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drawings/drawing23.xml" ContentType="application/vnd.openxmlformats-officedocument.drawing+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drawings/drawing24.xml" ContentType="application/vnd.openxmlformats-officedocument.drawing+xml"/>
  <Override PartName="/xl/ctrlProps/ctrlProp14.xml" ContentType="application/vnd.ms-excel.controlproperties+xml"/>
  <Override PartName="/xl/ctrlProps/ctrlProp15.xml" ContentType="application/vnd.ms-excel.controlproperties+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58"/>
  <workbookPr updateLinks="never" codeName="ЭтаКнига" defaultThemeVersion="124226"/>
  <mc:AlternateContent xmlns:mc="http://schemas.openxmlformats.org/markup-compatibility/2006">
    <mc:Choice Requires="x15">
      <x15ac:absPath xmlns:x15ac="http://schemas.microsoft.com/office/spreadsheetml/2010/11/ac" url="D:\Прайслисты\Цены 2020\Редактор\"/>
    </mc:Choice>
  </mc:AlternateContent>
  <xr:revisionPtr revIDLastSave="0" documentId="13_ncr:1_{3396A0A9-1512-4AA6-ABA0-AB2DE8B6CBB6}" xr6:coauthVersionLast="36" xr6:coauthVersionMax="36" xr10:uidLastSave="{00000000-0000-0000-0000-000000000000}"/>
  <bookViews>
    <workbookView xWindow="0" yWindow="30" windowWidth="20730" windowHeight="9560" tabRatio="904" activeTab="3" xr2:uid="{00000000-000D-0000-FFFF-FFFF00000000}"/>
  </bookViews>
  <sheets>
    <sheet name="Help" sheetId="28" r:id="rId1"/>
    <sheet name="Цены" sheetId="1" state="hidden" r:id="rId2"/>
    <sheet name="Sale" sheetId="38" state="hidden" r:id="rId3"/>
    <sheet name="Main" sheetId="2" r:id="rId4"/>
    <sheet name="Hinges" sheetId="4" state="veryHidden" r:id="rId5"/>
    <sheet name="Sensys" sheetId="3" r:id="rId6"/>
    <sheet name="Sensys Black" sheetId="5" r:id="rId7"/>
    <sheet name="Sensys glass door" sheetId="37" r:id="rId8"/>
    <sheet name="Intermat" sheetId="6" r:id="rId9"/>
    <sheet name="SlideOn" sheetId="7" r:id="rId10"/>
    <sheet name="Спец.Петли" sheetId="8" r:id="rId11"/>
    <sheet name="Veosys" sheetId="79" r:id="rId12"/>
    <sheet name="ComfortSpin" sheetId="83" r:id="rId13"/>
    <sheet name="AvanTech YOU" sheetId="85" r:id="rId14"/>
    <sheet name="DrawerSystem" sheetId="10" state="hidden" r:id="rId15"/>
    <sheet name="AVT" sheetId="60" state="hidden" r:id="rId16"/>
    <sheet name="AVT Serial" sheetId="61" state="veryHidden" r:id="rId17"/>
    <sheet name="Организации" sheetId="74" r:id="rId18"/>
    <sheet name="Organisation" sheetId="13" state="veryHidden" r:id="rId19"/>
    <sheet name="InnoTech Atira" sheetId="14" r:id="rId20"/>
    <sheet name="Internal drawer" sheetId="33" state="veryHidden" r:id="rId21"/>
    <sheet name="Atira" sheetId="58" state="hidden" r:id="rId22"/>
    <sheet name="Atira Serial" sheetId="59" state="veryHidden" r:id="rId23"/>
    <sheet name="Classic Serial" sheetId="63" state="veryHidden" r:id="rId24"/>
    <sheet name="Cargo IQ" sheetId="77" r:id="rId25"/>
    <sheet name="Системы сортировки мусора" sheetId="57" r:id="rId26"/>
    <sheet name="Системы сортировки белья" sheetId="75" r:id="rId27"/>
    <sheet name="DrawerRunners" sheetId="17" state="veryHidden" r:id="rId28"/>
    <sheet name="Actro 5D" sheetId="68" r:id="rId29"/>
    <sheet name="Actro|Quadro YOU" sheetId="66" r:id="rId30"/>
    <sheet name="Quadro" sheetId="16" r:id="rId31"/>
    <sheet name="DoorSystem" sheetId="19" state="veryHidden" r:id="rId32"/>
    <sheet name="TL XL" sheetId="41" r:id="rId33"/>
    <sheet name="TL L" sheetId="42" r:id="rId34"/>
    <sheet name="TL 27" sheetId="43" r:id="rId35"/>
    <sheet name="SL M" sheetId="24" r:id="rId36"/>
    <sheet name="SL S" sheetId="23" r:id="rId37"/>
    <sheet name="SL 56" sheetId="26" r:id="rId38"/>
    <sheet name="SL 55Plus" sheetId="25" r:id="rId39"/>
    <sheet name="WL 230" sheetId="40" r:id="rId40"/>
    <sheet name="WL L" sheetId="27" r:id="rId41"/>
    <sheet name="WL L 2024" sheetId="84" state="hidden" r:id="rId42"/>
    <sheet name="W77" sheetId="64" r:id="rId43"/>
    <sheet name="KA 5740" sheetId="78" r:id="rId44"/>
    <sheet name="Соединительная фурнитура" sheetId="29" r:id="rId45"/>
    <sheet name="Connecting" sheetId="30" state="veryHidden" r:id="rId46"/>
    <sheet name="Производственная техника" sheetId="31" r:id="rId47"/>
    <sheet name="Штанги" sheetId="32" r:id="rId48"/>
    <sheet name="Flap" sheetId="55" state="veryHidden" r:id="rId49"/>
    <sheet name="Klassik" sheetId="54" r:id="rId50"/>
  </sheets>
  <definedNames>
    <definedName name="_xlnm._FilterDatabase" localSheetId="1" hidden="1">Цены!$B$1:$H$2727</definedName>
  </definedNames>
  <calcPr calcId="191029"/>
</workbook>
</file>

<file path=xl/calcChain.xml><?xml version="1.0" encoding="utf-8"?>
<calcChain xmlns="http://schemas.openxmlformats.org/spreadsheetml/2006/main">
  <c r="H355" i="85" l="1"/>
  <c r="B356" i="85"/>
  <c r="B355" i="85"/>
  <c r="H335" i="85"/>
  <c r="H334" i="85"/>
  <c r="B335" i="85"/>
  <c r="B334" i="85"/>
  <c r="H223" i="85"/>
  <c r="B223" i="85"/>
  <c r="H180" i="85"/>
  <c r="B180" i="85"/>
  <c r="B140" i="85"/>
  <c r="H104" i="85"/>
  <c r="B104" i="85"/>
  <c r="B73" i="85"/>
  <c r="H43" i="85"/>
  <c r="B43" i="85"/>
  <c r="H13" i="85"/>
  <c r="B13" i="85"/>
  <c r="G3" i="1"/>
  <c r="G4" i="1"/>
  <c r="G5" i="1"/>
  <c r="G6" i="1"/>
  <c r="G7" i="1"/>
  <c r="G8" i="1"/>
  <c r="G9" i="1"/>
  <c r="G10" i="1"/>
  <c r="G11" i="1"/>
  <c r="G12" i="1"/>
  <c r="G13" i="1"/>
  <c r="G14" i="1"/>
  <c r="G15" i="1"/>
  <c r="G16" i="1"/>
  <c r="G17" i="1"/>
  <c r="G18" i="1"/>
  <c r="G19" i="1"/>
  <c r="G20" i="1"/>
  <c r="G21" i="1"/>
  <c r="G22" i="1"/>
  <c r="G23" i="1"/>
  <c r="G24" i="1"/>
  <c r="G25" i="1"/>
  <c r="G26" i="1"/>
  <c r="G27" i="1"/>
  <c r="G28" i="1"/>
  <c r="G29" i="1"/>
  <c r="G30" i="1"/>
  <c r="G31" i="1"/>
  <c r="G32" i="1"/>
  <c r="G33" i="1"/>
  <c r="G34" i="1"/>
  <c r="G35" i="1"/>
  <c r="G36" i="1"/>
  <c r="G37" i="1"/>
  <c r="G38" i="1"/>
  <c r="G39" i="1"/>
  <c r="G40" i="1"/>
  <c r="G41" i="1"/>
  <c r="G42" i="1"/>
  <c r="G43" i="1"/>
  <c r="G44" i="1"/>
  <c r="G45" i="1"/>
  <c r="G46" i="1"/>
  <c r="G47" i="1"/>
  <c r="G48" i="1"/>
  <c r="G49" i="1"/>
  <c r="G50" i="1"/>
  <c r="G51" i="1"/>
  <c r="G52" i="1"/>
  <c r="G53" i="1"/>
  <c r="G54" i="1"/>
  <c r="G55" i="1"/>
  <c r="G56" i="1"/>
  <c r="G57" i="1"/>
  <c r="G58" i="1"/>
  <c r="G59" i="1"/>
  <c r="G60" i="1"/>
  <c r="G61" i="1"/>
  <c r="G62" i="1"/>
  <c r="G63" i="1"/>
  <c r="G64" i="1"/>
  <c r="G65" i="1"/>
  <c r="G66" i="1"/>
  <c r="G67" i="1"/>
  <c r="G68" i="1"/>
  <c r="G69" i="1"/>
  <c r="G70" i="1"/>
  <c r="G71" i="1"/>
  <c r="G72" i="1"/>
  <c r="G73" i="1"/>
  <c r="G74" i="1"/>
  <c r="G75" i="1"/>
  <c r="G76" i="1"/>
  <c r="G77" i="1"/>
  <c r="G78" i="1"/>
  <c r="G79" i="1"/>
  <c r="G80" i="1"/>
  <c r="G81" i="1"/>
  <c r="G82" i="1"/>
  <c r="G83" i="1"/>
  <c r="G84" i="1"/>
  <c r="G85" i="1"/>
  <c r="G86" i="1"/>
  <c r="G87" i="1"/>
  <c r="G88" i="1"/>
  <c r="G89" i="1"/>
  <c r="G90" i="1"/>
  <c r="G91" i="1"/>
  <c r="G92" i="1"/>
  <c r="G93" i="1"/>
  <c r="G94" i="1"/>
  <c r="G95" i="1"/>
  <c r="G96" i="1"/>
  <c r="G97" i="1"/>
  <c r="G98" i="1"/>
  <c r="G99" i="1"/>
  <c r="G100" i="1"/>
  <c r="G101" i="1"/>
  <c r="G102" i="1"/>
  <c r="G103" i="1"/>
  <c r="G104" i="1"/>
  <c r="G105" i="1"/>
  <c r="G106" i="1"/>
  <c r="G107" i="1"/>
  <c r="G108" i="1"/>
  <c r="G109" i="1"/>
  <c r="G110" i="1"/>
  <c r="G111" i="1"/>
  <c r="G112" i="1"/>
  <c r="G113" i="1"/>
  <c r="G114" i="1"/>
  <c r="G115" i="1"/>
  <c r="G116" i="1"/>
  <c r="G117" i="1"/>
  <c r="G118" i="1"/>
  <c r="G119" i="1"/>
  <c r="G120" i="1"/>
  <c r="G121" i="1"/>
  <c r="G122" i="1"/>
  <c r="G123" i="1"/>
  <c r="G124" i="1"/>
  <c r="G125" i="1"/>
  <c r="G126" i="1"/>
  <c r="G127" i="1"/>
  <c r="G128" i="1"/>
  <c r="G129" i="1"/>
  <c r="G130" i="1"/>
  <c r="G131" i="1"/>
  <c r="G132" i="1"/>
  <c r="G133" i="1"/>
  <c r="G134" i="1"/>
  <c r="G135" i="1"/>
  <c r="G136" i="1"/>
  <c r="G137" i="1"/>
  <c r="G138" i="1"/>
  <c r="G139" i="1"/>
  <c r="G140" i="1"/>
  <c r="G141" i="1"/>
  <c r="G142" i="1"/>
  <c r="G143" i="1"/>
  <c r="G144" i="1"/>
  <c r="G145" i="1"/>
  <c r="G146" i="1"/>
  <c r="G147" i="1"/>
  <c r="G148" i="1"/>
  <c r="G149" i="1"/>
  <c r="G150" i="1"/>
  <c r="G151" i="1"/>
  <c r="G152" i="1"/>
  <c r="G153" i="1"/>
  <c r="G154" i="1"/>
  <c r="G155" i="1"/>
  <c r="G156" i="1"/>
  <c r="G157" i="1"/>
  <c r="G158" i="1"/>
  <c r="G159" i="1"/>
  <c r="G160" i="1"/>
  <c r="G161" i="1"/>
  <c r="G162" i="1"/>
  <c r="G163" i="1"/>
  <c r="G164" i="1"/>
  <c r="G165" i="1"/>
  <c r="G166" i="1"/>
  <c r="G167" i="1"/>
  <c r="G168" i="1"/>
  <c r="G169" i="1"/>
  <c r="G170" i="1"/>
  <c r="G171" i="1"/>
  <c r="G172" i="1"/>
  <c r="G173" i="1"/>
  <c r="G174" i="1"/>
  <c r="G175" i="1"/>
  <c r="G176" i="1"/>
  <c r="G177" i="1"/>
  <c r="G178" i="1"/>
  <c r="G179" i="1"/>
  <c r="G180" i="1"/>
  <c r="G181" i="1"/>
  <c r="G182" i="1"/>
  <c r="G183" i="1"/>
  <c r="G184" i="1"/>
  <c r="G185" i="1"/>
  <c r="G186" i="1"/>
  <c r="G187" i="1"/>
  <c r="G188" i="1"/>
  <c r="G189" i="1"/>
  <c r="G190" i="1"/>
  <c r="G191" i="1"/>
  <c r="G192" i="1"/>
  <c r="G193" i="1"/>
  <c r="G194" i="1"/>
  <c r="G195" i="1"/>
  <c r="G196" i="1"/>
  <c r="G197" i="1"/>
  <c r="G198" i="1"/>
  <c r="G199" i="1"/>
  <c r="G200" i="1"/>
  <c r="G201" i="1"/>
  <c r="G202" i="1"/>
  <c r="G203" i="1"/>
  <c r="G204" i="1"/>
  <c r="G205" i="1"/>
  <c r="G206" i="1"/>
  <c r="G207" i="1"/>
  <c r="G208" i="1"/>
  <c r="G209" i="1"/>
  <c r="G210" i="1"/>
  <c r="G211" i="1"/>
  <c r="G212" i="1"/>
  <c r="G213" i="1"/>
  <c r="G214" i="1"/>
  <c r="G215" i="1"/>
  <c r="G216" i="1"/>
  <c r="G217" i="1"/>
  <c r="G218" i="1"/>
  <c r="G219" i="1"/>
  <c r="G220" i="1"/>
  <c r="G221" i="1"/>
  <c r="G222" i="1"/>
  <c r="G223" i="1"/>
  <c r="G224" i="1"/>
  <c r="G225" i="1"/>
  <c r="G226" i="1"/>
  <c r="G227" i="1"/>
  <c r="G228" i="1"/>
  <c r="G229" i="1"/>
  <c r="G230" i="1"/>
  <c r="G231" i="1"/>
  <c r="G232" i="1"/>
  <c r="G233" i="1"/>
  <c r="G234" i="1"/>
  <c r="G235" i="1"/>
  <c r="G236" i="1"/>
  <c r="G237" i="1"/>
  <c r="G238" i="1"/>
  <c r="G239" i="1"/>
  <c r="G240" i="1"/>
  <c r="G241" i="1"/>
  <c r="G242" i="1"/>
  <c r="G243" i="1"/>
  <c r="G244" i="1"/>
  <c r="G245" i="1"/>
  <c r="G246" i="1"/>
  <c r="G247" i="1"/>
  <c r="G248" i="1"/>
  <c r="G249" i="1"/>
  <c r="G250" i="1"/>
  <c r="G251" i="1"/>
  <c r="G252" i="1"/>
  <c r="G253" i="1"/>
  <c r="G254" i="1"/>
  <c r="G255" i="1"/>
  <c r="G256" i="1"/>
  <c r="G257" i="1"/>
  <c r="G258" i="1"/>
  <c r="G259" i="1"/>
  <c r="G260" i="1"/>
  <c r="G261" i="1"/>
  <c r="G262" i="1"/>
  <c r="G263" i="1"/>
  <c r="G264" i="1"/>
  <c r="G265" i="1"/>
  <c r="G266" i="1"/>
  <c r="G267" i="1"/>
  <c r="G268" i="1"/>
  <c r="G269" i="1"/>
  <c r="G270" i="1"/>
  <c r="G271" i="1"/>
  <c r="G272" i="1"/>
  <c r="G273" i="1"/>
  <c r="G274" i="1"/>
  <c r="G275" i="1"/>
  <c r="G276" i="1"/>
  <c r="G277" i="1"/>
  <c r="G278" i="1"/>
  <c r="G279" i="1"/>
  <c r="G280" i="1"/>
  <c r="G281" i="1"/>
  <c r="G282" i="1"/>
  <c r="G283" i="1"/>
  <c r="G284" i="1"/>
  <c r="G285" i="1"/>
  <c r="G286" i="1"/>
  <c r="G287" i="1"/>
  <c r="G288" i="1"/>
  <c r="G289" i="1"/>
  <c r="G290" i="1"/>
  <c r="G291" i="1"/>
  <c r="G292" i="1"/>
  <c r="G293" i="1"/>
  <c r="G294" i="1"/>
  <c r="G295" i="1"/>
  <c r="G296" i="1"/>
  <c r="G297" i="1"/>
  <c r="G298" i="1"/>
  <c r="G299" i="1"/>
  <c r="G300" i="1"/>
  <c r="G301" i="1"/>
  <c r="G302" i="1"/>
  <c r="G303" i="1"/>
  <c r="G304" i="1"/>
  <c r="G305" i="1"/>
  <c r="G306" i="1"/>
  <c r="G307" i="1"/>
  <c r="G308" i="1"/>
  <c r="G309" i="1"/>
  <c r="G310" i="1"/>
  <c r="G311" i="1"/>
  <c r="G312" i="1"/>
  <c r="G313" i="1"/>
  <c r="G314" i="1"/>
  <c r="G315" i="1"/>
  <c r="G316" i="1"/>
  <c r="G317" i="1"/>
  <c r="G318" i="1"/>
  <c r="G319" i="1"/>
  <c r="G320" i="1"/>
  <c r="G321" i="1"/>
  <c r="G322" i="1"/>
  <c r="G323" i="1"/>
  <c r="G324" i="1"/>
  <c r="G325" i="1"/>
  <c r="G326" i="1"/>
  <c r="G327" i="1"/>
  <c r="G328" i="1"/>
  <c r="G329" i="1"/>
  <c r="G330" i="1"/>
  <c r="G331" i="1"/>
  <c r="G332" i="1"/>
  <c r="G333" i="1"/>
  <c r="G334" i="1"/>
  <c r="G335" i="1"/>
  <c r="G336" i="1"/>
  <c r="G337" i="1"/>
  <c r="G338" i="1"/>
  <c r="G339" i="1"/>
  <c r="G340" i="1"/>
  <c r="G341" i="1"/>
  <c r="G342" i="1"/>
  <c r="G343" i="1"/>
  <c r="G344" i="1"/>
  <c r="G345" i="1"/>
  <c r="G346" i="1"/>
  <c r="G347" i="1"/>
  <c r="G348" i="1"/>
  <c r="G349" i="1"/>
  <c r="G350" i="1"/>
  <c r="G351" i="1"/>
  <c r="G352" i="1"/>
  <c r="G353" i="1"/>
  <c r="G354" i="1"/>
  <c r="G355" i="1"/>
  <c r="G356" i="1"/>
  <c r="G357" i="1"/>
  <c r="G358" i="1"/>
  <c r="G359" i="1"/>
  <c r="G360" i="1"/>
  <c r="G361" i="1"/>
  <c r="G362" i="1"/>
  <c r="G363" i="1"/>
  <c r="G364" i="1"/>
  <c r="G365" i="1"/>
  <c r="G366" i="1"/>
  <c r="G367" i="1"/>
  <c r="G368" i="1"/>
  <c r="G369" i="1"/>
  <c r="G370" i="1"/>
  <c r="G371" i="1"/>
  <c r="G372" i="1"/>
  <c r="G373" i="1"/>
  <c r="G374" i="1"/>
  <c r="G375" i="1"/>
  <c r="G376" i="1"/>
  <c r="G377" i="1"/>
  <c r="G378" i="1"/>
  <c r="G379" i="1"/>
  <c r="G380" i="1"/>
  <c r="G381" i="1"/>
  <c r="G382" i="1"/>
  <c r="G383" i="1"/>
  <c r="G384" i="1"/>
  <c r="G385" i="1"/>
  <c r="G386" i="1"/>
  <c r="G387" i="1"/>
  <c r="G388" i="1"/>
  <c r="G389" i="1"/>
  <c r="G390" i="1"/>
  <c r="G391" i="1"/>
  <c r="G392" i="1"/>
  <c r="G393" i="1"/>
  <c r="G394" i="1"/>
  <c r="G395" i="1"/>
  <c r="G396" i="1"/>
  <c r="G397" i="1"/>
  <c r="G398" i="1"/>
  <c r="G399" i="1"/>
  <c r="G400" i="1"/>
  <c r="G401" i="1"/>
  <c r="G402" i="1"/>
  <c r="G403" i="1"/>
  <c r="G404" i="1"/>
  <c r="G405" i="1"/>
  <c r="G406" i="1"/>
  <c r="G407" i="1"/>
  <c r="G408" i="1"/>
  <c r="G409" i="1"/>
  <c r="G410" i="1"/>
  <c r="G411" i="1"/>
  <c r="G412" i="1"/>
  <c r="G413" i="1"/>
  <c r="G414" i="1"/>
  <c r="G415" i="1"/>
  <c r="G416" i="1"/>
  <c r="G417" i="1"/>
  <c r="G418" i="1"/>
  <c r="G419" i="1"/>
  <c r="G420" i="1"/>
  <c r="G421" i="1"/>
  <c r="G422" i="1"/>
  <c r="G423" i="1"/>
  <c r="G424" i="1"/>
  <c r="G425" i="1"/>
  <c r="G426" i="1"/>
  <c r="G427" i="1"/>
  <c r="G428" i="1"/>
  <c r="G429" i="1"/>
  <c r="G430" i="1"/>
  <c r="G431" i="1"/>
  <c r="G432" i="1"/>
  <c r="G433" i="1"/>
  <c r="G434" i="1"/>
  <c r="G435" i="1"/>
  <c r="G436" i="1"/>
  <c r="G437" i="1"/>
  <c r="G438" i="1"/>
  <c r="G439" i="1"/>
  <c r="G440" i="1"/>
  <c r="G441" i="1"/>
  <c r="G442" i="1"/>
  <c r="G443" i="1"/>
  <c r="G444" i="1"/>
  <c r="G445" i="1"/>
  <c r="G446" i="1"/>
  <c r="G447" i="1"/>
  <c r="G448" i="1"/>
  <c r="G449" i="1"/>
  <c r="G450" i="1"/>
  <c r="G451" i="1"/>
  <c r="G452" i="1"/>
  <c r="G453" i="1"/>
  <c r="G454" i="1"/>
  <c r="G455" i="1"/>
  <c r="G456" i="1"/>
  <c r="G457" i="1"/>
  <c r="G458" i="1"/>
  <c r="G459" i="1"/>
  <c r="G460" i="1"/>
  <c r="G461" i="1"/>
  <c r="G462" i="1"/>
  <c r="G463" i="1"/>
  <c r="G464" i="1"/>
  <c r="G465" i="1"/>
  <c r="G466" i="1"/>
  <c r="G467" i="1"/>
  <c r="G468" i="1"/>
  <c r="G469" i="1"/>
  <c r="G470" i="1"/>
  <c r="G471" i="1"/>
  <c r="G472" i="1"/>
  <c r="G473" i="1"/>
  <c r="G474" i="1"/>
  <c r="G475" i="1"/>
  <c r="G476" i="1"/>
  <c r="G477" i="1"/>
  <c r="G478" i="1"/>
  <c r="G479" i="1"/>
  <c r="G480" i="1"/>
  <c r="G481" i="1"/>
  <c r="G482" i="1"/>
  <c r="G483" i="1"/>
  <c r="G484" i="1"/>
  <c r="G485" i="1"/>
  <c r="G486" i="1"/>
  <c r="G487" i="1"/>
  <c r="G488" i="1"/>
  <c r="G489" i="1"/>
  <c r="G490" i="1"/>
  <c r="G491" i="1"/>
  <c r="G492" i="1"/>
  <c r="G493" i="1"/>
  <c r="G494" i="1"/>
  <c r="G495" i="1"/>
  <c r="G496" i="1"/>
  <c r="G497" i="1"/>
  <c r="G498" i="1"/>
  <c r="G499" i="1"/>
  <c r="G500" i="1"/>
  <c r="G501" i="1"/>
  <c r="G502" i="1"/>
  <c r="G503" i="1"/>
  <c r="G504" i="1"/>
  <c r="G505" i="1"/>
  <c r="G506" i="1"/>
  <c r="G507" i="1"/>
  <c r="G508" i="1"/>
  <c r="G509" i="1"/>
  <c r="G510" i="1"/>
  <c r="G511" i="1"/>
  <c r="G512" i="1"/>
  <c r="G513" i="1"/>
  <c r="G514" i="1"/>
  <c r="G515" i="1"/>
  <c r="G516" i="1"/>
  <c r="G517" i="1"/>
  <c r="G518" i="1"/>
  <c r="G519" i="1"/>
  <c r="G520" i="1"/>
  <c r="G521" i="1"/>
  <c r="G522" i="1"/>
  <c r="G523" i="1"/>
  <c r="G524" i="1"/>
  <c r="G525" i="1"/>
  <c r="G526" i="1"/>
  <c r="G527" i="1"/>
  <c r="G528" i="1"/>
  <c r="G529" i="1"/>
  <c r="G530" i="1"/>
  <c r="G531" i="1"/>
  <c r="G532" i="1"/>
  <c r="G533" i="1"/>
  <c r="G534" i="1"/>
  <c r="G535" i="1"/>
  <c r="G536" i="1"/>
  <c r="G537" i="1"/>
  <c r="G538" i="1"/>
  <c r="G539" i="1"/>
  <c r="G540" i="1"/>
  <c r="G541" i="1"/>
  <c r="G542" i="1"/>
  <c r="G543" i="1"/>
  <c r="G544" i="1"/>
  <c r="G545" i="1"/>
  <c r="G546" i="1"/>
  <c r="G547" i="1"/>
  <c r="G548" i="1"/>
  <c r="G549" i="1"/>
  <c r="G550" i="1"/>
  <c r="G551" i="1"/>
  <c r="G552" i="1"/>
  <c r="G553" i="1"/>
  <c r="G554" i="1"/>
  <c r="G555" i="1"/>
  <c r="G556" i="1"/>
  <c r="G557" i="1"/>
  <c r="G558" i="1"/>
  <c r="G559" i="1"/>
  <c r="G560" i="1"/>
  <c r="G561" i="1"/>
  <c r="G562" i="1"/>
  <c r="G563" i="1"/>
  <c r="G564" i="1"/>
  <c r="G565" i="1"/>
  <c r="G566" i="1"/>
  <c r="G567" i="1"/>
  <c r="G568" i="1"/>
  <c r="G569" i="1"/>
  <c r="G570" i="1"/>
  <c r="G571" i="1"/>
  <c r="G572" i="1"/>
  <c r="G573" i="1"/>
  <c r="G574" i="1"/>
  <c r="G575" i="1"/>
  <c r="G576" i="1"/>
  <c r="G577" i="1"/>
  <c r="G578" i="1"/>
  <c r="G579" i="1"/>
  <c r="G580" i="1"/>
  <c r="G581" i="1"/>
  <c r="G582" i="1"/>
  <c r="G583" i="1"/>
  <c r="G584" i="1"/>
  <c r="G585" i="1"/>
  <c r="G586" i="1"/>
  <c r="G587" i="1"/>
  <c r="G588" i="1"/>
  <c r="G589" i="1"/>
  <c r="G590" i="1"/>
  <c r="G591" i="1"/>
  <c r="G592" i="1"/>
  <c r="G593" i="1"/>
  <c r="G594" i="1"/>
  <c r="G595" i="1"/>
  <c r="G596" i="1"/>
  <c r="G597" i="1"/>
  <c r="G598" i="1"/>
  <c r="G599" i="1"/>
  <c r="G600" i="1"/>
  <c r="G601" i="1"/>
  <c r="G602" i="1"/>
  <c r="G603" i="1"/>
  <c r="G604" i="1"/>
  <c r="G605" i="1"/>
  <c r="G606" i="1"/>
  <c r="G607" i="1"/>
  <c r="G608" i="1"/>
  <c r="G609" i="1"/>
  <c r="G610" i="1"/>
  <c r="G611" i="1"/>
  <c r="G612" i="1"/>
  <c r="G613" i="1"/>
  <c r="G614" i="1"/>
  <c r="G615" i="1"/>
  <c r="G616" i="1"/>
  <c r="G617" i="1"/>
  <c r="G618" i="1"/>
  <c r="G619" i="1"/>
  <c r="G620" i="1"/>
  <c r="G621" i="1"/>
  <c r="G622" i="1"/>
  <c r="G623" i="1"/>
  <c r="G624" i="1"/>
  <c r="G625" i="1"/>
  <c r="G626" i="1"/>
  <c r="G627" i="1"/>
  <c r="G628" i="1"/>
  <c r="G629" i="1"/>
  <c r="G630" i="1"/>
  <c r="G631" i="1"/>
  <c r="G632" i="1"/>
  <c r="G633" i="1"/>
  <c r="G634" i="1"/>
  <c r="G635" i="1"/>
  <c r="G636" i="1"/>
  <c r="G637" i="1"/>
  <c r="G638" i="1"/>
  <c r="G639" i="1"/>
  <c r="G640" i="1"/>
  <c r="G641" i="1"/>
  <c r="G642" i="1"/>
  <c r="G643" i="1"/>
  <c r="G644" i="1"/>
  <c r="G645" i="1"/>
  <c r="G646" i="1"/>
  <c r="G647" i="1"/>
  <c r="G648" i="1"/>
  <c r="G649" i="1"/>
  <c r="G650" i="1"/>
  <c r="G651" i="1"/>
  <c r="G652" i="1"/>
  <c r="G653" i="1"/>
  <c r="G654" i="1"/>
  <c r="G655" i="1"/>
  <c r="G656" i="1"/>
  <c r="G657" i="1"/>
  <c r="G658" i="1"/>
  <c r="G659" i="1"/>
  <c r="G660" i="1"/>
  <c r="G661" i="1"/>
  <c r="G662" i="1"/>
  <c r="G663" i="1"/>
  <c r="G664" i="1"/>
  <c r="G665" i="1"/>
  <c r="G666" i="1"/>
  <c r="G667" i="1"/>
  <c r="G668" i="1"/>
  <c r="G669" i="1"/>
  <c r="G670" i="1"/>
  <c r="G671" i="1"/>
  <c r="G672" i="1"/>
  <c r="G673" i="1"/>
  <c r="G674" i="1"/>
  <c r="G675" i="1"/>
  <c r="G676" i="1"/>
  <c r="G677" i="1"/>
  <c r="G678" i="1"/>
  <c r="G679" i="1"/>
  <c r="G680" i="1"/>
  <c r="G681" i="1"/>
  <c r="G682" i="1"/>
  <c r="G683" i="1"/>
  <c r="G684" i="1"/>
  <c r="G685" i="1"/>
  <c r="G686" i="1"/>
  <c r="G687" i="1"/>
  <c r="G688" i="1"/>
  <c r="G689" i="1"/>
  <c r="G690" i="1"/>
  <c r="G691" i="1"/>
  <c r="G692" i="1"/>
  <c r="G693" i="1"/>
  <c r="G694" i="1"/>
  <c r="G695" i="1"/>
  <c r="G696" i="1"/>
  <c r="G697" i="1"/>
  <c r="G698" i="1"/>
  <c r="G699" i="1"/>
  <c r="G700" i="1"/>
  <c r="G701" i="1"/>
  <c r="G702" i="1"/>
  <c r="G703" i="1"/>
  <c r="G704" i="1"/>
  <c r="G705" i="1"/>
  <c r="G706" i="1"/>
  <c r="G707" i="1"/>
  <c r="G708" i="1"/>
  <c r="G709" i="1"/>
  <c r="G710" i="1"/>
  <c r="G711" i="1"/>
  <c r="G712" i="1"/>
  <c r="G713" i="1"/>
  <c r="G714" i="1"/>
  <c r="G715" i="1"/>
  <c r="G716" i="1"/>
  <c r="G717" i="1"/>
  <c r="G718" i="1"/>
  <c r="G719" i="1"/>
  <c r="G720" i="1"/>
  <c r="G721" i="1"/>
  <c r="G722" i="1"/>
  <c r="G723" i="1"/>
  <c r="G724" i="1"/>
  <c r="G725" i="1"/>
  <c r="G726" i="1"/>
  <c r="G727" i="1"/>
  <c r="G728" i="1"/>
  <c r="G729" i="1"/>
  <c r="G730" i="1"/>
  <c r="G731" i="1"/>
  <c r="G732" i="1"/>
  <c r="G733" i="1"/>
  <c r="G734" i="1"/>
  <c r="G735" i="1"/>
  <c r="G736" i="1"/>
  <c r="G737" i="1"/>
  <c r="G738" i="1"/>
  <c r="G739" i="1"/>
  <c r="G740" i="1"/>
  <c r="G741" i="1"/>
  <c r="G742" i="1"/>
  <c r="G743" i="1"/>
  <c r="G744" i="1"/>
  <c r="G745" i="1"/>
  <c r="G746" i="1"/>
  <c r="G747" i="1"/>
  <c r="G748" i="1"/>
  <c r="G749" i="1"/>
  <c r="G750" i="1"/>
  <c r="G751" i="1"/>
  <c r="G752" i="1"/>
  <c r="G753" i="1"/>
  <c r="G754" i="1"/>
  <c r="G755" i="1"/>
  <c r="G756" i="1"/>
  <c r="G757" i="1"/>
  <c r="G758" i="1"/>
  <c r="G759" i="1"/>
  <c r="G760" i="1"/>
  <c r="G761" i="1"/>
  <c r="G762" i="1"/>
  <c r="G763" i="1"/>
  <c r="G764" i="1"/>
  <c r="G765" i="1"/>
  <c r="G766" i="1"/>
  <c r="G767" i="1"/>
  <c r="G768" i="1"/>
  <c r="G769" i="1"/>
  <c r="G770" i="1"/>
  <c r="G771" i="1"/>
  <c r="G772" i="1"/>
  <c r="G773" i="1"/>
  <c r="G774" i="1"/>
  <c r="G775" i="1"/>
  <c r="G776" i="1"/>
  <c r="G777" i="1"/>
  <c r="G778" i="1"/>
  <c r="G779" i="1"/>
  <c r="G780" i="1"/>
  <c r="G781" i="1"/>
  <c r="G782" i="1"/>
  <c r="G783" i="1"/>
  <c r="G784" i="1"/>
  <c r="G785" i="1"/>
  <c r="G786" i="1"/>
  <c r="G787" i="1"/>
  <c r="G788" i="1"/>
  <c r="G789" i="1"/>
  <c r="G790" i="1"/>
  <c r="G791" i="1"/>
  <c r="G792" i="1"/>
  <c r="G793" i="1"/>
  <c r="G794" i="1"/>
  <c r="G795" i="1"/>
  <c r="G796" i="1"/>
  <c r="G797" i="1"/>
  <c r="G798" i="1"/>
  <c r="G799" i="1"/>
  <c r="G800" i="1"/>
  <c r="G801" i="1"/>
  <c r="G802" i="1"/>
  <c r="G803" i="1"/>
  <c r="G804" i="1"/>
  <c r="G805" i="1"/>
  <c r="G806" i="1"/>
  <c r="G807" i="1"/>
  <c r="G808" i="1"/>
  <c r="G809" i="1"/>
  <c r="G810" i="1"/>
  <c r="G811" i="1"/>
  <c r="G812" i="1"/>
  <c r="G813" i="1"/>
  <c r="G814" i="1"/>
  <c r="G815" i="1"/>
  <c r="G816" i="1"/>
  <c r="G817" i="1"/>
  <c r="G818" i="1"/>
  <c r="G819" i="1"/>
  <c r="G820" i="1"/>
  <c r="G821" i="1"/>
  <c r="G822" i="1"/>
  <c r="G823" i="1"/>
  <c r="G824" i="1"/>
  <c r="G825" i="1"/>
  <c r="G826" i="1"/>
  <c r="G827" i="1"/>
  <c r="G828" i="1"/>
  <c r="G829" i="1"/>
  <c r="G830" i="1"/>
  <c r="G831" i="1"/>
  <c r="G832" i="1"/>
  <c r="G833" i="1"/>
  <c r="G834" i="1"/>
  <c r="G835" i="1"/>
  <c r="G836" i="1"/>
  <c r="G837" i="1"/>
  <c r="G838" i="1"/>
  <c r="G839" i="1"/>
  <c r="G840" i="1"/>
  <c r="G841" i="1"/>
  <c r="G842" i="1"/>
  <c r="G843" i="1"/>
  <c r="G844" i="1"/>
  <c r="G845" i="1"/>
  <c r="G846" i="1"/>
  <c r="G847" i="1"/>
  <c r="G848" i="1"/>
  <c r="G849" i="1"/>
  <c r="G850" i="1"/>
  <c r="G851" i="1"/>
  <c r="G852" i="1"/>
  <c r="G853" i="1"/>
  <c r="G854" i="1"/>
  <c r="G855" i="1"/>
  <c r="G856" i="1"/>
  <c r="G857" i="1"/>
  <c r="G858" i="1"/>
  <c r="G859" i="1"/>
  <c r="G860" i="1"/>
  <c r="G861" i="1"/>
  <c r="G862" i="1"/>
  <c r="G863" i="1"/>
  <c r="G864" i="1"/>
  <c r="G865" i="1"/>
  <c r="G866" i="1"/>
  <c r="G867" i="1"/>
  <c r="G868" i="1"/>
  <c r="G869" i="1"/>
  <c r="G870" i="1"/>
  <c r="G871" i="1"/>
  <c r="G872" i="1"/>
  <c r="G873" i="1"/>
  <c r="G874" i="1"/>
  <c r="G875" i="1"/>
  <c r="G876" i="1"/>
  <c r="G877" i="1"/>
  <c r="G878" i="1"/>
  <c r="G879" i="1"/>
  <c r="G880" i="1"/>
  <c r="G881" i="1"/>
  <c r="G882" i="1"/>
  <c r="G883" i="1"/>
  <c r="G884" i="1"/>
  <c r="G885" i="1"/>
  <c r="G886" i="1"/>
  <c r="G887" i="1"/>
  <c r="G888" i="1"/>
  <c r="G889" i="1"/>
  <c r="G890" i="1"/>
  <c r="G891" i="1"/>
  <c r="G892" i="1"/>
  <c r="G893" i="1"/>
  <c r="G894" i="1"/>
  <c r="G895" i="1"/>
  <c r="G896" i="1"/>
  <c r="G897" i="1"/>
  <c r="G898" i="1"/>
  <c r="G899" i="1"/>
  <c r="G900" i="1"/>
  <c r="G901" i="1"/>
  <c r="G902" i="1"/>
  <c r="G903" i="1"/>
  <c r="G904" i="1"/>
  <c r="G905" i="1"/>
  <c r="G906" i="1"/>
  <c r="G907" i="1"/>
  <c r="G908" i="1"/>
  <c r="G909" i="1"/>
  <c r="G910" i="1"/>
  <c r="G911" i="1"/>
  <c r="G912" i="1"/>
  <c r="G913" i="1"/>
  <c r="G914" i="1"/>
  <c r="G915" i="1"/>
  <c r="G916" i="1"/>
  <c r="G917" i="1"/>
  <c r="G918" i="1"/>
  <c r="G919" i="1"/>
  <c r="G920" i="1"/>
  <c r="G921" i="1"/>
  <c r="G922" i="1"/>
  <c r="G923" i="1"/>
  <c r="G924" i="1"/>
  <c r="G925" i="1"/>
  <c r="G926" i="1"/>
  <c r="G927" i="1"/>
  <c r="G928" i="1"/>
  <c r="G929" i="1"/>
  <c r="G930" i="1"/>
  <c r="G931" i="1"/>
  <c r="G932" i="1"/>
  <c r="G933" i="1"/>
  <c r="G934" i="1"/>
  <c r="G935" i="1"/>
  <c r="G936" i="1"/>
  <c r="G937" i="1"/>
  <c r="G938" i="1"/>
  <c r="G939" i="1"/>
  <c r="G940" i="1"/>
  <c r="G941" i="1"/>
  <c r="G942" i="1"/>
  <c r="G943" i="1"/>
  <c r="G944" i="1"/>
  <c r="G945" i="1"/>
  <c r="G946" i="1"/>
  <c r="G947" i="1"/>
  <c r="G948" i="1"/>
  <c r="G949" i="1"/>
  <c r="G950" i="1"/>
  <c r="G951" i="1"/>
  <c r="G952" i="1"/>
  <c r="G953" i="1"/>
  <c r="G954" i="1"/>
  <c r="G955" i="1"/>
  <c r="G956" i="1"/>
  <c r="G957" i="1"/>
  <c r="G958" i="1"/>
  <c r="G959" i="1"/>
  <c r="G960" i="1"/>
  <c r="G961" i="1"/>
  <c r="G962" i="1"/>
  <c r="G963" i="1"/>
  <c r="G964" i="1"/>
  <c r="G965" i="1"/>
  <c r="G966" i="1"/>
  <c r="G967" i="1"/>
  <c r="G968" i="1"/>
  <c r="G969" i="1"/>
  <c r="G970" i="1"/>
  <c r="G971" i="1"/>
  <c r="G972" i="1"/>
  <c r="G973" i="1"/>
  <c r="G974" i="1"/>
  <c r="G975" i="1"/>
  <c r="G976" i="1"/>
  <c r="G977" i="1"/>
  <c r="G978" i="1"/>
  <c r="G979" i="1"/>
  <c r="G980" i="1"/>
  <c r="G981" i="1"/>
  <c r="G982" i="1"/>
  <c r="G983" i="1"/>
  <c r="G984" i="1"/>
  <c r="G985" i="1"/>
  <c r="G986" i="1"/>
  <c r="G987" i="1"/>
  <c r="G988" i="1"/>
  <c r="G989" i="1"/>
  <c r="G990" i="1"/>
  <c r="G991" i="1"/>
  <c r="G992" i="1"/>
  <c r="G993" i="1"/>
  <c r="G994" i="1"/>
  <c r="G995" i="1"/>
  <c r="G996" i="1"/>
  <c r="G997" i="1"/>
  <c r="G998" i="1"/>
  <c r="G999" i="1"/>
  <c r="G1000" i="1"/>
  <c r="G1001" i="1"/>
  <c r="G1002" i="1"/>
  <c r="G1003" i="1"/>
  <c r="G1004" i="1"/>
  <c r="G1005" i="1"/>
  <c r="G1006" i="1"/>
  <c r="G1007" i="1"/>
  <c r="G1008" i="1"/>
  <c r="G1009" i="1"/>
  <c r="G1010" i="1"/>
  <c r="G1011" i="1"/>
  <c r="G1012" i="1"/>
  <c r="G1013" i="1"/>
  <c r="G1014" i="1"/>
  <c r="G1015" i="1"/>
  <c r="G1016" i="1"/>
  <c r="G1017" i="1"/>
  <c r="G1018" i="1"/>
  <c r="G1019" i="1"/>
  <c r="G1020" i="1"/>
  <c r="G1021" i="1"/>
  <c r="G1022" i="1"/>
  <c r="G1023" i="1"/>
  <c r="G1024" i="1"/>
  <c r="G1025" i="1"/>
  <c r="G1026" i="1"/>
  <c r="G1027" i="1"/>
  <c r="G1028" i="1"/>
  <c r="G1029" i="1"/>
  <c r="G1030" i="1"/>
  <c r="G1031" i="1"/>
  <c r="G1032" i="1"/>
  <c r="G1033" i="1"/>
  <c r="G1034" i="1"/>
  <c r="G1035" i="1"/>
  <c r="G1036" i="1"/>
  <c r="G1037" i="1"/>
  <c r="G1038" i="1"/>
  <c r="G1039" i="1"/>
  <c r="G1040" i="1"/>
  <c r="G1041" i="1"/>
  <c r="G1042" i="1"/>
  <c r="G1043" i="1"/>
  <c r="G1044" i="1"/>
  <c r="G1045" i="1"/>
  <c r="G1046" i="1"/>
  <c r="G1047" i="1"/>
  <c r="G1048" i="1"/>
  <c r="G1049" i="1"/>
  <c r="G1050" i="1"/>
  <c r="G1051" i="1"/>
  <c r="G1052" i="1"/>
  <c r="G1053" i="1"/>
  <c r="G1054" i="1"/>
  <c r="G1055" i="1"/>
  <c r="G1056" i="1"/>
  <c r="G1057" i="1"/>
  <c r="G1058" i="1"/>
  <c r="G1059" i="1"/>
  <c r="G1060" i="1"/>
  <c r="G1061" i="1"/>
  <c r="G1062" i="1"/>
  <c r="G1063" i="1"/>
  <c r="G1064" i="1"/>
  <c r="G1065" i="1"/>
  <c r="G1066" i="1"/>
  <c r="G1067" i="1"/>
  <c r="G1068" i="1"/>
  <c r="G1069" i="1"/>
  <c r="G1070" i="1"/>
  <c r="G1071" i="1"/>
  <c r="G1072" i="1"/>
  <c r="G1073" i="1"/>
  <c r="G1074" i="1"/>
  <c r="G1075" i="1"/>
  <c r="G1076" i="1"/>
  <c r="G1077" i="1"/>
  <c r="G1078" i="1"/>
  <c r="G1079" i="1"/>
  <c r="G1080" i="1"/>
  <c r="G1081" i="1"/>
  <c r="G1082" i="1"/>
  <c r="G1083" i="1"/>
  <c r="G1084" i="1"/>
  <c r="G1085" i="1"/>
  <c r="G1086" i="1"/>
  <c r="G1087" i="1"/>
  <c r="G1088" i="1"/>
  <c r="G1089" i="1"/>
  <c r="G1090" i="1"/>
  <c r="G1091" i="1"/>
  <c r="G1092" i="1"/>
  <c r="G1093" i="1"/>
  <c r="G1094" i="1"/>
  <c r="G1095" i="1"/>
  <c r="G1096" i="1"/>
  <c r="G1097" i="1"/>
  <c r="G1098" i="1"/>
  <c r="G1099" i="1"/>
  <c r="G1100" i="1"/>
  <c r="G1101" i="1"/>
  <c r="G1102" i="1"/>
  <c r="G1103" i="1"/>
  <c r="G1104" i="1"/>
  <c r="G1105" i="1"/>
  <c r="G1106" i="1"/>
  <c r="G1107" i="1"/>
  <c r="G1108" i="1"/>
  <c r="G1109" i="1"/>
  <c r="G1110" i="1"/>
  <c r="G1111" i="1"/>
  <c r="G1112" i="1"/>
  <c r="G1113" i="1"/>
  <c r="G1114" i="1"/>
  <c r="G1115" i="1"/>
  <c r="G1116" i="1"/>
  <c r="G1117" i="1"/>
  <c r="G1118" i="1"/>
  <c r="G1119" i="1"/>
  <c r="G1120" i="1"/>
  <c r="G1121" i="1"/>
  <c r="G1122" i="1"/>
  <c r="G1123" i="1"/>
  <c r="G1124" i="1"/>
  <c r="G1125" i="1"/>
  <c r="G1126" i="1"/>
  <c r="G1127" i="1"/>
  <c r="G1128" i="1"/>
  <c r="G1129" i="1"/>
  <c r="G1130" i="1"/>
  <c r="G1131" i="1"/>
  <c r="G1132" i="1"/>
  <c r="G1133" i="1"/>
  <c r="G1134" i="1"/>
  <c r="G1135" i="1"/>
  <c r="G1136" i="1"/>
  <c r="G1137" i="1"/>
  <c r="G1138" i="1"/>
  <c r="G1139" i="1"/>
  <c r="G1140" i="1"/>
  <c r="G1141" i="1"/>
  <c r="G1142" i="1"/>
  <c r="G1143" i="1"/>
  <c r="G1144" i="1"/>
  <c r="G1145" i="1"/>
  <c r="G1146" i="1"/>
  <c r="G1147" i="1"/>
  <c r="G1148" i="1"/>
  <c r="G1149" i="1"/>
  <c r="G1150" i="1"/>
  <c r="G1151" i="1"/>
  <c r="G1152" i="1"/>
  <c r="G1153" i="1"/>
  <c r="G1154" i="1"/>
  <c r="G1155" i="1"/>
  <c r="G1156" i="1"/>
  <c r="G1157" i="1"/>
  <c r="G1158" i="1"/>
  <c r="G1159" i="1"/>
  <c r="G1160" i="1"/>
  <c r="G1161" i="1"/>
  <c r="G1162" i="1"/>
  <c r="G1163" i="1"/>
  <c r="G1164" i="1"/>
  <c r="G1165" i="1"/>
  <c r="G1166" i="1"/>
  <c r="G1167" i="1"/>
  <c r="G1168" i="1"/>
  <c r="G1169" i="1"/>
  <c r="G1170" i="1"/>
  <c r="G1171" i="1"/>
  <c r="G1172" i="1"/>
  <c r="G1173" i="1"/>
  <c r="G1174" i="1"/>
  <c r="G1175" i="1"/>
  <c r="G1176" i="1"/>
  <c r="G1177" i="1"/>
  <c r="G1178" i="1"/>
  <c r="G1179" i="1"/>
  <c r="G1180" i="1"/>
  <c r="G1181" i="1"/>
  <c r="G1182" i="1"/>
  <c r="G1183" i="1"/>
  <c r="G1184" i="1"/>
  <c r="G1185" i="1"/>
  <c r="G1186" i="1"/>
  <c r="G1187" i="1"/>
  <c r="G1188" i="1"/>
  <c r="G1189" i="1"/>
  <c r="G1190" i="1"/>
  <c r="G1191" i="1"/>
  <c r="G1192" i="1"/>
  <c r="G1193" i="1"/>
  <c r="G1194" i="1"/>
  <c r="G1195" i="1"/>
  <c r="G1196" i="1"/>
  <c r="G1197" i="1"/>
  <c r="G1198" i="1"/>
  <c r="G1199" i="1"/>
  <c r="G1200" i="1"/>
  <c r="G1201" i="1"/>
  <c r="G1202" i="1"/>
  <c r="G1203" i="1"/>
  <c r="G1204" i="1"/>
  <c r="G1205" i="1"/>
  <c r="G1206" i="1"/>
  <c r="G1207" i="1"/>
  <c r="G1208" i="1"/>
  <c r="G1209" i="1"/>
  <c r="G1210" i="1"/>
  <c r="G1211" i="1"/>
  <c r="G1212" i="1"/>
  <c r="G1213" i="1"/>
  <c r="G1214" i="1"/>
  <c r="G1215" i="1"/>
  <c r="G1216" i="1"/>
  <c r="G1217" i="1"/>
  <c r="G1218" i="1"/>
  <c r="G1219" i="1"/>
  <c r="G1220" i="1"/>
  <c r="G1221" i="1"/>
  <c r="G1222" i="1"/>
  <c r="G1223" i="1"/>
  <c r="G1224" i="1"/>
  <c r="G1225" i="1"/>
  <c r="G1226" i="1"/>
  <c r="G1227" i="1"/>
  <c r="G1228" i="1"/>
  <c r="G1229" i="1"/>
  <c r="G1230" i="1"/>
  <c r="G1231" i="1"/>
  <c r="G1232" i="1"/>
  <c r="G1233" i="1"/>
  <c r="G1234" i="1"/>
  <c r="G1235" i="1"/>
  <c r="G1236" i="1"/>
  <c r="G1237" i="1"/>
  <c r="G1238" i="1"/>
  <c r="G1239" i="1"/>
  <c r="G1240" i="1"/>
  <c r="G1241" i="1"/>
  <c r="G1242" i="1"/>
  <c r="G1243" i="1"/>
  <c r="G1244" i="1"/>
  <c r="G1245" i="1"/>
  <c r="G1246" i="1"/>
  <c r="G1247" i="1"/>
  <c r="G1248" i="1"/>
  <c r="G1249" i="1"/>
  <c r="G1250" i="1"/>
  <c r="G1251" i="1"/>
  <c r="G1252" i="1"/>
  <c r="G1253" i="1"/>
  <c r="G1254" i="1"/>
  <c r="G1255" i="1"/>
  <c r="G1256" i="1"/>
  <c r="G1257" i="1"/>
  <c r="G1258" i="1"/>
  <c r="G1259" i="1"/>
  <c r="G1260" i="1"/>
  <c r="G1261" i="1"/>
  <c r="G1262" i="1"/>
  <c r="G1263" i="1"/>
  <c r="G1264" i="1"/>
  <c r="G1265" i="1"/>
  <c r="G1266" i="1"/>
  <c r="G1267" i="1"/>
  <c r="G1268" i="1"/>
  <c r="G1269" i="1"/>
  <c r="G1270" i="1"/>
  <c r="G1271" i="1"/>
  <c r="G1272" i="1"/>
  <c r="G1273" i="1"/>
  <c r="G1274" i="1"/>
  <c r="G1275" i="1"/>
  <c r="G1276" i="1"/>
  <c r="G1277" i="1"/>
  <c r="G1278" i="1"/>
  <c r="G1279" i="1"/>
  <c r="G1280" i="1"/>
  <c r="G1281" i="1"/>
  <c r="G1282" i="1"/>
  <c r="G1283" i="1"/>
  <c r="G1284" i="1"/>
  <c r="G1285" i="1"/>
  <c r="G1286" i="1"/>
  <c r="G1287" i="1"/>
  <c r="G1288" i="1"/>
  <c r="G1289" i="1"/>
  <c r="G1290" i="1"/>
  <c r="G1291" i="1"/>
  <c r="G1292" i="1"/>
  <c r="G1293" i="1"/>
  <c r="G1294" i="1"/>
  <c r="G1295" i="1"/>
  <c r="G1296" i="1"/>
  <c r="G1297" i="1"/>
  <c r="G1298" i="1"/>
  <c r="G1299" i="1"/>
  <c r="G1300" i="1"/>
  <c r="G1301" i="1"/>
  <c r="G1302" i="1"/>
  <c r="G1303" i="1"/>
  <c r="G1304" i="1"/>
  <c r="G1305" i="1"/>
  <c r="G1306" i="1"/>
  <c r="G1307" i="1"/>
  <c r="G1308" i="1"/>
  <c r="G1309" i="1"/>
  <c r="G1310" i="1"/>
  <c r="G1311" i="1"/>
  <c r="G1312" i="1"/>
  <c r="G1313" i="1"/>
  <c r="G1314" i="1"/>
  <c r="G1315" i="1"/>
  <c r="G1316" i="1"/>
  <c r="G1317" i="1"/>
  <c r="G1318" i="1"/>
  <c r="G1319" i="1"/>
  <c r="G1320" i="1"/>
  <c r="G1321" i="1"/>
  <c r="G1322" i="1"/>
  <c r="G1323" i="1"/>
  <c r="G1324" i="1"/>
  <c r="G1325" i="1"/>
  <c r="G1326" i="1"/>
  <c r="G1327" i="1"/>
  <c r="G1328" i="1"/>
  <c r="G1329" i="1"/>
  <c r="G1330" i="1"/>
  <c r="G1331" i="1"/>
  <c r="G1332" i="1"/>
  <c r="G1333" i="1"/>
  <c r="G1334" i="1"/>
  <c r="G1335" i="1"/>
  <c r="G1336" i="1"/>
  <c r="G1337" i="1"/>
  <c r="G1338" i="1"/>
  <c r="G1339" i="1"/>
  <c r="G1340" i="1"/>
  <c r="G1341" i="1"/>
  <c r="G1342" i="1"/>
  <c r="G1343" i="1"/>
  <c r="G1344" i="1"/>
  <c r="G1345" i="1"/>
  <c r="G1346" i="1"/>
  <c r="G1347" i="1"/>
  <c r="G1348" i="1"/>
  <c r="G1349" i="1"/>
  <c r="G1350" i="1"/>
  <c r="G1351" i="1"/>
  <c r="G1352" i="1"/>
  <c r="G1353" i="1"/>
  <c r="G1354" i="1"/>
  <c r="G1355" i="1"/>
  <c r="G1356" i="1"/>
  <c r="G1357" i="1"/>
  <c r="G1358" i="1"/>
  <c r="G1359" i="1"/>
  <c r="G1360" i="1"/>
  <c r="G1361" i="1"/>
  <c r="G1362" i="1"/>
  <c r="G1363" i="1"/>
  <c r="G1364" i="1"/>
  <c r="G1365" i="1"/>
  <c r="G1366" i="1"/>
  <c r="G1367" i="1"/>
  <c r="G1368" i="1"/>
  <c r="G1369" i="1"/>
  <c r="G1370" i="1"/>
  <c r="G1371" i="1"/>
  <c r="G1372" i="1"/>
  <c r="G1373" i="1"/>
  <c r="G1374" i="1"/>
  <c r="G1375" i="1"/>
  <c r="G1376" i="1"/>
  <c r="G1377" i="1"/>
  <c r="G1378" i="1"/>
  <c r="G1379" i="1"/>
  <c r="G1380" i="1"/>
  <c r="G1381" i="1"/>
  <c r="G1382" i="1"/>
  <c r="G1383" i="1"/>
  <c r="G1384" i="1"/>
  <c r="G1385" i="1"/>
  <c r="G1386" i="1"/>
  <c r="G1387" i="1"/>
  <c r="G1388" i="1"/>
  <c r="G1389" i="1"/>
  <c r="G1390" i="1"/>
  <c r="G1391" i="1"/>
  <c r="G1392" i="1"/>
  <c r="G1393" i="1"/>
  <c r="G1394" i="1"/>
  <c r="G1395" i="1"/>
  <c r="G1396" i="1"/>
  <c r="G1397" i="1"/>
  <c r="G1398" i="1"/>
  <c r="G1399" i="1"/>
  <c r="G1400" i="1"/>
  <c r="G1401" i="1"/>
  <c r="G1402" i="1"/>
  <c r="G1403" i="1"/>
  <c r="G1404" i="1"/>
  <c r="G1405" i="1"/>
  <c r="G1406" i="1"/>
  <c r="G1407" i="1"/>
  <c r="G1408" i="1"/>
  <c r="G1409" i="1"/>
  <c r="G1410" i="1"/>
  <c r="G1411" i="1"/>
  <c r="G1412" i="1"/>
  <c r="G1413" i="1"/>
  <c r="G1414" i="1"/>
  <c r="G1415" i="1"/>
  <c r="G1416" i="1"/>
  <c r="G1417" i="1"/>
  <c r="G1418" i="1"/>
  <c r="G1419" i="1"/>
  <c r="G1420" i="1"/>
  <c r="G1421" i="1"/>
  <c r="G1422" i="1"/>
  <c r="G1423" i="1"/>
  <c r="G1424" i="1"/>
  <c r="G1425" i="1"/>
  <c r="G1426" i="1"/>
  <c r="G1427" i="1"/>
  <c r="G1428" i="1"/>
  <c r="G1429" i="1"/>
  <c r="G1430" i="1"/>
  <c r="G1431" i="1"/>
  <c r="G1432" i="1"/>
  <c r="G1433" i="1"/>
  <c r="G1434" i="1"/>
  <c r="G1435" i="1"/>
  <c r="G1436" i="1"/>
  <c r="G1437" i="1"/>
  <c r="G1438" i="1"/>
  <c r="G1439" i="1"/>
  <c r="G1440" i="1"/>
  <c r="G1441" i="1"/>
  <c r="G1442" i="1"/>
  <c r="G1443" i="1"/>
  <c r="G1444" i="1"/>
  <c r="G1445" i="1"/>
  <c r="G1446" i="1"/>
  <c r="G1447" i="1"/>
  <c r="G1448" i="1"/>
  <c r="G1449" i="1"/>
  <c r="G1450" i="1"/>
  <c r="G1451" i="1"/>
  <c r="G1452" i="1"/>
  <c r="G1453" i="1"/>
  <c r="G1454" i="1"/>
  <c r="G1455" i="1"/>
  <c r="G1456" i="1"/>
  <c r="G1457" i="1"/>
  <c r="G1458" i="1"/>
  <c r="G1459" i="1"/>
  <c r="G1460" i="1"/>
  <c r="G1461" i="1"/>
  <c r="G1462" i="1"/>
  <c r="G1463" i="1"/>
  <c r="G1464" i="1"/>
  <c r="G1465" i="1"/>
  <c r="G1466" i="1"/>
  <c r="G1467" i="1"/>
  <c r="G1468" i="1"/>
  <c r="G1469" i="1"/>
  <c r="G1470" i="1"/>
  <c r="G1471" i="1"/>
  <c r="G1472" i="1"/>
  <c r="G1473" i="1"/>
  <c r="G1474" i="1"/>
  <c r="G1475" i="1"/>
  <c r="G1476" i="1"/>
  <c r="G1477" i="1"/>
  <c r="G1478" i="1"/>
  <c r="G1479" i="1"/>
  <c r="G1480" i="1"/>
  <c r="G1481" i="1"/>
  <c r="G1482" i="1"/>
  <c r="G1483" i="1"/>
  <c r="G1484" i="1"/>
  <c r="G1485" i="1"/>
  <c r="G1486" i="1"/>
  <c r="G1487" i="1"/>
  <c r="G1488" i="1"/>
  <c r="G1489" i="1"/>
  <c r="G1490" i="1"/>
  <c r="G1491" i="1"/>
  <c r="G1492" i="1"/>
  <c r="G1493" i="1"/>
  <c r="G1494" i="1"/>
  <c r="G1495" i="1"/>
  <c r="G1496" i="1"/>
  <c r="G1497" i="1"/>
  <c r="G1498" i="1"/>
  <c r="G1499" i="1"/>
  <c r="G1500" i="1"/>
  <c r="G1501" i="1"/>
  <c r="G1502" i="1"/>
  <c r="G1503" i="1"/>
  <c r="G1504" i="1"/>
  <c r="G1505" i="1"/>
  <c r="G1506" i="1"/>
  <c r="G1507" i="1"/>
  <c r="G1508" i="1"/>
  <c r="G1509" i="1"/>
  <c r="G1510" i="1"/>
  <c r="G1511" i="1"/>
  <c r="G1512" i="1"/>
  <c r="G1513" i="1"/>
  <c r="G1514" i="1"/>
  <c r="G1515" i="1"/>
  <c r="G1516" i="1"/>
  <c r="G1517" i="1"/>
  <c r="G1518" i="1"/>
  <c r="G1519" i="1"/>
  <c r="G1520" i="1"/>
  <c r="G1521" i="1"/>
  <c r="G1522" i="1"/>
  <c r="G1523" i="1"/>
  <c r="G1524" i="1"/>
  <c r="G1525" i="1"/>
  <c r="G1526" i="1"/>
  <c r="G1527" i="1"/>
  <c r="G1528" i="1"/>
  <c r="G1529" i="1"/>
  <c r="G1530" i="1"/>
  <c r="G1531" i="1"/>
  <c r="G1532" i="1"/>
  <c r="G1533" i="1"/>
  <c r="G1534" i="1"/>
  <c r="G1535" i="1"/>
  <c r="G1536" i="1"/>
  <c r="G1537" i="1"/>
  <c r="G1538" i="1"/>
  <c r="G1539" i="1"/>
  <c r="G1540" i="1"/>
  <c r="G1541" i="1"/>
  <c r="G1542" i="1"/>
  <c r="G1543" i="1"/>
  <c r="G1544" i="1"/>
  <c r="G1545" i="1"/>
  <c r="G1546" i="1"/>
  <c r="G1547" i="1"/>
  <c r="G1548" i="1"/>
  <c r="G1549" i="1"/>
  <c r="G1550" i="1"/>
  <c r="G1551" i="1"/>
  <c r="G1552" i="1"/>
  <c r="G1553" i="1"/>
  <c r="G1554" i="1"/>
  <c r="G1555" i="1"/>
  <c r="G1556" i="1"/>
  <c r="G1557" i="1"/>
  <c r="G1558" i="1"/>
  <c r="G1559" i="1"/>
  <c r="G1560" i="1"/>
  <c r="G1561" i="1"/>
  <c r="G1562" i="1"/>
  <c r="G1563" i="1"/>
  <c r="G1564" i="1"/>
  <c r="G1565" i="1"/>
  <c r="G1566" i="1"/>
  <c r="G1567" i="1"/>
  <c r="G1568" i="1"/>
  <c r="G1569" i="1"/>
  <c r="G1570" i="1"/>
  <c r="G1571" i="1"/>
  <c r="G1572" i="1"/>
  <c r="G1573" i="1"/>
  <c r="G1574" i="1"/>
  <c r="G1575" i="1"/>
  <c r="G1576" i="1"/>
  <c r="G1577" i="1"/>
  <c r="G1578" i="1"/>
  <c r="G1579" i="1"/>
  <c r="G1580" i="1"/>
  <c r="G1581" i="1"/>
  <c r="G1582" i="1"/>
  <c r="G1583" i="1"/>
  <c r="G1584" i="1"/>
  <c r="G1585" i="1"/>
  <c r="G1586" i="1"/>
  <c r="G1587" i="1"/>
  <c r="G1588" i="1"/>
  <c r="G1589" i="1"/>
  <c r="G1590" i="1"/>
  <c r="G1591" i="1"/>
  <c r="G1592" i="1"/>
  <c r="G1593" i="1"/>
  <c r="G1594" i="1"/>
  <c r="G1595" i="1"/>
  <c r="G1596" i="1"/>
  <c r="G1597" i="1"/>
  <c r="G1598" i="1"/>
  <c r="G1599" i="1"/>
  <c r="G1600" i="1"/>
  <c r="G1601" i="1"/>
  <c r="G1602" i="1"/>
  <c r="G1603" i="1"/>
  <c r="G1604" i="1"/>
  <c r="G1605" i="1"/>
  <c r="G1606" i="1"/>
  <c r="G1607" i="1"/>
  <c r="G1608" i="1"/>
  <c r="G1609" i="1"/>
  <c r="G1610" i="1"/>
  <c r="G1611" i="1"/>
  <c r="G1612" i="1"/>
  <c r="G1613" i="1"/>
  <c r="G1614" i="1"/>
  <c r="G1615" i="1"/>
  <c r="G1616" i="1"/>
  <c r="G1617" i="1"/>
  <c r="G1618" i="1"/>
  <c r="G1619" i="1"/>
  <c r="G1620" i="1"/>
  <c r="G1621" i="1"/>
  <c r="G1622" i="1"/>
  <c r="G1623" i="1"/>
  <c r="G1624" i="1"/>
  <c r="G1625" i="1"/>
  <c r="G1626" i="1"/>
  <c r="G1627" i="1"/>
  <c r="G1628" i="1"/>
  <c r="G1629" i="1"/>
  <c r="G1630" i="1"/>
  <c r="G1631" i="1"/>
  <c r="G1632" i="1"/>
  <c r="G1633" i="1"/>
  <c r="G1634" i="1"/>
  <c r="G1635" i="1"/>
  <c r="G1636" i="1"/>
  <c r="G1637" i="1"/>
  <c r="G1638" i="1"/>
  <c r="G1639" i="1"/>
  <c r="G1640" i="1"/>
  <c r="G1641" i="1"/>
  <c r="G1642" i="1"/>
  <c r="G1643" i="1"/>
  <c r="G1644" i="1"/>
  <c r="G1645" i="1"/>
  <c r="G1646" i="1"/>
  <c r="G1647" i="1"/>
  <c r="G1648" i="1"/>
  <c r="G1649" i="1"/>
  <c r="G1650" i="1"/>
  <c r="G1651" i="1"/>
  <c r="G1652" i="1"/>
  <c r="G1653" i="1"/>
  <c r="G1654" i="1"/>
  <c r="G1655" i="1"/>
  <c r="G1656" i="1"/>
  <c r="G1657" i="1"/>
  <c r="G1658" i="1"/>
  <c r="G1659" i="1"/>
  <c r="G1660" i="1"/>
  <c r="G1661" i="1"/>
  <c r="G1662" i="1"/>
  <c r="G1663" i="1"/>
  <c r="G1664" i="1"/>
  <c r="G1665" i="1"/>
  <c r="G1666" i="1"/>
  <c r="G1667" i="1"/>
  <c r="G1668" i="1"/>
  <c r="G1669" i="1"/>
  <c r="G1670" i="1"/>
  <c r="G1671" i="1"/>
  <c r="G1672" i="1"/>
  <c r="G1673" i="1"/>
  <c r="G1674" i="1"/>
  <c r="G1675" i="1"/>
  <c r="G1676" i="1"/>
  <c r="G1677" i="1"/>
  <c r="G1678" i="1"/>
  <c r="G1679" i="1"/>
  <c r="G1680" i="1"/>
  <c r="G1681" i="1"/>
  <c r="G1682" i="1"/>
  <c r="G1683" i="1"/>
  <c r="G1684" i="1"/>
  <c r="G1685" i="1"/>
  <c r="G1686" i="1"/>
  <c r="G1687" i="1"/>
  <c r="G1688" i="1"/>
  <c r="G1689" i="1"/>
  <c r="G1690" i="1"/>
  <c r="G1691" i="1"/>
  <c r="G1692" i="1"/>
  <c r="G1693" i="1"/>
  <c r="G1694" i="1"/>
  <c r="G1695" i="1"/>
  <c r="G1696" i="1"/>
  <c r="G1697" i="1"/>
  <c r="G1698" i="1"/>
  <c r="G1699" i="1"/>
  <c r="G1700" i="1"/>
  <c r="G1701" i="1"/>
  <c r="G1702" i="1"/>
  <c r="G1703" i="1"/>
  <c r="G1704" i="1"/>
  <c r="G1705" i="1"/>
  <c r="G1706" i="1"/>
  <c r="G1707" i="1"/>
  <c r="G1708" i="1"/>
  <c r="G1709" i="1"/>
  <c r="G1710" i="1"/>
  <c r="G1711" i="1"/>
  <c r="G1712" i="1"/>
  <c r="G1713" i="1"/>
  <c r="G1714" i="1"/>
  <c r="G1715" i="1"/>
  <c r="G1716" i="1"/>
  <c r="G1717" i="1"/>
  <c r="G1718" i="1"/>
  <c r="G1719" i="1"/>
  <c r="G1720" i="1"/>
  <c r="G1721" i="1"/>
  <c r="G1722" i="1"/>
  <c r="G1723" i="1"/>
  <c r="G1724" i="1"/>
  <c r="G1725" i="1"/>
  <c r="G1726" i="1"/>
  <c r="G1727" i="1"/>
  <c r="G1728" i="1"/>
  <c r="G1729" i="1"/>
  <c r="G1730" i="1"/>
  <c r="G1731" i="1"/>
  <c r="G1732" i="1"/>
  <c r="G1733" i="1"/>
  <c r="G1734" i="1"/>
  <c r="G1735" i="1"/>
  <c r="G1736" i="1"/>
  <c r="G1737" i="1"/>
  <c r="G1738" i="1"/>
  <c r="G1739" i="1"/>
  <c r="G1740" i="1"/>
  <c r="G1741" i="1"/>
  <c r="G1742" i="1"/>
  <c r="G1743" i="1"/>
  <c r="G1744" i="1"/>
  <c r="G1745" i="1"/>
  <c r="G1746" i="1"/>
  <c r="G1747" i="1"/>
  <c r="G1748" i="1"/>
  <c r="G1749" i="1"/>
  <c r="G1750" i="1"/>
  <c r="G1751" i="1"/>
  <c r="G1752" i="1"/>
  <c r="G1753" i="1"/>
  <c r="G1754" i="1"/>
  <c r="G1755" i="1"/>
  <c r="G1756" i="1"/>
  <c r="G1757" i="1"/>
  <c r="G1758" i="1"/>
  <c r="G1759" i="1"/>
  <c r="G1760" i="1"/>
  <c r="G1761" i="1"/>
  <c r="G1762" i="1"/>
  <c r="G1763" i="1"/>
  <c r="G1764" i="1"/>
  <c r="G1765" i="1"/>
  <c r="G1766" i="1"/>
  <c r="G1767" i="1"/>
  <c r="G1768" i="1"/>
  <c r="G1769" i="1"/>
  <c r="G1770" i="1"/>
  <c r="G1771" i="1"/>
  <c r="G1772" i="1"/>
  <c r="G1773" i="1"/>
  <c r="G1774" i="1"/>
  <c r="G1775" i="1"/>
  <c r="G1776" i="1"/>
  <c r="G1777" i="1"/>
  <c r="G1778" i="1"/>
  <c r="G1779" i="1"/>
  <c r="G1780" i="1"/>
  <c r="G1781" i="1"/>
  <c r="G1782" i="1"/>
  <c r="G1783" i="1"/>
  <c r="G1784" i="1"/>
  <c r="G1785" i="1"/>
  <c r="G1786" i="1"/>
  <c r="G1787" i="1"/>
  <c r="G1788" i="1"/>
  <c r="G1789" i="1"/>
  <c r="G1790" i="1"/>
  <c r="G1791" i="1"/>
  <c r="G1792" i="1"/>
  <c r="G1793" i="1"/>
  <c r="G1794" i="1"/>
  <c r="G1795" i="1"/>
  <c r="G1796" i="1"/>
  <c r="G1797" i="1"/>
  <c r="G1798" i="1"/>
  <c r="G1799" i="1"/>
  <c r="G1800" i="1"/>
  <c r="G1801" i="1"/>
  <c r="G1802" i="1"/>
  <c r="G1803" i="1"/>
  <c r="G1804" i="1"/>
  <c r="G1805" i="1"/>
  <c r="G1806" i="1"/>
  <c r="G1807" i="1"/>
  <c r="G1808" i="1"/>
  <c r="G1809" i="1"/>
  <c r="G1810" i="1"/>
  <c r="G1811" i="1"/>
  <c r="G1812" i="1"/>
  <c r="G1813" i="1"/>
  <c r="G1814" i="1"/>
  <c r="G1815" i="1"/>
  <c r="G1816" i="1"/>
  <c r="G1817" i="1"/>
  <c r="G1818" i="1"/>
  <c r="G1819" i="1"/>
  <c r="G1820" i="1"/>
  <c r="G1821" i="1"/>
  <c r="G1822" i="1"/>
  <c r="G1823" i="1"/>
  <c r="G1824" i="1"/>
  <c r="G1825" i="1"/>
  <c r="G1826" i="1"/>
  <c r="G1827" i="1"/>
  <c r="G1828" i="1"/>
  <c r="G1829" i="1"/>
  <c r="G1830" i="1"/>
  <c r="G1831" i="1"/>
  <c r="G1832" i="1"/>
  <c r="G1833" i="1"/>
  <c r="G1834" i="1"/>
  <c r="G1835" i="1"/>
  <c r="G1836" i="1"/>
  <c r="G1837" i="1"/>
  <c r="G1838" i="1"/>
  <c r="G1839" i="1"/>
  <c r="G1840" i="1"/>
  <c r="G1841" i="1"/>
  <c r="G1842" i="1"/>
  <c r="G1843" i="1"/>
  <c r="G1844" i="1"/>
  <c r="G1845" i="1"/>
  <c r="G1846" i="1"/>
  <c r="G1847" i="1"/>
  <c r="G1848" i="1"/>
  <c r="G1849" i="1"/>
  <c r="G1850" i="1"/>
  <c r="G1851" i="1"/>
  <c r="G1852" i="1"/>
  <c r="G1853" i="1"/>
  <c r="G1854" i="1"/>
  <c r="G1855" i="1"/>
  <c r="G1856" i="1"/>
  <c r="G1857" i="1"/>
  <c r="G1858" i="1"/>
  <c r="G1859" i="1"/>
  <c r="G1860" i="1"/>
  <c r="G1861" i="1"/>
  <c r="G1862" i="1"/>
  <c r="G1863" i="1"/>
  <c r="G1864" i="1"/>
  <c r="G1865" i="1"/>
  <c r="G1866" i="1"/>
  <c r="G1867" i="1"/>
  <c r="G1868" i="1"/>
  <c r="G1869" i="1"/>
  <c r="G1870" i="1"/>
  <c r="G1871" i="1"/>
  <c r="G1872" i="1"/>
  <c r="G1873" i="1"/>
  <c r="G1874" i="1"/>
  <c r="G1875" i="1"/>
  <c r="G1876" i="1"/>
  <c r="G1877" i="1"/>
  <c r="G1878" i="1"/>
  <c r="G1879" i="1"/>
  <c r="G1880" i="1"/>
  <c r="G1881" i="1"/>
  <c r="G1882" i="1"/>
  <c r="G1883" i="1"/>
  <c r="G1884" i="1"/>
  <c r="G1885" i="1"/>
  <c r="G1886" i="1"/>
  <c r="G1887" i="1"/>
  <c r="G1888" i="1"/>
  <c r="G1889" i="1"/>
  <c r="G1890" i="1"/>
  <c r="G1891" i="1"/>
  <c r="G1892" i="1"/>
  <c r="G1893" i="1"/>
  <c r="G1894" i="1"/>
  <c r="G1895" i="1"/>
  <c r="G1896" i="1"/>
  <c r="G1897" i="1"/>
  <c r="G1898" i="1"/>
  <c r="G1899" i="1"/>
  <c r="G1900" i="1"/>
  <c r="G1901" i="1"/>
  <c r="G1902" i="1"/>
  <c r="G1903" i="1"/>
  <c r="G1904" i="1"/>
  <c r="G1905" i="1"/>
  <c r="G1906" i="1"/>
  <c r="G1907" i="1"/>
  <c r="G1908" i="1"/>
  <c r="G1909" i="1"/>
  <c r="G1910" i="1"/>
  <c r="G1911" i="1"/>
  <c r="G1912" i="1"/>
  <c r="G1913" i="1"/>
  <c r="G1914" i="1"/>
  <c r="G1915" i="1"/>
  <c r="G1916" i="1"/>
  <c r="G1917" i="1"/>
  <c r="G1918" i="1"/>
  <c r="G1919" i="1"/>
  <c r="G1920" i="1"/>
  <c r="G1921" i="1"/>
  <c r="G1922" i="1"/>
  <c r="G1923" i="1"/>
  <c r="G1924" i="1"/>
  <c r="G1925" i="1"/>
  <c r="G1926" i="1"/>
  <c r="G1927" i="1"/>
  <c r="G1928" i="1"/>
  <c r="G1929" i="1"/>
  <c r="G1930" i="1"/>
  <c r="G1931" i="1"/>
  <c r="G1932" i="1"/>
  <c r="G1933" i="1"/>
  <c r="G1934" i="1"/>
  <c r="G1935" i="1"/>
  <c r="G1936" i="1"/>
  <c r="G1937" i="1"/>
  <c r="G1938" i="1"/>
  <c r="G1939" i="1"/>
  <c r="G1940" i="1"/>
  <c r="G1941" i="1"/>
  <c r="G1942" i="1"/>
  <c r="G1943" i="1"/>
  <c r="G1944" i="1"/>
  <c r="G1945" i="1"/>
  <c r="G1946" i="1"/>
  <c r="G1947" i="1"/>
  <c r="G1948" i="1"/>
  <c r="G1949" i="1"/>
  <c r="G1950" i="1"/>
  <c r="G1951" i="1"/>
  <c r="G1952" i="1"/>
  <c r="G1953" i="1"/>
  <c r="G1954" i="1"/>
  <c r="G1955" i="1"/>
  <c r="G1956" i="1"/>
  <c r="G1957" i="1"/>
  <c r="G1958" i="1"/>
  <c r="G1959" i="1"/>
  <c r="G1960" i="1"/>
  <c r="G1961" i="1"/>
  <c r="G1962" i="1"/>
  <c r="G1963" i="1"/>
  <c r="G1964" i="1"/>
  <c r="G1965" i="1"/>
  <c r="G1966" i="1"/>
  <c r="G1967" i="1"/>
  <c r="G1968" i="1"/>
  <c r="G1969" i="1"/>
  <c r="G1970" i="1"/>
  <c r="G1971" i="1"/>
  <c r="G1972" i="1"/>
  <c r="G1973" i="1"/>
  <c r="G1974" i="1"/>
  <c r="G1975" i="1"/>
  <c r="G1976" i="1"/>
  <c r="G1977" i="1"/>
  <c r="G1978" i="1"/>
  <c r="G1979" i="1"/>
  <c r="G1980" i="1"/>
  <c r="G1981" i="1"/>
  <c r="G1982" i="1"/>
  <c r="G1983" i="1"/>
  <c r="G1984" i="1"/>
  <c r="G1985" i="1"/>
  <c r="G1986" i="1"/>
  <c r="G1987" i="1"/>
  <c r="G1988" i="1"/>
  <c r="G1989" i="1"/>
  <c r="G1990" i="1"/>
  <c r="G1991" i="1"/>
  <c r="G1992" i="1"/>
  <c r="G1993" i="1"/>
  <c r="G1994" i="1"/>
  <c r="G1995" i="1"/>
  <c r="G1996" i="1"/>
  <c r="G1997" i="1"/>
  <c r="G1998" i="1"/>
  <c r="G1999" i="1"/>
  <c r="G2000" i="1"/>
  <c r="G2001" i="1"/>
  <c r="G2002" i="1"/>
  <c r="G2003" i="1"/>
  <c r="G2004" i="1"/>
  <c r="G2005" i="1"/>
  <c r="G2006" i="1"/>
  <c r="G2007" i="1"/>
  <c r="G2008" i="1"/>
  <c r="G2009" i="1"/>
  <c r="G2010" i="1"/>
  <c r="G2011" i="1"/>
  <c r="G2012" i="1"/>
  <c r="G2013" i="1"/>
  <c r="G2014" i="1"/>
  <c r="G2015" i="1"/>
  <c r="G2016" i="1"/>
  <c r="G2017" i="1"/>
  <c r="G2018" i="1"/>
  <c r="G2019" i="1"/>
  <c r="G2020" i="1"/>
  <c r="G2021" i="1"/>
  <c r="G2022" i="1"/>
  <c r="G2023" i="1"/>
  <c r="G2024" i="1"/>
  <c r="G2025" i="1"/>
  <c r="G2026" i="1"/>
  <c r="G2027" i="1"/>
  <c r="G2028" i="1"/>
  <c r="G2029" i="1"/>
  <c r="G2030" i="1"/>
  <c r="G2031" i="1"/>
  <c r="G2032" i="1"/>
  <c r="G2033" i="1"/>
  <c r="G2034" i="1"/>
  <c r="G2035" i="1"/>
  <c r="G2036" i="1"/>
  <c r="G2037" i="1"/>
  <c r="G2038" i="1"/>
  <c r="G2039" i="1"/>
  <c r="G2040" i="1"/>
  <c r="G2041" i="1"/>
  <c r="G2042" i="1"/>
  <c r="G2043" i="1"/>
  <c r="G2044" i="1"/>
  <c r="G2045" i="1"/>
  <c r="G2046" i="1"/>
  <c r="G2047" i="1"/>
  <c r="G2048" i="1"/>
  <c r="G2049" i="1"/>
  <c r="G2050" i="1"/>
  <c r="G2051" i="1"/>
  <c r="G2052" i="1"/>
  <c r="G2053" i="1"/>
  <c r="G2054" i="1"/>
  <c r="G2055" i="1"/>
  <c r="G2056" i="1"/>
  <c r="G2057" i="1"/>
  <c r="G2058" i="1"/>
  <c r="G2059" i="1"/>
  <c r="G2060" i="1"/>
  <c r="G2061" i="1"/>
  <c r="G2062" i="1"/>
  <c r="G2063" i="1"/>
  <c r="G2064" i="1"/>
  <c r="G2065" i="1"/>
  <c r="G2066" i="1"/>
  <c r="G2067" i="1"/>
  <c r="G2068" i="1"/>
  <c r="G2069" i="1"/>
  <c r="G2070" i="1"/>
  <c r="G2071" i="1"/>
  <c r="G2072" i="1"/>
  <c r="G2073" i="1"/>
  <c r="G2074" i="1"/>
  <c r="G2075" i="1"/>
  <c r="G2076" i="1"/>
  <c r="G2077" i="1"/>
  <c r="G2078" i="1"/>
  <c r="G2079" i="1"/>
  <c r="G2080" i="1"/>
  <c r="G2081" i="1"/>
  <c r="G2082" i="1"/>
  <c r="G2083" i="1"/>
  <c r="G2084" i="1"/>
  <c r="G2085" i="1"/>
  <c r="G2086" i="1"/>
  <c r="G2087" i="1"/>
  <c r="G2088" i="1"/>
  <c r="G2089" i="1"/>
  <c r="G2090" i="1"/>
  <c r="G2091" i="1"/>
  <c r="G2092" i="1"/>
  <c r="G2093" i="1"/>
  <c r="G2094" i="1"/>
  <c r="G2095" i="1"/>
  <c r="G2096" i="1"/>
  <c r="G2097" i="1"/>
  <c r="G2098" i="1"/>
  <c r="G2099" i="1"/>
  <c r="G2100" i="1"/>
  <c r="G2101" i="1"/>
  <c r="G2102" i="1"/>
  <c r="G2103" i="1"/>
  <c r="G2104" i="1"/>
  <c r="G2105" i="1"/>
  <c r="G2106" i="1"/>
  <c r="G2107" i="1"/>
  <c r="G2108" i="1"/>
  <c r="G2109" i="1"/>
  <c r="G2110" i="1"/>
  <c r="G2111" i="1"/>
  <c r="G2112" i="1"/>
  <c r="G2113" i="1"/>
  <c r="G2114" i="1"/>
  <c r="G2115" i="1"/>
  <c r="G2116" i="1"/>
  <c r="G2117" i="1"/>
  <c r="G2118" i="1"/>
  <c r="G2119" i="1"/>
  <c r="G2120" i="1"/>
  <c r="G2121" i="1"/>
  <c r="G2122" i="1"/>
  <c r="G2123" i="1"/>
  <c r="G2124" i="1"/>
  <c r="G2125" i="1"/>
  <c r="G2126" i="1"/>
  <c r="G2127" i="1"/>
  <c r="G2128" i="1"/>
  <c r="G2129" i="1"/>
  <c r="G2130" i="1"/>
  <c r="G2131" i="1"/>
  <c r="G2132" i="1"/>
  <c r="G2133" i="1"/>
  <c r="G2134" i="1"/>
  <c r="G2135" i="1"/>
  <c r="G2136" i="1"/>
  <c r="G2137" i="1"/>
  <c r="G2138" i="1"/>
  <c r="G2139" i="1"/>
  <c r="G2140" i="1"/>
  <c r="G2141" i="1"/>
  <c r="G2142" i="1"/>
  <c r="G2143" i="1"/>
  <c r="G2144" i="1"/>
  <c r="G2145" i="1"/>
  <c r="G2146" i="1"/>
  <c r="G2147" i="1"/>
  <c r="G2148" i="1"/>
  <c r="G2149" i="1"/>
  <c r="G2150" i="1"/>
  <c r="G2151" i="1"/>
  <c r="G2152" i="1"/>
  <c r="G2153" i="1"/>
  <c r="G2154" i="1"/>
  <c r="G2155" i="1"/>
  <c r="G2156" i="1"/>
  <c r="G2157" i="1"/>
  <c r="G2158" i="1"/>
  <c r="G2159" i="1"/>
  <c r="G2160" i="1"/>
  <c r="G2161" i="1"/>
  <c r="G2162" i="1"/>
  <c r="G2163" i="1"/>
  <c r="G2164" i="1"/>
  <c r="G2165" i="1"/>
  <c r="G2166" i="1"/>
  <c r="G2167" i="1"/>
  <c r="G2168" i="1"/>
  <c r="G2169" i="1"/>
  <c r="G2170" i="1"/>
  <c r="G2171" i="1"/>
  <c r="G2172" i="1"/>
  <c r="G2173" i="1"/>
  <c r="G2174" i="1"/>
  <c r="G2175" i="1"/>
  <c r="G2176" i="1"/>
  <c r="G2177" i="1"/>
  <c r="G2178" i="1"/>
  <c r="G2179" i="1"/>
  <c r="G2180" i="1"/>
  <c r="G2181" i="1"/>
  <c r="G2182" i="1"/>
  <c r="G2183" i="1"/>
  <c r="G2184" i="1"/>
  <c r="G2185" i="1"/>
  <c r="G2186" i="1"/>
  <c r="G2187" i="1"/>
  <c r="G2188" i="1"/>
  <c r="G2189" i="1"/>
  <c r="G2190" i="1"/>
  <c r="G2191" i="1"/>
  <c r="G2192" i="1"/>
  <c r="G2193" i="1"/>
  <c r="G2194" i="1"/>
  <c r="G2195" i="1"/>
  <c r="G2196" i="1"/>
  <c r="G2197" i="1"/>
  <c r="G2198" i="1"/>
  <c r="G2199" i="1"/>
  <c r="G2200" i="1"/>
  <c r="G2201" i="1"/>
  <c r="G2202" i="1"/>
  <c r="G2203" i="1"/>
  <c r="G2204" i="1"/>
  <c r="G2205" i="1"/>
  <c r="G2206" i="1"/>
  <c r="G2207" i="1"/>
  <c r="G2208" i="1"/>
  <c r="G2209" i="1"/>
  <c r="G2210" i="1"/>
  <c r="G2211" i="1"/>
  <c r="G2212" i="1"/>
  <c r="G2213" i="1"/>
  <c r="G2214" i="1"/>
  <c r="G2215" i="1"/>
  <c r="G2216" i="1"/>
  <c r="G2217" i="1"/>
  <c r="G2218" i="1"/>
  <c r="G2219" i="1"/>
  <c r="G2220" i="1"/>
  <c r="G2221" i="1"/>
  <c r="G2222" i="1"/>
  <c r="G2223" i="1"/>
  <c r="G2224" i="1"/>
  <c r="G2225" i="1"/>
  <c r="G2226" i="1"/>
  <c r="G2227" i="1"/>
  <c r="G2228" i="1"/>
  <c r="G2229" i="1"/>
  <c r="G2230" i="1"/>
  <c r="G2231" i="1"/>
  <c r="G2232" i="1"/>
  <c r="G2233" i="1"/>
  <c r="G2234" i="1"/>
  <c r="G2235" i="1"/>
  <c r="G2236" i="1"/>
  <c r="G2237" i="1"/>
  <c r="G2238" i="1"/>
  <c r="G2239" i="1"/>
  <c r="G2240" i="1"/>
  <c r="G2241" i="1"/>
  <c r="G2242" i="1"/>
  <c r="G2243" i="1"/>
  <c r="G2244" i="1"/>
  <c r="G2245" i="1"/>
  <c r="G2246" i="1"/>
  <c r="G2247" i="1"/>
  <c r="G2248" i="1"/>
  <c r="G2249" i="1"/>
  <c r="G2250" i="1"/>
  <c r="G2251" i="1"/>
  <c r="G2252" i="1"/>
  <c r="G2253" i="1"/>
  <c r="G2254" i="1"/>
  <c r="G2255" i="1"/>
  <c r="G2256" i="1"/>
  <c r="G2257" i="1"/>
  <c r="G2258" i="1"/>
  <c r="G2259" i="1"/>
  <c r="G2260" i="1"/>
  <c r="G2261" i="1"/>
  <c r="G2262" i="1"/>
  <c r="G2263" i="1"/>
  <c r="G2264" i="1"/>
  <c r="G2265" i="1"/>
  <c r="G2266" i="1"/>
  <c r="G2267" i="1"/>
  <c r="G2268" i="1"/>
  <c r="G2269" i="1"/>
  <c r="G2270" i="1"/>
  <c r="G2271" i="1"/>
  <c r="G2272" i="1"/>
  <c r="G2273" i="1"/>
  <c r="G2274" i="1"/>
  <c r="G2275" i="1"/>
  <c r="G2276" i="1"/>
  <c r="G2277" i="1"/>
  <c r="G2278" i="1"/>
  <c r="G2279" i="1"/>
  <c r="G2280" i="1"/>
  <c r="G2281" i="1"/>
  <c r="G2282" i="1"/>
  <c r="G2283" i="1"/>
  <c r="G2284" i="1"/>
  <c r="G2285" i="1"/>
  <c r="G2286" i="1"/>
  <c r="G2287" i="1"/>
  <c r="G2288" i="1"/>
  <c r="G2289" i="1"/>
  <c r="G2290" i="1"/>
  <c r="G2291" i="1"/>
  <c r="G2292" i="1"/>
  <c r="G2293" i="1"/>
  <c r="G2294" i="1"/>
  <c r="G2295" i="1"/>
  <c r="G2296" i="1"/>
  <c r="G2297" i="1"/>
  <c r="G2298" i="1"/>
  <c r="G2299" i="1"/>
  <c r="G2300" i="1"/>
  <c r="G2301" i="1"/>
  <c r="G2302" i="1"/>
  <c r="G2303" i="1"/>
  <c r="G2304" i="1"/>
  <c r="G2305" i="1"/>
  <c r="G2306" i="1"/>
  <c r="G2307" i="1"/>
  <c r="G2308" i="1"/>
  <c r="G2309" i="1"/>
  <c r="G2310" i="1"/>
  <c r="G2311" i="1"/>
  <c r="G2312" i="1"/>
  <c r="G2313" i="1"/>
  <c r="G2314" i="1"/>
  <c r="G2315" i="1"/>
  <c r="G2316" i="1"/>
  <c r="G2317" i="1"/>
  <c r="G2318" i="1"/>
  <c r="G2319" i="1"/>
  <c r="G2320" i="1"/>
  <c r="G2321" i="1"/>
  <c r="G2322" i="1"/>
  <c r="G2323" i="1"/>
  <c r="G2324" i="1"/>
  <c r="G2325" i="1"/>
  <c r="G2326" i="1"/>
  <c r="G2327" i="1"/>
  <c r="G2328" i="1"/>
  <c r="G2329" i="1"/>
  <c r="G2330" i="1"/>
  <c r="G2331" i="1"/>
  <c r="G2332" i="1"/>
  <c r="G2333" i="1"/>
  <c r="G2334" i="1"/>
  <c r="G2335" i="1"/>
  <c r="G2336" i="1"/>
  <c r="G2337" i="1"/>
  <c r="G2338" i="1"/>
  <c r="G2339" i="1"/>
  <c r="G2340" i="1"/>
  <c r="G2341" i="1"/>
  <c r="G2342" i="1"/>
  <c r="G2343" i="1"/>
  <c r="G2344" i="1"/>
  <c r="G2345" i="1"/>
  <c r="G2346" i="1"/>
  <c r="G2347" i="1"/>
  <c r="G2348" i="1"/>
  <c r="G2349" i="1"/>
  <c r="G2350" i="1"/>
  <c r="G2351" i="1"/>
  <c r="G2352" i="1"/>
  <c r="G2353" i="1"/>
  <c r="G2354" i="1"/>
  <c r="G2355" i="1"/>
  <c r="G2356" i="1"/>
  <c r="G2357" i="1"/>
  <c r="G2358" i="1"/>
  <c r="G2359" i="1"/>
  <c r="G2360" i="1"/>
  <c r="G2361" i="1"/>
  <c r="G2362" i="1"/>
  <c r="G2363" i="1"/>
  <c r="G2364" i="1"/>
  <c r="G2365" i="1"/>
  <c r="G2366" i="1"/>
  <c r="G2367" i="1"/>
  <c r="G2368" i="1"/>
  <c r="G2369" i="1"/>
  <c r="G2370" i="1"/>
  <c r="G2371" i="1"/>
  <c r="G2372" i="1"/>
  <c r="G2373" i="1"/>
  <c r="G2374" i="1"/>
  <c r="G2375" i="1"/>
  <c r="G2376" i="1"/>
  <c r="G2377" i="1"/>
  <c r="G2378" i="1"/>
  <c r="G2379" i="1"/>
  <c r="G2380" i="1"/>
  <c r="G2381" i="1"/>
  <c r="G2382" i="1"/>
  <c r="G2383" i="1"/>
  <c r="G2384" i="1"/>
  <c r="G2385" i="1"/>
  <c r="G2386" i="1"/>
  <c r="G2387" i="1"/>
  <c r="G2388" i="1"/>
  <c r="G2389" i="1"/>
  <c r="G2390" i="1"/>
  <c r="G2391" i="1"/>
  <c r="G2392" i="1"/>
  <c r="G2393" i="1"/>
  <c r="G2394" i="1"/>
  <c r="G2395" i="1"/>
  <c r="G2396" i="1"/>
  <c r="G2397" i="1"/>
  <c r="G2398" i="1"/>
  <c r="G2399" i="1"/>
  <c r="G2400" i="1"/>
  <c r="G2401" i="1"/>
  <c r="G2402" i="1"/>
  <c r="G2403" i="1"/>
  <c r="G2404" i="1"/>
  <c r="G2405" i="1"/>
  <c r="G2406" i="1"/>
  <c r="G2407" i="1"/>
  <c r="G2408" i="1"/>
  <c r="G2409" i="1"/>
  <c r="G2410" i="1"/>
  <c r="G2411" i="1"/>
  <c r="G2412" i="1"/>
  <c r="G2413" i="1"/>
  <c r="G2414" i="1"/>
  <c r="G2415" i="1"/>
  <c r="G2416" i="1"/>
  <c r="G2417" i="1"/>
  <c r="G2418" i="1"/>
  <c r="G2419" i="1"/>
  <c r="G2420" i="1"/>
  <c r="G2421" i="1"/>
  <c r="G2422" i="1"/>
  <c r="G2423" i="1"/>
  <c r="G2424" i="1"/>
  <c r="G2425" i="1"/>
  <c r="G2426" i="1"/>
  <c r="G2427" i="1"/>
  <c r="G2428" i="1"/>
  <c r="G2429" i="1"/>
  <c r="G2430" i="1"/>
  <c r="G2431" i="1"/>
  <c r="G2432" i="1"/>
  <c r="G2433" i="1"/>
  <c r="G2434" i="1"/>
  <c r="G2435" i="1"/>
  <c r="G2436" i="1"/>
  <c r="G2437" i="1"/>
  <c r="G2438" i="1"/>
  <c r="G2439" i="1"/>
  <c r="G2440" i="1"/>
  <c r="G2441" i="1"/>
  <c r="G2442" i="1"/>
  <c r="G2443" i="1"/>
  <c r="G2444" i="1"/>
  <c r="G2445" i="1"/>
  <c r="G2446" i="1"/>
  <c r="G2447" i="1"/>
  <c r="G2448" i="1"/>
  <c r="G2449" i="1"/>
  <c r="G2450" i="1"/>
  <c r="G2451" i="1"/>
  <c r="G2452" i="1"/>
  <c r="G2453" i="1"/>
  <c r="G2454" i="1"/>
  <c r="G2455" i="1"/>
  <c r="G2456" i="1"/>
  <c r="G2457" i="1"/>
  <c r="G2458" i="1"/>
  <c r="G2459" i="1"/>
  <c r="G2460" i="1"/>
  <c r="G2461" i="1"/>
  <c r="G2462" i="1"/>
  <c r="G2463" i="1"/>
  <c r="G2464" i="1"/>
  <c r="G2465" i="1"/>
  <c r="G2466" i="1"/>
  <c r="G2467" i="1"/>
  <c r="G2468" i="1"/>
  <c r="G2469" i="1"/>
  <c r="G2470" i="1"/>
  <c r="G2471" i="1"/>
  <c r="G2472" i="1"/>
  <c r="G2473" i="1"/>
  <c r="G2474" i="1"/>
  <c r="G2475" i="1"/>
  <c r="G2476" i="1"/>
  <c r="G2477" i="1"/>
  <c r="G2478" i="1"/>
  <c r="G2479" i="1"/>
  <c r="G2480" i="1"/>
  <c r="G2481" i="1"/>
  <c r="G2482" i="1"/>
  <c r="G2483" i="1"/>
  <c r="G2484" i="1"/>
  <c r="G2485" i="1"/>
  <c r="G2486" i="1"/>
  <c r="G2487" i="1"/>
  <c r="G2488" i="1"/>
  <c r="G2489" i="1"/>
  <c r="G2490" i="1"/>
  <c r="G2491" i="1"/>
  <c r="G2492" i="1"/>
  <c r="G2493" i="1"/>
  <c r="G2494" i="1"/>
  <c r="G2495" i="1"/>
  <c r="G2496" i="1"/>
  <c r="G2497" i="1"/>
  <c r="G2498" i="1"/>
  <c r="G2499" i="1"/>
  <c r="G2500" i="1"/>
  <c r="G2501" i="1"/>
  <c r="G2502" i="1"/>
  <c r="G2503" i="1"/>
  <c r="G2504" i="1"/>
  <c r="G2505" i="1"/>
  <c r="G2506" i="1"/>
  <c r="G2507" i="1"/>
  <c r="G2508" i="1"/>
  <c r="G2509" i="1"/>
  <c r="G2510" i="1"/>
  <c r="G2511" i="1"/>
  <c r="G2512" i="1"/>
  <c r="G2513" i="1"/>
  <c r="G2514" i="1"/>
  <c r="G2515" i="1"/>
  <c r="G2516" i="1"/>
  <c r="G2517" i="1"/>
  <c r="G2518" i="1"/>
  <c r="G2519" i="1"/>
  <c r="G2520" i="1"/>
  <c r="G2521" i="1"/>
  <c r="G2522" i="1"/>
  <c r="G2523" i="1"/>
  <c r="G2524" i="1"/>
  <c r="G2525" i="1"/>
  <c r="G2526" i="1"/>
  <c r="G2527" i="1"/>
  <c r="G2528" i="1"/>
  <c r="G2529" i="1"/>
  <c r="G2530" i="1"/>
  <c r="G2531" i="1"/>
  <c r="G2532" i="1"/>
  <c r="G2533" i="1"/>
  <c r="G2534" i="1"/>
  <c r="G2535" i="1"/>
  <c r="G2536" i="1"/>
  <c r="G2537" i="1"/>
  <c r="G2538" i="1"/>
  <c r="G2539" i="1"/>
  <c r="G2540" i="1"/>
  <c r="G2541" i="1"/>
  <c r="G2542" i="1"/>
  <c r="G2543" i="1"/>
  <c r="G2544" i="1"/>
  <c r="G2545" i="1"/>
  <c r="G2546" i="1"/>
  <c r="G2547" i="1"/>
  <c r="G2548" i="1"/>
  <c r="G2549" i="1"/>
  <c r="G2550" i="1"/>
  <c r="G2551" i="1"/>
  <c r="G2552" i="1"/>
  <c r="G2553" i="1"/>
  <c r="G2554" i="1"/>
  <c r="G2555" i="1"/>
  <c r="G2556" i="1"/>
  <c r="G2557" i="1"/>
  <c r="G2558" i="1"/>
  <c r="G2559" i="1"/>
  <c r="G2560" i="1"/>
  <c r="G2561" i="1"/>
  <c r="G2562" i="1"/>
  <c r="G2563" i="1"/>
  <c r="G2564" i="1"/>
  <c r="G2565" i="1"/>
  <c r="G2566" i="1"/>
  <c r="G2567" i="1"/>
  <c r="G2568" i="1"/>
  <c r="G2569" i="1"/>
  <c r="G2570" i="1"/>
  <c r="G2571" i="1"/>
  <c r="G2572" i="1"/>
  <c r="G2573" i="1"/>
  <c r="G2574" i="1"/>
  <c r="G2575" i="1"/>
  <c r="G2576" i="1"/>
  <c r="G2577" i="1"/>
  <c r="G2578" i="1"/>
  <c r="G2579" i="1"/>
  <c r="G2580" i="1"/>
  <c r="G2581" i="1"/>
  <c r="G2582" i="1"/>
  <c r="G2583" i="1"/>
  <c r="G2584" i="1"/>
  <c r="G2585" i="1"/>
  <c r="G2586" i="1"/>
  <c r="G2587" i="1"/>
  <c r="G2588" i="1"/>
  <c r="G2589" i="1"/>
  <c r="G2590" i="1"/>
  <c r="G2591" i="1"/>
  <c r="G2592" i="1"/>
  <c r="G2593" i="1"/>
  <c r="G2594" i="1"/>
  <c r="G2595" i="1"/>
  <c r="G2596" i="1"/>
  <c r="G2597" i="1"/>
  <c r="G2598" i="1"/>
  <c r="G2599" i="1"/>
  <c r="G2600" i="1"/>
  <c r="G2601" i="1"/>
  <c r="G2602" i="1"/>
  <c r="G2603" i="1"/>
  <c r="G2604" i="1"/>
  <c r="G2605" i="1"/>
  <c r="G2606" i="1"/>
  <c r="G2607" i="1"/>
  <c r="G2608" i="1"/>
  <c r="G2609" i="1"/>
  <c r="G2610" i="1"/>
  <c r="G2611" i="1"/>
  <c r="G2612" i="1"/>
  <c r="G2613" i="1"/>
  <c r="G2614" i="1"/>
  <c r="G2615" i="1"/>
  <c r="G2616" i="1"/>
  <c r="G2617" i="1"/>
  <c r="G2618" i="1"/>
  <c r="G2619" i="1"/>
  <c r="G2620" i="1"/>
  <c r="G2621" i="1"/>
  <c r="G2622" i="1"/>
  <c r="G2623" i="1"/>
  <c r="G2624" i="1"/>
  <c r="G2625" i="1"/>
  <c r="G2626" i="1"/>
  <c r="G2627" i="1"/>
  <c r="G2628" i="1"/>
  <c r="G2629" i="1"/>
  <c r="G2630" i="1"/>
  <c r="G2631" i="1"/>
  <c r="G2632" i="1"/>
  <c r="G2633" i="1"/>
  <c r="G2634" i="1"/>
  <c r="G2635" i="1"/>
  <c r="G2636" i="1"/>
  <c r="G2637" i="1"/>
  <c r="G2638" i="1"/>
  <c r="G2639" i="1"/>
  <c r="G2640" i="1"/>
  <c r="G2641" i="1"/>
  <c r="G2642" i="1"/>
  <c r="G2643" i="1"/>
  <c r="G2644" i="1"/>
  <c r="G2645" i="1"/>
  <c r="G2646" i="1"/>
  <c r="G2647" i="1"/>
  <c r="G2648" i="1"/>
  <c r="G2649" i="1"/>
  <c r="G2650" i="1"/>
  <c r="G2651" i="1"/>
  <c r="G2652" i="1"/>
  <c r="G2653" i="1"/>
  <c r="G2654" i="1"/>
  <c r="G2655" i="1"/>
  <c r="G2656" i="1"/>
  <c r="G2657" i="1"/>
  <c r="G2658" i="1"/>
  <c r="G2659" i="1"/>
  <c r="G2660" i="1"/>
  <c r="G2661" i="1"/>
  <c r="G2662" i="1"/>
  <c r="G2663" i="1"/>
  <c r="G2664" i="1"/>
  <c r="G2665" i="1"/>
  <c r="G2666" i="1"/>
  <c r="G2667" i="1"/>
  <c r="G2668" i="1"/>
  <c r="G2669" i="1"/>
  <c r="G2670" i="1"/>
  <c r="G2671" i="1"/>
  <c r="G2672" i="1"/>
  <c r="G2673" i="1"/>
  <c r="G2674" i="1"/>
  <c r="G2675" i="1"/>
  <c r="G2676" i="1"/>
  <c r="G2677" i="1"/>
  <c r="G2678" i="1"/>
  <c r="G2679" i="1"/>
  <c r="G2680" i="1"/>
  <c r="G2681" i="1"/>
  <c r="G2682" i="1"/>
  <c r="G2683" i="1"/>
  <c r="G2684" i="1"/>
  <c r="G2685" i="1"/>
  <c r="G2686" i="1"/>
  <c r="G2687" i="1"/>
  <c r="G2688" i="1"/>
  <c r="G2689" i="1"/>
  <c r="G2690" i="1"/>
  <c r="G2691" i="1"/>
  <c r="G2692" i="1"/>
  <c r="G2693" i="1"/>
  <c r="G2694" i="1"/>
  <c r="G2695" i="1"/>
  <c r="G2696" i="1"/>
  <c r="G2697" i="1"/>
  <c r="G2698" i="1"/>
  <c r="G2699" i="1"/>
  <c r="G2700" i="1"/>
  <c r="G2701" i="1"/>
  <c r="G2702" i="1"/>
  <c r="G2703" i="1"/>
  <c r="G2704" i="1"/>
  <c r="G2705" i="1"/>
  <c r="G2706" i="1"/>
  <c r="G2707" i="1"/>
  <c r="G2708" i="1"/>
  <c r="G2709" i="1"/>
  <c r="G2710" i="1"/>
  <c r="G2711" i="1"/>
  <c r="G2712" i="1"/>
  <c r="G2713" i="1"/>
  <c r="G2714" i="1"/>
  <c r="G2715" i="1"/>
  <c r="G2716" i="1"/>
  <c r="G2717" i="1"/>
  <c r="G2718" i="1"/>
  <c r="G2719" i="1"/>
  <c r="G2720" i="1"/>
  <c r="G2721" i="1"/>
  <c r="G2722" i="1"/>
  <c r="G2723" i="1"/>
  <c r="G2724" i="1"/>
  <c r="G2725" i="1"/>
  <c r="G2726" i="1"/>
  <c r="G2727" i="1"/>
  <c r="G2728" i="1"/>
  <c r="G2729" i="1"/>
  <c r="G2730" i="1"/>
  <c r="G2731" i="1"/>
  <c r="G2732" i="1"/>
  <c r="G2733" i="1"/>
  <c r="G2734" i="1"/>
  <c r="G2735" i="1"/>
  <c r="G2736" i="1"/>
  <c r="G2737" i="1"/>
  <c r="G2738" i="1"/>
  <c r="G2739" i="1"/>
  <c r="G2740" i="1"/>
  <c r="G2741" i="1"/>
  <c r="G2742" i="1"/>
  <c r="G2743" i="1"/>
  <c r="G2744" i="1"/>
  <c r="G2745" i="1"/>
  <c r="G2746" i="1"/>
  <c r="G2747" i="1"/>
  <c r="G2748" i="1"/>
  <c r="G2749" i="1"/>
  <c r="G2750" i="1"/>
  <c r="G2751" i="1"/>
  <c r="G2752" i="1"/>
  <c r="G2753" i="1"/>
  <c r="G2754" i="1"/>
  <c r="G2755" i="1"/>
  <c r="G2756" i="1"/>
  <c r="G2757" i="1"/>
  <c r="G2758" i="1"/>
  <c r="G2759" i="1"/>
  <c r="G2760" i="1"/>
  <c r="G2761" i="1"/>
  <c r="G2762" i="1"/>
  <c r="G2763" i="1"/>
  <c r="G2764" i="1"/>
  <c r="G2765" i="1"/>
  <c r="G2766" i="1"/>
  <c r="G2767" i="1"/>
  <c r="G2768" i="1"/>
  <c r="G2769" i="1"/>
  <c r="G2770" i="1"/>
  <c r="G2771" i="1"/>
  <c r="G2772" i="1"/>
  <c r="G2773" i="1"/>
  <c r="G2774" i="1"/>
  <c r="G2775" i="1"/>
  <c r="G2776" i="1"/>
  <c r="G2777" i="1"/>
  <c r="G2778" i="1"/>
  <c r="G2779" i="1"/>
  <c r="G2780" i="1"/>
  <c r="G2781" i="1"/>
  <c r="G2782" i="1"/>
  <c r="G2783" i="1"/>
  <c r="G2784" i="1"/>
  <c r="G2785" i="1"/>
  <c r="G2786" i="1"/>
  <c r="G2787" i="1"/>
  <c r="G2788" i="1"/>
  <c r="G2789" i="1"/>
  <c r="G2790" i="1"/>
  <c r="G2791" i="1"/>
  <c r="G2792" i="1"/>
  <c r="G2793" i="1"/>
  <c r="G2794" i="1"/>
  <c r="G2795" i="1"/>
  <c r="G2796" i="1"/>
  <c r="G2797" i="1"/>
  <c r="G2798" i="1"/>
  <c r="G2799" i="1"/>
  <c r="G2800" i="1"/>
  <c r="G2801" i="1"/>
  <c r="G2802" i="1"/>
  <c r="G2803" i="1"/>
  <c r="G2804" i="1"/>
  <c r="G2805" i="1"/>
  <c r="G2806" i="1"/>
  <c r="G2807" i="1"/>
  <c r="G2808" i="1"/>
  <c r="G2809" i="1"/>
  <c r="G2810" i="1"/>
  <c r="G2811" i="1"/>
  <c r="G2812" i="1"/>
  <c r="G2813" i="1"/>
  <c r="G2814" i="1"/>
  <c r="G2815" i="1"/>
  <c r="G2816" i="1"/>
  <c r="G2817" i="1"/>
  <c r="G2818" i="1"/>
  <c r="G2819" i="1"/>
  <c r="G2820" i="1"/>
  <c r="G2821" i="1"/>
  <c r="G2822" i="1"/>
  <c r="G2823" i="1"/>
  <c r="G2824" i="1"/>
  <c r="G2825" i="1"/>
  <c r="G2826" i="1"/>
  <c r="G2827" i="1"/>
  <c r="G2828" i="1"/>
  <c r="G2829" i="1"/>
  <c r="G2830" i="1"/>
  <c r="G2831" i="1"/>
  <c r="G2832" i="1"/>
  <c r="G2833" i="1"/>
  <c r="G2834" i="1"/>
  <c r="G2835" i="1"/>
  <c r="G2836" i="1"/>
  <c r="G2837" i="1"/>
  <c r="G2838" i="1"/>
  <c r="G2839" i="1"/>
  <c r="G2840" i="1"/>
  <c r="G2841" i="1"/>
  <c r="G2842" i="1"/>
  <c r="G2843" i="1"/>
  <c r="G2844" i="1"/>
  <c r="G2845" i="1"/>
  <c r="G2846" i="1"/>
  <c r="G2847" i="1"/>
  <c r="G2848" i="1"/>
  <c r="G2849" i="1"/>
  <c r="G2850" i="1"/>
  <c r="G2851" i="1"/>
  <c r="G2852" i="1"/>
  <c r="G2853" i="1"/>
  <c r="G2854" i="1"/>
  <c r="G2855" i="1"/>
  <c r="G2856" i="1"/>
  <c r="G2857" i="1"/>
  <c r="G2858" i="1"/>
  <c r="G2859" i="1"/>
  <c r="G2860" i="1"/>
  <c r="G2861" i="1"/>
  <c r="G2862" i="1"/>
  <c r="G2863" i="1"/>
  <c r="G2864" i="1"/>
  <c r="G2865" i="1"/>
  <c r="G2866" i="1"/>
  <c r="G2867" i="1"/>
  <c r="G2868" i="1"/>
  <c r="G2869" i="1"/>
  <c r="G2870" i="1"/>
  <c r="G2871" i="1"/>
  <c r="G2872" i="1"/>
  <c r="G2873" i="1"/>
  <c r="G2874" i="1"/>
  <c r="G2875" i="1"/>
  <c r="G2876" i="1"/>
  <c r="G2877" i="1"/>
  <c r="G2878" i="1"/>
  <c r="G2879" i="1"/>
  <c r="G2880" i="1"/>
  <c r="G2881" i="1"/>
  <c r="G2882" i="1"/>
  <c r="G2883" i="1"/>
  <c r="G2884" i="1"/>
  <c r="G2885" i="1"/>
  <c r="G2886" i="1"/>
  <c r="G2887" i="1"/>
  <c r="G2888" i="1"/>
  <c r="G2889" i="1"/>
  <c r="G2890" i="1"/>
  <c r="G2891" i="1"/>
  <c r="G2892" i="1"/>
  <c r="G2893" i="1"/>
  <c r="G2894" i="1"/>
  <c r="G2895" i="1"/>
  <c r="G2896" i="1"/>
  <c r="G2897" i="1"/>
  <c r="G2898" i="1"/>
  <c r="G2899" i="1"/>
  <c r="G2900" i="1"/>
  <c r="G2901" i="1"/>
  <c r="G2902" i="1"/>
  <c r="G2903" i="1"/>
  <c r="G2904" i="1"/>
  <c r="G2905" i="1"/>
  <c r="G2906" i="1"/>
  <c r="G2907" i="1"/>
  <c r="G2908" i="1"/>
  <c r="G2909" i="1"/>
  <c r="G2910" i="1"/>
  <c r="G2911" i="1"/>
  <c r="G2912" i="1"/>
  <c r="G2913" i="1"/>
  <c r="G2914" i="1"/>
  <c r="G2915" i="1"/>
  <c r="G2916" i="1"/>
  <c r="G2917" i="1"/>
  <c r="G2918" i="1"/>
  <c r="G2919" i="1"/>
  <c r="G2920" i="1"/>
  <c r="G2921" i="1"/>
  <c r="G2922" i="1"/>
  <c r="G2923" i="1"/>
  <c r="G2924" i="1"/>
  <c r="G2925" i="1"/>
  <c r="G2926" i="1"/>
  <c r="G2927" i="1"/>
  <c r="G2928" i="1"/>
  <c r="G2929" i="1"/>
  <c r="G2930" i="1"/>
  <c r="G2931" i="1"/>
  <c r="G2932" i="1"/>
  <c r="G2933" i="1"/>
  <c r="G2934" i="1"/>
  <c r="G2935" i="1"/>
  <c r="G2936" i="1"/>
  <c r="G2937" i="1"/>
  <c r="G2938" i="1"/>
  <c r="G2939" i="1"/>
  <c r="G2940" i="1"/>
  <c r="G2941" i="1"/>
  <c r="G2942" i="1"/>
  <c r="G2943" i="1"/>
  <c r="G2944" i="1"/>
  <c r="G2945" i="1"/>
  <c r="G2946" i="1"/>
  <c r="G2947" i="1"/>
  <c r="G2948" i="1"/>
  <c r="G2949" i="1"/>
  <c r="G2950" i="1"/>
  <c r="G2951" i="1"/>
  <c r="G2952" i="1"/>
  <c r="G2953" i="1"/>
  <c r="G2954" i="1"/>
  <c r="G2955" i="1"/>
  <c r="G2956" i="1"/>
  <c r="G2957" i="1"/>
  <c r="G2958" i="1"/>
  <c r="G2959" i="1"/>
  <c r="G2960" i="1"/>
  <c r="G2961" i="1"/>
  <c r="G2962" i="1"/>
  <c r="G2963" i="1"/>
  <c r="G2964" i="1"/>
  <c r="G2965" i="1"/>
  <c r="G2966" i="1"/>
  <c r="G2967" i="1"/>
  <c r="G2968" i="1"/>
  <c r="G2969" i="1"/>
  <c r="G2970" i="1"/>
  <c r="G2971" i="1"/>
  <c r="G2972" i="1"/>
  <c r="G2973" i="1"/>
  <c r="G2974" i="1"/>
  <c r="G2975" i="1"/>
  <c r="G2976" i="1"/>
  <c r="G2977" i="1"/>
  <c r="G2978" i="1"/>
  <c r="G2979" i="1"/>
  <c r="G2980" i="1"/>
  <c r="G2981" i="1"/>
  <c r="G2982" i="1"/>
  <c r="G2983" i="1"/>
  <c r="G2984" i="1"/>
  <c r="G2985" i="1"/>
  <c r="G2986" i="1"/>
  <c r="G2987" i="1"/>
  <c r="G2988" i="1"/>
  <c r="G2989" i="1"/>
  <c r="G2990" i="1"/>
  <c r="G2991" i="1"/>
  <c r="G2992" i="1"/>
  <c r="G2993" i="1"/>
  <c r="G2994" i="1"/>
  <c r="G2995" i="1"/>
  <c r="G2996" i="1"/>
  <c r="G2997" i="1"/>
  <c r="G2998" i="1"/>
  <c r="G2999" i="1"/>
  <c r="G3000" i="1"/>
  <c r="G3001" i="1"/>
  <c r="G3002" i="1"/>
  <c r="G3003" i="1"/>
  <c r="G3004" i="1"/>
  <c r="G3005" i="1"/>
  <c r="G3006" i="1"/>
  <c r="G3007" i="1"/>
  <c r="G3008" i="1"/>
  <c r="G3009" i="1"/>
  <c r="G3010" i="1"/>
  <c r="G3011" i="1"/>
  <c r="G3012" i="1"/>
  <c r="G3013" i="1"/>
  <c r="G3014" i="1"/>
  <c r="G3015" i="1"/>
  <c r="G3016" i="1"/>
  <c r="G3017" i="1"/>
  <c r="G3018" i="1"/>
  <c r="G3019" i="1"/>
  <c r="G3020" i="1"/>
  <c r="G3021" i="1"/>
  <c r="G3022" i="1"/>
  <c r="G3023" i="1"/>
  <c r="G3024" i="1"/>
  <c r="G3025" i="1"/>
  <c r="G3026" i="1"/>
  <c r="G3027" i="1"/>
  <c r="G3028" i="1"/>
  <c r="G3029" i="1"/>
  <c r="G3030" i="1"/>
  <c r="G3031" i="1"/>
  <c r="G3032" i="1"/>
  <c r="G3033" i="1"/>
  <c r="G3034" i="1"/>
  <c r="G3035" i="1"/>
  <c r="G3036" i="1"/>
  <c r="G3037" i="1"/>
  <c r="G3038" i="1"/>
  <c r="G3039" i="1"/>
  <c r="G3040" i="1"/>
  <c r="G3041" i="1"/>
  <c r="G3042" i="1"/>
  <c r="G3043" i="1"/>
  <c r="G3044" i="1"/>
  <c r="G3045" i="1"/>
  <c r="G3046" i="1"/>
  <c r="G3047" i="1"/>
  <c r="G3048" i="1"/>
  <c r="G3049" i="1"/>
  <c r="G3050" i="1"/>
  <c r="G3051" i="1"/>
  <c r="G3052" i="1"/>
  <c r="G3053" i="1"/>
  <c r="G3054" i="1"/>
  <c r="G3055" i="1"/>
  <c r="G3056" i="1"/>
  <c r="G3057" i="1"/>
  <c r="G3058" i="1"/>
  <c r="G3059" i="1"/>
  <c r="G3060" i="1"/>
  <c r="G3061" i="1"/>
  <c r="G3062" i="1"/>
  <c r="G3063" i="1"/>
  <c r="G3064" i="1"/>
  <c r="G3065" i="1"/>
  <c r="G3066" i="1"/>
  <c r="G3067" i="1"/>
  <c r="G3068" i="1"/>
  <c r="G3069" i="1"/>
  <c r="G3070" i="1"/>
  <c r="G3071" i="1"/>
  <c r="G3072" i="1"/>
  <c r="G3073" i="1"/>
  <c r="G3074" i="1"/>
  <c r="G3075" i="1"/>
  <c r="G3076" i="1"/>
  <c r="G3077" i="1"/>
  <c r="G3078" i="1"/>
  <c r="G3079" i="1"/>
  <c r="G3080" i="1"/>
  <c r="G3081" i="1"/>
  <c r="G3082" i="1"/>
  <c r="G3083" i="1"/>
  <c r="G3084" i="1"/>
  <c r="G3085" i="1"/>
  <c r="G3086" i="1"/>
  <c r="G3087" i="1"/>
  <c r="G3088" i="1"/>
  <c r="G3089" i="1"/>
  <c r="G3090" i="1"/>
  <c r="G3091" i="1"/>
  <c r="G3092" i="1"/>
  <c r="G3093" i="1"/>
  <c r="G3094" i="1"/>
  <c r="G3095" i="1"/>
  <c r="G3096" i="1"/>
  <c r="G3097" i="1"/>
  <c r="G3098" i="1"/>
  <c r="G3099" i="1"/>
  <c r="G3100" i="1"/>
  <c r="G3101" i="1"/>
  <c r="G3102" i="1"/>
  <c r="G3103" i="1"/>
  <c r="G3104" i="1"/>
  <c r="G3105" i="1"/>
  <c r="G3106" i="1"/>
  <c r="G3107" i="1"/>
  <c r="G3108" i="1"/>
  <c r="G3109" i="1"/>
  <c r="G3110" i="1"/>
  <c r="G3111" i="1"/>
  <c r="G3112" i="1"/>
  <c r="G3113" i="1"/>
  <c r="G3114" i="1"/>
  <c r="G3115" i="1"/>
  <c r="G3116" i="1"/>
  <c r="G3117" i="1"/>
  <c r="G3118" i="1"/>
  <c r="G3119" i="1"/>
  <c r="G3120" i="1"/>
  <c r="G3121" i="1"/>
  <c r="G3122" i="1"/>
  <c r="G3123" i="1"/>
  <c r="G3124" i="1"/>
  <c r="G3125" i="1"/>
  <c r="G3126" i="1"/>
  <c r="G3127" i="1"/>
  <c r="G3128" i="1"/>
  <c r="G3129" i="1"/>
  <c r="G3130" i="1"/>
  <c r="G3131" i="1"/>
  <c r="G3132" i="1"/>
  <c r="G3133" i="1"/>
  <c r="G3134" i="1"/>
  <c r="G3135" i="1"/>
  <c r="G3136" i="1"/>
  <c r="G3137" i="1"/>
  <c r="G3138" i="1"/>
  <c r="G3139" i="1"/>
  <c r="G3140" i="1"/>
  <c r="G3141" i="1"/>
  <c r="G3142" i="1"/>
  <c r="G3143" i="1"/>
  <c r="G3144" i="1"/>
  <c r="G3145" i="1"/>
  <c r="G3146" i="1"/>
  <c r="G3147" i="1"/>
  <c r="G3148" i="1"/>
  <c r="G3149" i="1"/>
  <c r="G3150" i="1"/>
  <c r="G3151" i="1"/>
  <c r="G3152" i="1"/>
  <c r="G3153" i="1"/>
  <c r="G3154" i="1"/>
  <c r="G3155" i="1"/>
  <c r="G3156" i="1"/>
  <c r="G3157" i="1"/>
  <c r="G3158" i="1"/>
  <c r="G3159" i="1"/>
  <c r="G3160" i="1"/>
  <c r="G3161" i="1"/>
  <c r="G3162" i="1"/>
  <c r="G3163" i="1"/>
  <c r="G3164" i="1"/>
  <c r="G3165" i="1"/>
  <c r="G3166" i="1"/>
  <c r="G3167" i="1"/>
  <c r="G3168" i="1"/>
  <c r="G3169" i="1"/>
  <c r="G3170" i="1"/>
  <c r="G3171" i="1"/>
  <c r="G3172" i="1"/>
  <c r="G3173" i="1"/>
  <c r="G3174" i="1"/>
  <c r="G3175" i="1"/>
  <c r="G3176" i="1"/>
  <c r="G3177" i="1"/>
  <c r="G3178" i="1"/>
  <c r="G3179" i="1"/>
  <c r="G3180" i="1"/>
  <c r="G3181" i="1"/>
  <c r="G3182" i="1"/>
  <c r="G3183" i="1"/>
  <c r="G3184" i="1"/>
  <c r="G3185" i="1"/>
  <c r="G3186" i="1"/>
  <c r="G3187" i="1"/>
  <c r="G3188" i="1"/>
  <c r="G3189" i="1"/>
  <c r="G3190" i="1"/>
  <c r="G3191" i="1"/>
  <c r="G3192" i="1"/>
  <c r="G3193" i="1"/>
  <c r="G3194" i="1"/>
  <c r="G3195" i="1"/>
  <c r="G3196" i="1"/>
  <c r="G3197" i="1"/>
  <c r="G3198" i="1"/>
  <c r="G3199" i="1"/>
  <c r="G3200" i="1"/>
  <c r="G3201" i="1"/>
  <c r="G3202" i="1"/>
  <c r="G3203" i="1"/>
  <c r="G3204" i="1"/>
  <c r="G3205" i="1"/>
  <c r="G3206" i="1"/>
  <c r="G3207" i="1"/>
  <c r="G3208" i="1"/>
  <c r="G3209" i="1"/>
  <c r="G3210" i="1"/>
  <c r="G3211" i="1"/>
  <c r="G3212" i="1"/>
  <c r="G3213" i="1"/>
  <c r="G3214" i="1"/>
  <c r="G3215" i="1"/>
  <c r="G3216" i="1"/>
  <c r="G3217" i="1"/>
  <c r="G3218" i="1"/>
  <c r="G3219" i="1"/>
  <c r="G3220" i="1"/>
  <c r="G3221" i="1"/>
  <c r="G3222" i="1"/>
  <c r="G3223" i="1"/>
  <c r="G3224" i="1"/>
  <c r="G3225" i="1"/>
  <c r="G3226" i="1"/>
  <c r="G3227" i="1"/>
  <c r="G3228" i="1"/>
  <c r="G3229" i="1"/>
  <c r="G3230" i="1"/>
  <c r="G3231" i="1"/>
  <c r="G3232" i="1"/>
  <c r="G3233" i="1"/>
  <c r="G3234" i="1"/>
  <c r="G3235" i="1"/>
  <c r="G3236" i="1"/>
  <c r="G3237" i="1"/>
  <c r="G3238" i="1"/>
  <c r="G3239" i="1"/>
  <c r="G3240" i="1"/>
  <c r="G3241" i="1"/>
  <c r="G3242" i="1"/>
  <c r="G3243" i="1"/>
  <c r="G3244" i="1"/>
  <c r="G3245" i="1"/>
  <c r="G3246" i="1"/>
  <c r="G3247" i="1"/>
  <c r="G3248" i="1"/>
  <c r="G3249" i="1"/>
  <c r="G3250" i="1"/>
  <c r="G3251" i="1"/>
  <c r="G3252" i="1"/>
  <c r="G3253" i="1"/>
  <c r="G3254" i="1"/>
  <c r="G3255" i="1"/>
  <c r="G3256" i="1"/>
  <c r="G3257" i="1"/>
  <c r="G3258" i="1"/>
  <c r="G3259" i="1"/>
  <c r="G3260" i="1"/>
  <c r="G3261" i="1"/>
  <c r="G3262" i="1"/>
  <c r="G3263" i="1"/>
  <c r="G3264" i="1"/>
  <c r="G3265" i="1"/>
  <c r="G3266" i="1"/>
  <c r="G3267" i="1"/>
  <c r="G3268" i="1"/>
  <c r="G3269" i="1"/>
  <c r="G3270" i="1"/>
  <c r="G3271" i="1"/>
  <c r="G3272" i="1"/>
  <c r="G3273" i="1"/>
  <c r="G3274" i="1"/>
  <c r="G3275" i="1"/>
  <c r="G3276" i="1"/>
  <c r="G3277" i="1"/>
  <c r="G3278" i="1"/>
  <c r="G3279" i="1"/>
  <c r="G3280" i="1"/>
  <c r="G3281" i="1"/>
  <c r="G3282" i="1"/>
  <c r="G3283" i="1"/>
  <c r="G3284" i="1"/>
  <c r="G3285" i="1"/>
  <c r="G3286" i="1"/>
  <c r="G3287" i="1"/>
  <c r="G3288" i="1"/>
  <c r="G3289" i="1"/>
  <c r="G3290" i="1"/>
  <c r="G3291" i="1"/>
  <c r="G3292" i="1"/>
  <c r="G3293" i="1"/>
  <c r="G3294" i="1"/>
  <c r="G3295" i="1"/>
  <c r="G3296" i="1"/>
  <c r="G3297" i="1"/>
  <c r="G3298" i="1"/>
  <c r="G3299" i="1"/>
  <c r="G3300" i="1"/>
  <c r="G3301" i="1"/>
  <c r="G3302" i="1"/>
  <c r="G3303" i="1"/>
  <c r="G3304" i="1"/>
  <c r="G3305" i="1"/>
  <c r="G3306" i="1"/>
  <c r="G3307" i="1"/>
  <c r="G3308" i="1"/>
  <c r="G3309" i="1"/>
  <c r="G3310" i="1"/>
  <c r="G3311" i="1"/>
  <c r="G3312" i="1"/>
  <c r="G3313" i="1"/>
  <c r="G3314" i="1"/>
  <c r="G3315" i="1"/>
  <c r="G3316" i="1"/>
  <c r="G3317" i="1"/>
  <c r="G3318" i="1"/>
  <c r="G3319" i="1"/>
  <c r="G3320" i="1"/>
  <c r="G3321" i="1"/>
  <c r="G3322" i="1"/>
  <c r="G3323" i="1"/>
  <c r="G3324" i="1"/>
  <c r="G3325" i="1"/>
  <c r="G3326" i="1"/>
  <c r="G3327" i="1"/>
  <c r="G3328" i="1"/>
  <c r="G3329" i="1"/>
  <c r="G3330" i="1"/>
  <c r="G3331" i="1"/>
  <c r="G3332" i="1"/>
  <c r="G3333" i="1"/>
  <c r="G3334" i="1"/>
  <c r="G3335" i="1"/>
  <c r="G3336" i="1"/>
  <c r="G3337" i="1"/>
  <c r="G3338" i="1"/>
  <c r="G3339" i="1"/>
  <c r="G3340" i="1"/>
  <c r="G3341" i="1"/>
  <c r="G3342" i="1"/>
  <c r="G3343" i="1"/>
  <c r="G3344" i="1"/>
  <c r="G3345" i="1"/>
  <c r="G3346" i="1"/>
  <c r="G3347" i="1"/>
  <c r="G3348" i="1"/>
  <c r="G3349" i="1"/>
  <c r="G3350" i="1"/>
  <c r="G3351" i="1"/>
  <c r="G3352" i="1"/>
  <c r="G3353" i="1"/>
  <c r="G3354" i="1"/>
  <c r="G3355" i="1"/>
  <c r="G3356" i="1"/>
  <c r="G3357" i="1"/>
  <c r="G3358" i="1"/>
  <c r="G3359" i="1"/>
  <c r="G3360" i="1"/>
  <c r="G3361" i="1"/>
  <c r="G3362" i="1"/>
  <c r="G3363" i="1"/>
  <c r="G3364" i="1"/>
  <c r="G3365" i="1"/>
  <c r="G3366" i="1"/>
  <c r="G3367" i="1"/>
  <c r="G3368" i="1"/>
  <c r="G3369" i="1"/>
  <c r="G3370" i="1"/>
  <c r="G3371" i="1"/>
  <c r="G3372" i="1"/>
  <c r="G3373" i="1"/>
  <c r="G3374" i="1"/>
  <c r="G3375" i="1"/>
  <c r="G3376" i="1"/>
  <c r="G3377" i="1"/>
  <c r="G3378" i="1"/>
  <c r="G3379" i="1"/>
  <c r="G3380" i="1"/>
  <c r="G3381" i="1"/>
  <c r="G3382" i="1"/>
  <c r="G3383" i="1"/>
  <c r="G3384" i="1"/>
  <c r="G3385" i="1"/>
  <c r="G3386" i="1"/>
  <c r="G3387" i="1"/>
  <c r="G3388" i="1"/>
  <c r="G3389" i="1"/>
  <c r="G3390" i="1"/>
  <c r="G3391" i="1"/>
  <c r="G3392" i="1"/>
  <c r="G3393" i="1"/>
  <c r="G3394" i="1"/>
  <c r="G3395" i="1"/>
  <c r="G3396" i="1"/>
  <c r="G3397" i="1"/>
  <c r="G3398" i="1"/>
  <c r="G3399" i="1"/>
  <c r="G3400" i="1"/>
  <c r="G3401" i="1"/>
  <c r="G3402" i="1"/>
  <c r="G3403" i="1"/>
  <c r="G3404" i="1"/>
  <c r="G3405" i="1"/>
  <c r="G3406" i="1"/>
  <c r="G3407" i="1"/>
  <c r="G3408" i="1"/>
  <c r="G3409" i="1"/>
  <c r="G3410" i="1"/>
  <c r="G3411" i="1"/>
  <c r="G3412" i="1"/>
  <c r="G3413" i="1"/>
  <c r="G3414" i="1"/>
  <c r="G3415" i="1"/>
  <c r="G3416" i="1"/>
  <c r="G3417" i="1"/>
  <c r="G3418" i="1"/>
  <c r="G3419" i="1"/>
  <c r="G3420" i="1"/>
  <c r="G3421" i="1"/>
  <c r="G3422" i="1"/>
  <c r="G3423" i="1"/>
  <c r="G3424" i="1"/>
  <c r="G3425" i="1"/>
  <c r="G3426" i="1"/>
  <c r="G3427" i="1"/>
  <c r="G3428" i="1"/>
  <c r="G3429" i="1"/>
  <c r="G3430" i="1"/>
  <c r="G3431" i="1"/>
  <c r="G3432" i="1"/>
  <c r="G3433" i="1"/>
  <c r="G3434" i="1"/>
  <c r="G3435" i="1"/>
  <c r="G3436" i="1"/>
  <c r="G3437" i="1"/>
  <c r="G3438" i="1"/>
  <c r="G3439" i="1"/>
  <c r="G3440" i="1"/>
  <c r="G3441" i="1"/>
  <c r="G3442" i="1"/>
  <c r="G3443" i="1"/>
  <c r="G3444" i="1"/>
  <c r="G3445" i="1"/>
  <c r="G3446" i="1"/>
  <c r="G3447" i="1"/>
  <c r="G3448" i="1"/>
  <c r="G3449" i="1"/>
  <c r="G3450" i="1"/>
  <c r="G3451" i="1"/>
  <c r="G3452" i="1"/>
  <c r="G3453" i="1"/>
  <c r="G3454" i="1"/>
  <c r="G3455" i="1"/>
  <c r="G3456" i="1"/>
  <c r="G3457" i="1"/>
  <c r="G3458" i="1"/>
  <c r="G3459" i="1"/>
  <c r="G3460" i="1"/>
  <c r="G3461" i="1"/>
  <c r="G3462" i="1"/>
  <c r="G3463" i="1"/>
  <c r="G3464" i="1"/>
  <c r="G3465" i="1"/>
  <c r="G3466" i="1"/>
  <c r="G3467" i="1"/>
  <c r="G3468" i="1"/>
  <c r="G3469" i="1"/>
  <c r="G3470" i="1"/>
  <c r="G3471" i="1"/>
  <c r="G3472" i="1"/>
  <c r="G3473" i="1"/>
  <c r="G3474" i="1"/>
  <c r="G3475" i="1"/>
  <c r="G3476" i="1"/>
  <c r="G3477" i="1"/>
  <c r="G3478" i="1"/>
  <c r="G3479" i="1"/>
  <c r="G3480" i="1"/>
  <c r="G3481" i="1"/>
  <c r="G3482" i="1"/>
  <c r="G3483" i="1"/>
  <c r="G3484" i="1"/>
  <c r="G3485" i="1"/>
  <c r="G3486" i="1"/>
  <c r="G3487" i="1"/>
  <c r="G3488" i="1"/>
  <c r="G3489" i="1"/>
  <c r="G3490" i="1"/>
  <c r="G3491" i="1"/>
  <c r="G3492" i="1"/>
  <c r="G3493" i="1"/>
  <c r="G3494" i="1"/>
  <c r="G3495" i="1"/>
  <c r="G3496" i="1"/>
  <c r="G3497" i="1"/>
  <c r="G3498" i="1"/>
  <c r="G3499" i="1"/>
  <c r="G3500" i="1"/>
  <c r="G3501" i="1"/>
  <c r="G3502" i="1"/>
  <c r="G3503" i="1"/>
  <c r="G3504" i="1"/>
  <c r="G3505" i="1"/>
  <c r="G3506" i="1"/>
  <c r="G3507" i="1"/>
  <c r="G3508" i="1"/>
  <c r="G3509" i="1"/>
  <c r="G3510" i="1"/>
  <c r="G3511" i="1"/>
  <c r="G3512" i="1"/>
  <c r="G3513" i="1"/>
  <c r="G3514" i="1"/>
  <c r="G3515" i="1"/>
  <c r="G3516" i="1"/>
  <c r="G3517" i="1"/>
  <c r="G3518" i="1"/>
  <c r="G3519" i="1"/>
  <c r="G3520" i="1"/>
  <c r="G3521" i="1"/>
  <c r="G3522" i="1"/>
  <c r="G3523" i="1"/>
  <c r="G3524" i="1"/>
  <c r="G3525" i="1"/>
  <c r="G3526" i="1"/>
  <c r="G3527" i="1"/>
  <c r="G3528" i="1"/>
  <c r="G3529" i="1"/>
  <c r="G3530" i="1"/>
  <c r="G3531" i="1"/>
  <c r="G3532" i="1"/>
  <c r="G3533" i="1"/>
  <c r="G3534" i="1"/>
  <c r="G3535" i="1"/>
  <c r="G3536" i="1"/>
  <c r="G3537" i="1"/>
  <c r="G3538" i="1"/>
  <c r="G3539" i="1"/>
  <c r="G3540" i="1"/>
  <c r="G3541" i="1"/>
  <c r="G3542" i="1"/>
  <c r="G3543" i="1"/>
  <c r="G3544" i="1"/>
  <c r="G3545" i="1"/>
  <c r="G3546" i="1"/>
  <c r="G3547" i="1"/>
  <c r="G3548" i="1"/>
  <c r="G3549" i="1"/>
  <c r="G3550" i="1"/>
  <c r="G3551" i="1"/>
  <c r="G3552" i="1"/>
  <c r="G3553" i="1"/>
  <c r="G3554" i="1"/>
  <c r="G3555" i="1"/>
  <c r="G3556" i="1"/>
  <c r="G3557" i="1"/>
  <c r="G3558" i="1"/>
  <c r="G3559" i="1"/>
  <c r="G3560" i="1"/>
  <c r="G3561" i="1"/>
  <c r="G3562" i="1"/>
  <c r="G3563" i="1"/>
  <c r="G3564" i="1"/>
  <c r="G3565" i="1"/>
  <c r="G3566" i="1"/>
  <c r="G3567" i="1"/>
  <c r="G3568" i="1"/>
  <c r="G3569" i="1"/>
  <c r="G3570" i="1"/>
  <c r="G3571" i="1"/>
  <c r="G3572" i="1"/>
  <c r="G3573" i="1"/>
  <c r="G3574" i="1"/>
  <c r="G3575" i="1"/>
  <c r="G3576" i="1"/>
  <c r="G3577" i="1"/>
  <c r="G3578" i="1"/>
  <c r="G3579" i="1"/>
  <c r="G3580" i="1"/>
  <c r="G3581" i="1"/>
  <c r="G3582" i="1"/>
  <c r="G3583" i="1"/>
  <c r="G3584" i="1"/>
  <c r="G3585" i="1"/>
  <c r="G3586" i="1"/>
  <c r="G3587" i="1"/>
  <c r="G3588" i="1"/>
  <c r="G3589" i="1"/>
  <c r="G3590" i="1"/>
  <c r="G3591" i="1"/>
  <c r="G3592" i="1"/>
  <c r="G3593" i="1"/>
  <c r="G3594" i="1"/>
  <c r="G3595" i="1"/>
  <c r="G3596" i="1"/>
  <c r="G3597" i="1"/>
  <c r="G3598" i="1"/>
  <c r="G3599" i="1"/>
  <c r="G3600" i="1"/>
  <c r="G3601" i="1"/>
  <c r="G3602" i="1"/>
  <c r="G3603" i="1"/>
  <c r="G3604" i="1"/>
  <c r="G3605" i="1"/>
  <c r="G3606" i="1"/>
  <c r="G3607" i="1"/>
  <c r="G3608" i="1"/>
  <c r="G3609" i="1"/>
  <c r="G3610" i="1"/>
  <c r="G3611" i="1"/>
  <c r="G3612" i="1"/>
  <c r="G3613" i="1"/>
  <c r="G3614" i="1"/>
  <c r="G3615" i="1"/>
  <c r="G3616" i="1"/>
  <c r="G3617" i="1"/>
  <c r="G3618" i="1"/>
  <c r="G3619" i="1"/>
  <c r="G3620" i="1"/>
  <c r="G3621" i="1"/>
  <c r="G3622" i="1"/>
  <c r="G3623" i="1"/>
  <c r="G3624" i="1"/>
  <c r="G3625" i="1"/>
  <c r="G3626" i="1"/>
  <c r="G3627" i="1"/>
  <c r="G3628" i="1"/>
  <c r="G3629" i="1"/>
  <c r="G3630" i="1"/>
  <c r="G3631" i="1"/>
  <c r="G3632" i="1"/>
  <c r="G3633" i="1"/>
  <c r="G3634" i="1"/>
  <c r="G3635" i="1"/>
  <c r="G3636" i="1"/>
  <c r="G3637" i="1"/>
  <c r="G3638" i="1"/>
  <c r="G3639" i="1"/>
  <c r="G3640" i="1"/>
  <c r="G3641" i="1"/>
  <c r="G3642" i="1"/>
  <c r="G3643" i="1"/>
  <c r="G3644" i="1"/>
  <c r="G3645" i="1"/>
  <c r="G3646" i="1"/>
  <c r="G3647" i="1"/>
  <c r="G3648" i="1"/>
  <c r="G3649" i="1"/>
  <c r="G3650" i="1"/>
  <c r="G3651" i="1"/>
  <c r="G3652" i="1"/>
  <c r="G3653" i="1"/>
  <c r="G3654" i="1"/>
  <c r="G3655" i="1"/>
  <c r="G3656" i="1"/>
  <c r="G3657" i="1"/>
  <c r="G3658" i="1"/>
  <c r="G3659" i="1"/>
  <c r="G3660" i="1"/>
  <c r="G3661" i="1"/>
  <c r="G3662" i="1"/>
  <c r="G3663" i="1"/>
  <c r="G3664" i="1"/>
  <c r="G3665" i="1"/>
  <c r="G3666" i="1"/>
  <c r="G3667" i="1"/>
  <c r="G3668" i="1"/>
  <c r="G3669" i="1"/>
  <c r="G3670" i="1"/>
  <c r="G3671" i="1"/>
  <c r="G3672" i="1"/>
  <c r="G3673" i="1"/>
  <c r="G3674" i="1"/>
  <c r="G3675" i="1"/>
  <c r="G3676" i="1"/>
  <c r="G3677" i="1"/>
  <c r="G3678" i="1"/>
  <c r="G3679" i="1"/>
  <c r="G3680" i="1"/>
  <c r="G3681" i="1"/>
  <c r="G3682" i="1"/>
  <c r="G3683" i="1"/>
  <c r="G3684" i="1"/>
  <c r="G3685" i="1"/>
  <c r="G3686" i="1"/>
  <c r="G3687" i="1"/>
  <c r="G3688" i="1"/>
  <c r="G3689" i="1"/>
  <c r="G3690" i="1"/>
  <c r="G3691" i="1"/>
  <c r="G3692" i="1"/>
  <c r="G3693" i="1"/>
  <c r="G3694" i="1"/>
  <c r="G3695" i="1"/>
  <c r="G3696" i="1"/>
  <c r="G3697" i="1"/>
  <c r="G3698" i="1"/>
  <c r="G3699" i="1"/>
  <c r="G3700" i="1"/>
  <c r="G3701" i="1"/>
  <c r="G3702" i="1"/>
  <c r="G3703" i="1"/>
  <c r="G3704" i="1"/>
  <c r="G3705" i="1"/>
  <c r="G3706" i="1"/>
  <c r="G3707" i="1"/>
  <c r="G3708" i="1"/>
  <c r="G3709" i="1"/>
  <c r="G3710" i="1"/>
  <c r="G3711" i="1"/>
  <c r="G3712" i="1"/>
  <c r="G3713" i="1"/>
  <c r="G3714" i="1"/>
  <c r="G3715" i="1"/>
  <c r="G3716" i="1"/>
  <c r="G3717" i="1"/>
  <c r="G3718" i="1"/>
  <c r="G3719" i="1"/>
  <c r="G3720" i="1"/>
  <c r="G3721" i="1"/>
  <c r="G3722" i="1"/>
  <c r="G3723" i="1"/>
  <c r="G3724" i="1"/>
  <c r="G3725" i="1"/>
  <c r="G3726" i="1"/>
  <c r="G3727" i="1"/>
  <c r="G3728" i="1"/>
  <c r="G3729" i="1"/>
  <c r="G3730" i="1"/>
  <c r="G3731" i="1"/>
  <c r="G3732" i="1"/>
  <c r="G3733" i="1"/>
  <c r="G3734" i="1"/>
  <c r="G3735" i="1"/>
  <c r="G3736" i="1"/>
  <c r="G3737" i="1"/>
  <c r="G3738" i="1"/>
  <c r="G3739" i="1"/>
  <c r="G3740" i="1"/>
  <c r="G3741" i="1"/>
  <c r="G3742" i="1"/>
  <c r="G3743" i="1"/>
  <c r="G3744" i="1"/>
  <c r="G3745" i="1"/>
  <c r="G3746" i="1"/>
  <c r="G3747" i="1"/>
  <c r="G3748" i="1"/>
  <c r="G3749" i="1"/>
  <c r="G3750" i="1"/>
  <c r="G3751" i="1"/>
  <c r="G3752" i="1"/>
  <c r="G3753" i="1"/>
  <c r="G3754" i="1"/>
  <c r="G3755" i="1"/>
  <c r="G3756" i="1"/>
  <c r="G3757" i="1"/>
  <c r="G3758" i="1"/>
  <c r="G3759" i="1"/>
  <c r="G3760" i="1"/>
  <c r="G3761" i="1"/>
  <c r="G3762" i="1"/>
  <c r="G3763" i="1"/>
  <c r="G3764" i="1"/>
  <c r="G3765" i="1"/>
  <c r="G3766" i="1"/>
  <c r="G3767" i="1"/>
  <c r="G3768" i="1"/>
  <c r="G3769" i="1"/>
  <c r="G3770" i="1"/>
  <c r="G3771" i="1"/>
  <c r="G3772" i="1"/>
  <c r="G3773" i="1"/>
  <c r="G3774" i="1"/>
  <c r="G3775" i="1"/>
  <c r="G3776" i="1"/>
  <c r="G3777" i="1"/>
  <c r="G3778" i="1"/>
  <c r="G3779" i="1"/>
  <c r="G3780" i="1"/>
  <c r="G3781" i="1"/>
  <c r="G3782" i="1"/>
  <c r="G3783" i="1"/>
  <c r="G3784" i="1"/>
  <c r="G3785" i="1"/>
  <c r="G3786" i="1"/>
  <c r="G3787" i="1"/>
  <c r="G3788" i="1"/>
  <c r="G3789" i="1"/>
  <c r="G3790" i="1"/>
  <c r="G3791" i="1"/>
  <c r="G3792" i="1"/>
  <c r="G3793" i="1"/>
  <c r="G3794" i="1"/>
  <c r="G3795" i="1"/>
  <c r="G3796" i="1"/>
  <c r="G3797" i="1"/>
  <c r="G3798" i="1"/>
  <c r="G3799" i="1"/>
  <c r="G3800" i="1"/>
  <c r="G3801" i="1"/>
  <c r="G3802" i="1"/>
  <c r="G3803" i="1"/>
  <c r="G3804" i="1"/>
  <c r="G3805" i="1"/>
  <c r="G3806" i="1"/>
  <c r="G3807" i="1"/>
  <c r="G3808" i="1"/>
  <c r="G3809" i="1"/>
  <c r="G3810" i="1"/>
  <c r="G3811" i="1"/>
  <c r="G3812" i="1"/>
  <c r="G3813" i="1"/>
  <c r="G3814" i="1"/>
  <c r="G3815" i="1"/>
  <c r="G3816" i="1"/>
  <c r="G3817" i="1"/>
  <c r="G3818" i="1"/>
  <c r="G3819" i="1"/>
  <c r="G3820" i="1"/>
  <c r="G3821" i="1"/>
  <c r="G3822" i="1"/>
  <c r="G3823" i="1"/>
  <c r="G3824" i="1"/>
  <c r="G3825" i="1"/>
  <c r="G3826" i="1"/>
  <c r="G3827" i="1"/>
  <c r="G3828" i="1"/>
  <c r="G3829" i="1"/>
  <c r="G3830" i="1"/>
  <c r="G3831" i="1"/>
  <c r="G3832" i="1"/>
  <c r="G3833" i="1"/>
  <c r="G3834" i="1"/>
  <c r="G3835" i="1"/>
  <c r="G3836" i="1"/>
  <c r="G3837" i="1"/>
  <c r="G3838" i="1"/>
  <c r="G3839" i="1"/>
  <c r="G3840" i="1"/>
  <c r="G3841" i="1"/>
  <c r="G3842" i="1"/>
  <c r="G3843" i="1"/>
  <c r="G3844" i="1"/>
  <c r="G3845" i="1"/>
  <c r="G3846" i="1"/>
  <c r="G3847" i="1"/>
  <c r="G3848" i="1"/>
  <c r="G3849" i="1"/>
  <c r="G3850" i="1"/>
  <c r="G3851" i="1"/>
  <c r="G3852" i="1"/>
  <c r="G3853" i="1"/>
  <c r="G3854" i="1"/>
  <c r="G3855" i="1"/>
  <c r="G3856" i="1"/>
  <c r="G3857" i="1"/>
  <c r="G3858" i="1"/>
  <c r="G3859" i="1"/>
  <c r="G3860" i="1"/>
  <c r="G3861" i="1"/>
  <c r="G3862" i="1"/>
  <c r="G3863" i="1"/>
  <c r="G3864" i="1"/>
  <c r="G3865" i="1"/>
  <c r="G3866" i="1"/>
  <c r="G3867" i="1"/>
  <c r="G3868" i="1"/>
  <c r="G3869" i="1"/>
  <c r="G3870" i="1"/>
  <c r="G3871" i="1"/>
  <c r="G3872" i="1"/>
  <c r="G3873" i="1"/>
  <c r="G3874" i="1"/>
  <c r="G3875" i="1"/>
  <c r="G3876" i="1"/>
  <c r="G3877" i="1"/>
  <c r="G3878" i="1"/>
  <c r="G3879" i="1"/>
  <c r="G3880" i="1"/>
  <c r="G3881" i="1"/>
  <c r="G3882" i="1"/>
  <c r="G3883" i="1"/>
  <c r="G3884" i="1"/>
  <c r="G3885" i="1"/>
  <c r="G3886" i="1"/>
  <c r="G3887" i="1"/>
  <c r="G3888" i="1"/>
  <c r="G3889" i="1"/>
  <c r="G3890" i="1"/>
  <c r="G3891" i="1"/>
  <c r="G3892" i="1"/>
  <c r="G3893" i="1"/>
  <c r="G3894" i="1"/>
  <c r="G3895" i="1"/>
  <c r="G3896" i="1"/>
  <c r="G3897" i="1"/>
  <c r="G3898" i="1"/>
  <c r="G3899" i="1"/>
  <c r="G3900" i="1"/>
  <c r="G3901" i="1"/>
  <c r="G3902" i="1"/>
  <c r="G3903" i="1"/>
  <c r="G3904" i="1"/>
  <c r="G3905" i="1"/>
  <c r="G3906" i="1"/>
  <c r="G3907" i="1"/>
  <c r="G3908" i="1"/>
  <c r="G3909" i="1"/>
  <c r="G3910" i="1"/>
  <c r="G3911" i="1"/>
  <c r="G3912" i="1"/>
  <c r="G3913" i="1"/>
  <c r="G3914" i="1"/>
  <c r="G3915" i="1"/>
  <c r="G3916" i="1"/>
  <c r="G3917" i="1"/>
  <c r="G3918" i="1"/>
  <c r="G3919" i="1"/>
  <c r="G3920" i="1"/>
  <c r="G3921" i="1"/>
  <c r="G3922" i="1"/>
  <c r="G3923" i="1"/>
  <c r="G3924" i="1"/>
  <c r="G3925" i="1"/>
  <c r="G3926" i="1"/>
  <c r="G3927" i="1"/>
  <c r="G3928" i="1"/>
  <c r="G3929" i="1"/>
  <c r="G3930" i="1"/>
  <c r="G3931" i="1"/>
  <c r="G3932" i="1"/>
  <c r="G3933" i="1"/>
  <c r="G3934" i="1"/>
  <c r="G3935" i="1"/>
  <c r="G3936" i="1"/>
  <c r="G3937" i="1"/>
  <c r="G3938" i="1"/>
  <c r="G3939" i="1"/>
  <c r="G3940" i="1"/>
  <c r="G3941" i="1"/>
  <c r="G3942" i="1"/>
  <c r="G3943" i="1"/>
  <c r="G3944" i="1"/>
  <c r="G3945" i="1"/>
  <c r="G3946" i="1"/>
  <c r="G3947" i="1"/>
  <c r="G3948" i="1"/>
  <c r="G3949" i="1"/>
  <c r="G3950" i="1"/>
  <c r="G3951" i="1"/>
  <c r="G3952" i="1"/>
  <c r="G3953" i="1"/>
  <c r="G3954" i="1"/>
  <c r="G3955" i="1"/>
  <c r="G3956" i="1"/>
  <c r="G3957" i="1"/>
  <c r="G3958" i="1"/>
  <c r="G3959" i="1"/>
  <c r="G3960" i="1"/>
  <c r="G3961" i="1"/>
  <c r="G3962" i="1"/>
  <c r="G3963" i="1"/>
  <c r="G3964" i="1"/>
  <c r="G3965" i="1"/>
  <c r="G3966" i="1"/>
  <c r="G3967" i="1"/>
  <c r="G3968" i="1"/>
  <c r="G3969" i="1"/>
  <c r="G3970" i="1"/>
  <c r="G3971" i="1"/>
  <c r="G3972" i="1"/>
  <c r="G3973" i="1"/>
  <c r="G3974" i="1"/>
  <c r="G3975" i="1"/>
  <c r="G3976" i="1"/>
  <c r="G3977" i="1"/>
  <c r="G3978" i="1"/>
  <c r="G3979" i="1"/>
  <c r="G3980" i="1"/>
  <c r="G3981" i="1"/>
  <c r="G3982" i="1"/>
  <c r="G3983" i="1"/>
  <c r="G3984" i="1"/>
  <c r="G3985" i="1"/>
  <c r="G3986" i="1"/>
  <c r="G3987" i="1"/>
  <c r="G3988" i="1"/>
  <c r="G3989" i="1"/>
  <c r="G3990" i="1"/>
  <c r="G3991" i="1"/>
  <c r="G3992" i="1"/>
  <c r="G3993" i="1"/>
  <c r="G3994" i="1"/>
  <c r="G3995" i="1"/>
  <c r="G3996" i="1"/>
  <c r="G3997" i="1"/>
  <c r="G3998" i="1"/>
  <c r="G3999" i="1"/>
  <c r="G4000" i="1"/>
  <c r="G4001" i="1"/>
  <c r="G4002" i="1"/>
  <c r="G4003" i="1"/>
  <c r="G4004" i="1"/>
  <c r="G4005" i="1"/>
  <c r="G4006" i="1"/>
  <c r="G4007" i="1"/>
  <c r="G4008" i="1"/>
  <c r="G4009" i="1"/>
  <c r="G4010" i="1"/>
  <c r="G4011" i="1"/>
  <c r="G4012" i="1"/>
  <c r="G4013" i="1"/>
  <c r="G4014" i="1"/>
  <c r="G4015" i="1"/>
  <c r="G4016" i="1"/>
  <c r="G4017" i="1"/>
  <c r="G4018" i="1"/>
  <c r="G4019" i="1"/>
  <c r="G4020" i="1"/>
  <c r="G4021" i="1"/>
  <c r="G4022" i="1"/>
  <c r="G4023" i="1"/>
  <c r="G4024" i="1"/>
  <c r="G4025" i="1"/>
  <c r="G4026" i="1"/>
  <c r="G4027" i="1"/>
  <c r="G4028" i="1"/>
  <c r="G4029" i="1"/>
  <c r="G4030" i="1"/>
  <c r="G4031" i="1"/>
  <c r="G4032" i="1"/>
  <c r="G4033" i="1"/>
  <c r="G4034" i="1"/>
  <c r="G4035" i="1"/>
  <c r="G4036" i="1"/>
  <c r="G4037" i="1"/>
  <c r="G4038" i="1"/>
  <c r="G4039" i="1"/>
  <c r="G4040" i="1"/>
  <c r="G4041" i="1"/>
  <c r="G4042" i="1"/>
  <c r="G4043" i="1"/>
  <c r="G4044" i="1"/>
  <c r="G4045" i="1"/>
  <c r="G4046" i="1"/>
  <c r="G4047" i="1"/>
  <c r="G4048" i="1"/>
  <c r="G4049" i="1"/>
  <c r="G4050" i="1"/>
  <c r="G4051" i="1"/>
  <c r="G4052" i="1"/>
  <c r="G4053" i="1"/>
  <c r="G4054" i="1"/>
  <c r="G4055" i="1"/>
  <c r="G4056" i="1"/>
  <c r="G4057" i="1"/>
  <c r="G4058" i="1"/>
  <c r="G4059" i="1"/>
  <c r="G4060" i="1"/>
  <c r="G4061" i="1"/>
  <c r="G4062" i="1"/>
  <c r="G4063" i="1"/>
  <c r="G4064" i="1"/>
  <c r="G4065" i="1"/>
  <c r="G4066" i="1"/>
  <c r="G4067" i="1"/>
  <c r="G4068" i="1"/>
  <c r="G4069" i="1"/>
  <c r="G4070" i="1"/>
  <c r="G4071" i="1"/>
  <c r="G4072" i="1"/>
  <c r="G4073" i="1"/>
  <c r="G4074" i="1"/>
  <c r="G4075" i="1"/>
  <c r="G4076" i="1"/>
  <c r="G4077" i="1"/>
  <c r="G4078" i="1"/>
  <c r="G4079" i="1"/>
  <c r="G4080" i="1"/>
  <c r="G4081" i="1"/>
  <c r="G4082" i="1"/>
  <c r="G4083" i="1"/>
  <c r="G4084" i="1"/>
  <c r="G4085" i="1"/>
  <c r="G4086" i="1"/>
  <c r="G4087" i="1"/>
  <c r="G4088" i="1"/>
  <c r="G4089" i="1"/>
  <c r="G4090" i="1"/>
  <c r="G4091" i="1"/>
  <c r="G4092" i="1"/>
  <c r="G4093" i="1"/>
  <c r="G4094" i="1"/>
  <c r="G4095" i="1"/>
  <c r="G4096" i="1"/>
  <c r="G4097" i="1"/>
  <c r="G4098" i="1"/>
  <c r="G4099" i="1"/>
  <c r="G4100" i="1"/>
  <c r="G4101" i="1"/>
  <c r="G4102" i="1"/>
  <c r="G4103" i="1"/>
  <c r="G4104" i="1"/>
  <c r="G4105" i="1"/>
  <c r="G4106" i="1"/>
  <c r="G4107" i="1"/>
  <c r="G4108" i="1"/>
  <c r="G4109" i="1"/>
  <c r="G4110" i="1"/>
  <c r="G4111" i="1"/>
  <c r="G4112" i="1"/>
  <c r="G4113" i="1"/>
  <c r="G4114" i="1"/>
  <c r="G4115" i="1"/>
  <c r="G4116" i="1"/>
  <c r="G4117" i="1"/>
  <c r="G4118" i="1"/>
  <c r="G4119" i="1"/>
  <c r="G4120" i="1"/>
  <c r="G4121" i="1"/>
  <c r="G4122" i="1"/>
  <c r="G4123" i="1"/>
  <c r="G4124" i="1"/>
  <c r="G4125" i="1"/>
  <c r="G4126" i="1"/>
  <c r="G4127" i="1"/>
  <c r="G4128" i="1"/>
  <c r="G4129" i="1"/>
  <c r="G4130" i="1"/>
  <c r="G4131" i="1"/>
  <c r="G4132" i="1"/>
  <c r="G4133" i="1"/>
  <c r="G4134" i="1"/>
  <c r="G4135" i="1"/>
  <c r="G4136" i="1"/>
  <c r="G4137" i="1"/>
  <c r="G4138" i="1"/>
  <c r="G4139" i="1"/>
  <c r="G4140" i="1"/>
  <c r="G4141" i="1"/>
  <c r="G4142" i="1"/>
  <c r="G4143" i="1"/>
  <c r="G4144" i="1"/>
  <c r="G4145" i="1"/>
  <c r="G4146" i="1"/>
  <c r="G4147" i="1"/>
  <c r="G4148" i="1"/>
  <c r="G4149" i="1"/>
  <c r="G4150" i="1"/>
  <c r="G4151" i="1"/>
  <c r="G4152" i="1"/>
  <c r="G4153" i="1"/>
  <c r="G4154" i="1"/>
  <c r="G4155" i="1"/>
  <c r="G4156" i="1"/>
  <c r="G4157" i="1"/>
  <c r="G4158" i="1"/>
  <c r="G4159" i="1"/>
  <c r="G4160" i="1"/>
  <c r="G4161" i="1"/>
  <c r="G4162" i="1"/>
  <c r="G4163" i="1"/>
  <c r="G4164" i="1"/>
  <c r="G4165" i="1"/>
  <c r="G4166" i="1"/>
  <c r="G4167" i="1"/>
  <c r="G4168" i="1"/>
  <c r="G4169" i="1"/>
  <c r="G4170" i="1"/>
  <c r="G4171" i="1"/>
  <c r="G4172" i="1"/>
  <c r="G4173" i="1"/>
  <c r="G4174" i="1"/>
  <c r="G4175" i="1"/>
  <c r="G4176" i="1"/>
  <c r="G4177" i="1"/>
  <c r="G4178" i="1"/>
  <c r="G4179" i="1"/>
  <c r="G4180" i="1"/>
  <c r="G4181" i="1"/>
  <c r="G4182" i="1"/>
  <c r="G4183" i="1"/>
  <c r="G4184" i="1"/>
  <c r="G4185" i="1"/>
  <c r="G4186" i="1"/>
  <c r="G4187" i="1"/>
  <c r="G4188" i="1"/>
  <c r="G4189" i="1"/>
  <c r="G4190" i="1"/>
  <c r="G4191" i="1"/>
  <c r="G4192" i="1"/>
  <c r="G4193" i="1"/>
  <c r="G4194" i="1"/>
  <c r="G4195" i="1"/>
  <c r="G4196" i="1"/>
  <c r="G4197" i="1"/>
  <c r="G4198" i="1"/>
  <c r="G4199" i="1"/>
  <c r="G4200" i="1"/>
  <c r="G4201" i="1"/>
  <c r="G4202" i="1"/>
  <c r="G4203" i="1"/>
  <c r="G4204" i="1"/>
  <c r="G4205" i="1"/>
  <c r="G4206" i="1"/>
  <c r="G4207" i="1"/>
  <c r="G4208" i="1"/>
  <c r="G4209" i="1"/>
  <c r="G4210" i="1"/>
  <c r="G4211" i="1"/>
  <c r="G4212" i="1"/>
  <c r="G4213" i="1"/>
  <c r="G4214" i="1"/>
  <c r="G4215" i="1"/>
  <c r="G4216" i="1"/>
  <c r="G4217" i="1"/>
  <c r="G4218" i="1"/>
  <c r="G4219" i="1"/>
  <c r="G4220" i="1"/>
  <c r="G4221" i="1"/>
  <c r="G4222" i="1"/>
  <c r="G4223" i="1"/>
  <c r="G4224" i="1"/>
  <c r="G4225" i="1"/>
  <c r="G4226" i="1"/>
  <c r="G4227" i="1"/>
  <c r="G4228" i="1"/>
  <c r="G4229" i="1"/>
  <c r="G4230" i="1"/>
  <c r="G4231" i="1"/>
  <c r="G4232" i="1"/>
  <c r="G4233" i="1"/>
  <c r="G4234" i="1"/>
  <c r="G4235" i="1"/>
  <c r="G4236" i="1"/>
  <c r="G4237" i="1"/>
  <c r="G4238" i="1"/>
  <c r="G4239" i="1"/>
  <c r="G4240" i="1"/>
  <c r="G4241" i="1"/>
  <c r="G4242" i="1"/>
  <c r="G4243" i="1"/>
  <c r="G4244" i="1"/>
  <c r="G4245" i="1"/>
  <c r="G4246" i="1"/>
  <c r="G4247" i="1"/>
  <c r="G4248" i="1"/>
  <c r="G4249" i="1"/>
  <c r="G4250" i="1"/>
  <c r="G4251" i="1"/>
  <c r="G4252" i="1"/>
  <c r="G4253" i="1"/>
  <c r="G4254" i="1"/>
  <c r="G4255" i="1"/>
  <c r="G4256" i="1"/>
  <c r="G4257" i="1"/>
  <c r="G4258" i="1"/>
  <c r="G4259" i="1"/>
  <c r="G4260" i="1"/>
  <c r="G4261" i="1"/>
  <c r="G4262" i="1"/>
  <c r="G4263" i="1"/>
  <c r="G4264" i="1"/>
  <c r="G4265" i="1"/>
  <c r="G4266" i="1"/>
  <c r="G4267" i="1"/>
  <c r="G4268" i="1"/>
  <c r="G4269" i="1"/>
  <c r="G4270" i="1"/>
  <c r="G4271" i="1"/>
  <c r="G4272" i="1"/>
  <c r="G4273" i="1"/>
  <c r="G4274" i="1"/>
  <c r="G4275" i="1"/>
  <c r="G4276" i="1"/>
  <c r="G4277" i="1"/>
  <c r="G4278" i="1"/>
  <c r="G4279" i="1"/>
  <c r="G4280" i="1"/>
  <c r="G4281" i="1"/>
  <c r="G4282" i="1"/>
  <c r="G4283" i="1"/>
  <c r="G4284" i="1"/>
  <c r="G4285" i="1"/>
  <c r="G4286" i="1"/>
  <c r="G4287" i="1"/>
  <c r="G4288" i="1"/>
  <c r="G4289" i="1"/>
  <c r="G4290" i="1"/>
  <c r="G4291" i="1"/>
  <c r="G4292" i="1"/>
  <c r="G4293" i="1"/>
  <c r="G4294" i="1"/>
  <c r="G4295" i="1"/>
  <c r="G4296" i="1"/>
  <c r="G4297" i="1"/>
  <c r="G4298" i="1"/>
  <c r="G4299" i="1"/>
  <c r="G4300" i="1"/>
  <c r="G4301" i="1"/>
  <c r="G4302" i="1"/>
  <c r="G4303" i="1"/>
  <c r="G4304" i="1"/>
  <c r="G4305" i="1"/>
  <c r="G4306" i="1"/>
  <c r="G4307" i="1"/>
  <c r="G4308" i="1"/>
  <c r="G4309" i="1"/>
  <c r="G4310" i="1"/>
  <c r="G4311" i="1"/>
  <c r="G4312" i="1"/>
  <c r="G4313" i="1"/>
  <c r="G4314" i="1"/>
  <c r="G4315" i="1"/>
  <c r="G4316" i="1"/>
  <c r="G4317" i="1"/>
  <c r="G4318" i="1"/>
  <c r="G4319" i="1"/>
  <c r="G4320" i="1"/>
  <c r="G4321" i="1"/>
  <c r="G4322" i="1"/>
  <c r="G4323" i="1"/>
  <c r="G4324" i="1"/>
  <c r="G4325" i="1"/>
  <c r="G4326" i="1"/>
  <c r="G4327" i="1"/>
  <c r="G4328" i="1"/>
  <c r="G4329" i="1"/>
  <c r="G4330" i="1"/>
  <c r="G4331" i="1"/>
  <c r="G4332" i="1"/>
  <c r="G4333" i="1"/>
  <c r="G4334" i="1"/>
  <c r="G4335" i="1"/>
  <c r="G4336" i="1"/>
  <c r="G4337" i="1"/>
  <c r="G4338" i="1"/>
  <c r="G4339" i="1"/>
  <c r="G4340" i="1"/>
  <c r="G4341" i="1"/>
  <c r="G4342" i="1"/>
  <c r="G4343" i="1"/>
  <c r="G4344" i="1"/>
  <c r="G4345" i="1"/>
  <c r="G4346" i="1"/>
  <c r="G4347" i="1"/>
  <c r="G4348" i="1"/>
  <c r="G4349" i="1"/>
  <c r="G4350" i="1"/>
  <c r="G4351" i="1"/>
  <c r="G4352" i="1"/>
  <c r="G4353" i="1"/>
  <c r="G4354" i="1"/>
  <c r="G4355" i="1"/>
  <c r="G4356" i="1"/>
  <c r="G4357" i="1"/>
  <c r="G4358" i="1"/>
  <c r="G4359" i="1"/>
  <c r="G4360" i="1"/>
  <c r="G4361" i="1"/>
  <c r="G4362" i="1"/>
  <c r="F3" i="1"/>
  <c r="F4" i="1"/>
  <c r="F5" i="1"/>
  <c r="F6" i="1"/>
  <c r="F7" i="1"/>
  <c r="F8" i="1"/>
  <c r="F9" i="1"/>
  <c r="F10" i="1"/>
  <c r="F11" i="1"/>
  <c r="F12" i="1"/>
  <c r="F13" i="1"/>
  <c r="F14" i="1"/>
  <c r="F15" i="1"/>
  <c r="F16" i="1"/>
  <c r="F17" i="1"/>
  <c r="F18" i="1"/>
  <c r="F19" i="1"/>
  <c r="F20" i="1"/>
  <c r="F21" i="1"/>
  <c r="F22" i="1"/>
  <c r="F23" i="1"/>
  <c r="F24" i="1"/>
  <c r="F25" i="1"/>
  <c r="F26" i="1"/>
  <c r="F27" i="1"/>
  <c r="F28" i="1"/>
  <c r="F29" i="1"/>
  <c r="F30" i="1"/>
  <c r="F31" i="1"/>
  <c r="F32" i="1"/>
  <c r="F33" i="1"/>
  <c r="F34" i="1"/>
  <c r="F35" i="1"/>
  <c r="F36" i="1"/>
  <c r="F37" i="1"/>
  <c r="F38" i="1"/>
  <c r="F39" i="1"/>
  <c r="F40" i="1"/>
  <c r="F41" i="1"/>
  <c r="F42" i="1"/>
  <c r="F43" i="1"/>
  <c r="F44" i="1"/>
  <c r="F45" i="1"/>
  <c r="F46" i="1"/>
  <c r="F47" i="1"/>
  <c r="F48" i="1"/>
  <c r="F49" i="1"/>
  <c r="F50" i="1"/>
  <c r="F51" i="1"/>
  <c r="F52" i="1"/>
  <c r="F53" i="1"/>
  <c r="F54" i="1"/>
  <c r="F55" i="1"/>
  <c r="F56" i="1"/>
  <c r="F57" i="1"/>
  <c r="F58" i="1"/>
  <c r="F59" i="1"/>
  <c r="F60" i="1"/>
  <c r="F61" i="1"/>
  <c r="F62" i="1"/>
  <c r="F63" i="1"/>
  <c r="F64" i="1"/>
  <c r="F65" i="1"/>
  <c r="F66" i="1"/>
  <c r="F67" i="1"/>
  <c r="F68" i="1"/>
  <c r="F69" i="1"/>
  <c r="F70" i="1"/>
  <c r="F71" i="1"/>
  <c r="F72" i="1"/>
  <c r="F73" i="1"/>
  <c r="F74" i="1"/>
  <c r="F75" i="1"/>
  <c r="F76" i="1"/>
  <c r="F77" i="1"/>
  <c r="F78" i="1"/>
  <c r="F79" i="1"/>
  <c r="F80" i="1"/>
  <c r="F81" i="1"/>
  <c r="F82" i="1"/>
  <c r="F83" i="1"/>
  <c r="F84" i="1"/>
  <c r="F85" i="1"/>
  <c r="F86" i="1"/>
  <c r="F87" i="1"/>
  <c r="F88" i="1"/>
  <c r="F89" i="1"/>
  <c r="F90" i="1"/>
  <c r="F91" i="1"/>
  <c r="F92" i="1"/>
  <c r="F93" i="1"/>
  <c r="F94" i="1"/>
  <c r="F95" i="1"/>
  <c r="F96" i="1"/>
  <c r="F97" i="1"/>
  <c r="F98" i="1"/>
  <c r="F99" i="1"/>
  <c r="F100" i="1"/>
  <c r="F101" i="1"/>
  <c r="F102" i="1"/>
  <c r="F103" i="1"/>
  <c r="F104" i="1"/>
  <c r="F105" i="1"/>
  <c r="F106" i="1"/>
  <c r="F107" i="1"/>
  <c r="F108" i="1"/>
  <c r="F109" i="1"/>
  <c r="F110" i="1"/>
  <c r="F111" i="1"/>
  <c r="F112" i="1"/>
  <c r="F113" i="1"/>
  <c r="F114" i="1"/>
  <c r="F115" i="1"/>
  <c r="F116" i="1"/>
  <c r="F117" i="1"/>
  <c r="F118" i="1"/>
  <c r="F119" i="1"/>
  <c r="F120" i="1"/>
  <c r="F121" i="1"/>
  <c r="F122" i="1"/>
  <c r="F123" i="1"/>
  <c r="F124" i="1"/>
  <c r="F125" i="1"/>
  <c r="F126" i="1"/>
  <c r="F127" i="1"/>
  <c r="F128" i="1"/>
  <c r="F129" i="1"/>
  <c r="F130" i="1"/>
  <c r="F131" i="1"/>
  <c r="F132" i="1"/>
  <c r="F133" i="1"/>
  <c r="F134" i="1"/>
  <c r="F135" i="1"/>
  <c r="F136" i="1"/>
  <c r="F137" i="1"/>
  <c r="F138" i="1"/>
  <c r="F139" i="1"/>
  <c r="F140" i="1"/>
  <c r="F141" i="1"/>
  <c r="F142" i="1"/>
  <c r="F143" i="1"/>
  <c r="F144" i="1"/>
  <c r="F145" i="1"/>
  <c r="F146" i="1"/>
  <c r="F147" i="1"/>
  <c r="F148" i="1"/>
  <c r="F149" i="1"/>
  <c r="F150" i="1"/>
  <c r="F151" i="1"/>
  <c r="F152" i="1"/>
  <c r="F153" i="1"/>
  <c r="F154" i="1"/>
  <c r="F155" i="1"/>
  <c r="F156" i="1"/>
  <c r="F157" i="1"/>
  <c r="F158" i="1"/>
  <c r="F159" i="1"/>
  <c r="F160" i="1"/>
  <c r="F161" i="1"/>
  <c r="F162" i="1"/>
  <c r="F163" i="1"/>
  <c r="F164" i="1"/>
  <c r="F165" i="1"/>
  <c r="F166" i="1"/>
  <c r="F167" i="1"/>
  <c r="F168" i="1"/>
  <c r="F169" i="1"/>
  <c r="F170" i="1"/>
  <c r="F171" i="1"/>
  <c r="F172" i="1"/>
  <c r="F173" i="1"/>
  <c r="F174" i="1"/>
  <c r="F175" i="1"/>
  <c r="F176" i="1"/>
  <c r="F177" i="1"/>
  <c r="F178" i="1"/>
  <c r="F179" i="1"/>
  <c r="F180" i="1"/>
  <c r="F181" i="1"/>
  <c r="F182" i="1"/>
  <c r="F183" i="1"/>
  <c r="F184" i="1"/>
  <c r="F185" i="1"/>
  <c r="F186" i="1"/>
  <c r="F187" i="1"/>
  <c r="F188" i="1"/>
  <c r="F189" i="1"/>
  <c r="F190" i="1"/>
  <c r="F191" i="1"/>
  <c r="F192" i="1"/>
  <c r="F193" i="1"/>
  <c r="F194" i="1"/>
  <c r="F195" i="1"/>
  <c r="F196" i="1"/>
  <c r="F197" i="1"/>
  <c r="F198" i="1"/>
  <c r="F199" i="1"/>
  <c r="F200" i="1"/>
  <c r="F201" i="1"/>
  <c r="F202" i="1"/>
  <c r="F203" i="1"/>
  <c r="F204" i="1"/>
  <c r="F205" i="1"/>
  <c r="F206" i="1"/>
  <c r="F207" i="1"/>
  <c r="F208" i="1"/>
  <c r="F209" i="1"/>
  <c r="F210" i="1"/>
  <c r="F211" i="1"/>
  <c r="F212" i="1"/>
  <c r="F213" i="1"/>
  <c r="F214" i="1"/>
  <c r="F215" i="1"/>
  <c r="F216" i="1"/>
  <c r="F217" i="1"/>
  <c r="F218" i="1"/>
  <c r="F219" i="1"/>
  <c r="F220" i="1"/>
  <c r="F221" i="1"/>
  <c r="F222" i="1"/>
  <c r="F223" i="1"/>
  <c r="F224" i="1"/>
  <c r="F225" i="1"/>
  <c r="F226" i="1"/>
  <c r="F227" i="1"/>
  <c r="F228" i="1"/>
  <c r="F229" i="1"/>
  <c r="F230" i="1"/>
  <c r="F231" i="1"/>
  <c r="F232" i="1"/>
  <c r="F233" i="1"/>
  <c r="F234" i="1"/>
  <c r="F235" i="1"/>
  <c r="F236" i="1"/>
  <c r="F237" i="1"/>
  <c r="F238" i="1"/>
  <c r="F239" i="1"/>
  <c r="F240" i="1"/>
  <c r="F241" i="1"/>
  <c r="F242" i="1"/>
  <c r="F243" i="1"/>
  <c r="F244" i="1"/>
  <c r="F245" i="1"/>
  <c r="F246" i="1"/>
  <c r="F247" i="1"/>
  <c r="F248" i="1"/>
  <c r="F249" i="1"/>
  <c r="F250" i="1"/>
  <c r="F251" i="1"/>
  <c r="F252" i="1"/>
  <c r="F253" i="1"/>
  <c r="F254" i="1"/>
  <c r="F255" i="1"/>
  <c r="F256" i="1"/>
  <c r="F257" i="1"/>
  <c r="F258" i="1"/>
  <c r="F259" i="1"/>
  <c r="F260" i="1"/>
  <c r="F261" i="1"/>
  <c r="F262" i="1"/>
  <c r="F263" i="1"/>
  <c r="F264" i="1"/>
  <c r="F265" i="1"/>
  <c r="F266" i="1"/>
  <c r="F267" i="1"/>
  <c r="F268" i="1"/>
  <c r="F269" i="1"/>
  <c r="F270" i="1"/>
  <c r="F271" i="1"/>
  <c r="F272" i="1"/>
  <c r="F273" i="1"/>
  <c r="F274" i="1"/>
  <c r="F275" i="1"/>
  <c r="F276" i="1"/>
  <c r="F277" i="1"/>
  <c r="F278" i="1"/>
  <c r="F279" i="1"/>
  <c r="F280" i="1"/>
  <c r="F281" i="1"/>
  <c r="F282" i="1"/>
  <c r="F283" i="1"/>
  <c r="F284" i="1"/>
  <c r="F285" i="1"/>
  <c r="F286" i="1"/>
  <c r="F287" i="1"/>
  <c r="F288" i="1"/>
  <c r="F289" i="1"/>
  <c r="F290" i="1"/>
  <c r="F291" i="1"/>
  <c r="F292" i="1"/>
  <c r="F293" i="1"/>
  <c r="F294" i="1"/>
  <c r="F295" i="1"/>
  <c r="F296" i="1"/>
  <c r="F297" i="1"/>
  <c r="F298" i="1"/>
  <c r="F299" i="1"/>
  <c r="F300" i="1"/>
  <c r="F301" i="1"/>
  <c r="F302" i="1"/>
  <c r="F303" i="1"/>
  <c r="F304" i="1"/>
  <c r="F305" i="1"/>
  <c r="F306" i="1"/>
  <c r="F307" i="1"/>
  <c r="F308" i="1"/>
  <c r="F309" i="1"/>
  <c r="F310" i="1"/>
  <c r="F311" i="1"/>
  <c r="F312" i="1"/>
  <c r="F313" i="1"/>
  <c r="F314" i="1"/>
  <c r="F315" i="1"/>
  <c r="F316" i="1"/>
  <c r="F317" i="1"/>
  <c r="F318" i="1"/>
  <c r="F319" i="1"/>
  <c r="F320" i="1"/>
  <c r="F321" i="1"/>
  <c r="F322" i="1"/>
  <c r="F323" i="1"/>
  <c r="F324" i="1"/>
  <c r="F325" i="1"/>
  <c r="F326" i="1"/>
  <c r="F327" i="1"/>
  <c r="F328" i="1"/>
  <c r="F329" i="1"/>
  <c r="F330" i="1"/>
  <c r="F331" i="1"/>
  <c r="F332" i="1"/>
  <c r="F333" i="1"/>
  <c r="F334" i="1"/>
  <c r="F335" i="1"/>
  <c r="F336" i="1"/>
  <c r="F337" i="1"/>
  <c r="F338" i="1"/>
  <c r="F339" i="1"/>
  <c r="F340" i="1"/>
  <c r="F341" i="1"/>
  <c r="F342" i="1"/>
  <c r="F343" i="1"/>
  <c r="F344" i="1"/>
  <c r="F345" i="1"/>
  <c r="F346" i="1"/>
  <c r="F347" i="1"/>
  <c r="F348" i="1"/>
  <c r="F349" i="1"/>
  <c r="F350" i="1"/>
  <c r="F351" i="1"/>
  <c r="F352" i="1"/>
  <c r="F353" i="1"/>
  <c r="F354" i="1"/>
  <c r="F355" i="1"/>
  <c r="F356" i="1"/>
  <c r="F357" i="1"/>
  <c r="F358" i="1"/>
  <c r="F359" i="1"/>
  <c r="F360" i="1"/>
  <c r="F361" i="1"/>
  <c r="F362" i="1"/>
  <c r="F363" i="1"/>
  <c r="F364" i="1"/>
  <c r="F365" i="1"/>
  <c r="F366" i="1"/>
  <c r="F367" i="1"/>
  <c r="F368" i="1"/>
  <c r="F369" i="1"/>
  <c r="F370" i="1"/>
  <c r="F371" i="1"/>
  <c r="F372" i="1"/>
  <c r="F373" i="1"/>
  <c r="F374" i="1"/>
  <c r="F375" i="1"/>
  <c r="F376" i="1"/>
  <c r="F377" i="1"/>
  <c r="F378" i="1"/>
  <c r="F379" i="1"/>
  <c r="F380" i="1"/>
  <c r="F381" i="1"/>
  <c r="F382" i="1"/>
  <c r="F383" i="1"/>
  <c r="F384" i="1"/>
  <c r="F385" i="1"/>
  <c r="F386" i="1"/>
  <c r="F387" i="1"/>
  <c r="F388" i="1"/>
  <c r="F389" i="1"/>
  <c r="F390" i="1"/>
  <c r="F391" i="1"/>
  <c r="F392" i="1"/>
  <c r="F393" i="1"/>
  <c r="F394" i="1"/>
  <c r="F395" i="1"/>
  <c r="F396" i="1"/>
  <c r="F397" i="1"/>
  <c r="F398" i="1"/>
  <c r="F399" i="1"/>
  <c r="F400" i="1"/>
  <c r="F401" i="1"/>
  <c r="F402" i="1"/>
  <c r="F403" i="1"/>
  <c r="F404" i="1"/>
  <c r="F405" i="1"/>
  <c r="F406" i="1"/>
  <c r="F407" i="1"/>
  <c r="F408" i="1"/>
  <c r="F409" i="1"/>
  <c r="F410" i="1"/>
  <c r="F411" i="1"/>
  <c r="F412" i="1"/>
  <c r="F413" i="1"/>
  <c r="F414" i="1"/>
  <c r="F415" i="1"/>
  <c r="F416" i="1"/>
  <c r="F417" i="1"/>
  <c r="F418" i="1"/>
  <c r="F419" i="1"/>
  <c r="F420" i="1"/>
  <c r="F421" i="1"/>
  <c r="F422" i="1"/>
  <c r="F423" i="1"/>
  <c r="F424" i="1"/>
  <c r="F425" i="1"/>
  <c r="F426" i="1"/>
  <c r="F427" i="1"/>
  <c r="F428" i="1"/>
  <c r="F429" i="1"/>
  <c r="F430" i="1"/>
  <c r="F431" i="1"/>
  <c r="F432" i="1"/>
  <c r="F433" i="1"/>
  <c r="F434" i="1"/>
  <c r="F435" i="1"/>
  <c r="F436" i="1"/>
  <c r="F437" i="1"/>
  <c r="F438" i="1"/>
  <c r="F439" i="1"/>
  <c r="F440" i="1"/>
  <c r="F441" i="1"/>
  <c r="F442" i="1"/>
  <c r="F443" i="1"/>
  <c r="F444" i="1"/>
  <c r="F445" i="1"/>
  <c r="F446" i="1"/>
  <c r="F447" i="1"/>
  <c r="F448" i="1"/>
  <c r="F449" i="1"/>
  <c r="F450" i="1"/>
  <c r="F451" i="1"/>
  <c r="F452" i="1"/>
  <c r="F453" i="1"/>
  <c r="F454" i="1"/>
  <c r="F455" i="1"/>
  <c r="F456" i="1"/>
  <c r="F457" i="1"/>
  <c r="F458" i="1"/>
  <c r="F459" i="1"/>
  <c r="F460" i="1"/>
  <c r="F461" i="1"/>
  <c r="F462" i="1"/>
  <c r="F463" i="1"/>
  <c r="F464" i="1"/>
  <c r="F465" i="1"/>
  <c r="F466" i="1"/>
  <c r="F467" i="1"/>
  <c r="F468" i="1"/>
  <c r="F469" i="1"/>
  <c r="F470" i="1"/>
  <c r="F471" i="1"/>
  <c r="F472" i="1"/>
  <c r="F473" i="1"/>
  <c r="F474" i="1"/>
  <c r="F475" i="1"/>
  <c r="F476" i="1"/>
  <c r="F477" i="1"/>
  <c r="F478" i="1"/>
  <c r="F479" i="1"/>
  <c r="F480" i="1"/>
  <c r="F481" i="1"/>
  <c r="F482" i="1"/>
  <c r="F483" i="1"/>
  <c r="F484" i="1"/>
  <c r="F485" i="1"/>
  <c r="F486" i="1"/>
  <c r="F487" i="1"/>
  <c r="F488" i="1"/>
  <c r="F489" i="1"/>
  <c r="F490" i="1"/>
  <c r="F491" i="1"/>
  <c r="F492" i="1"/>
  <c r="F493" i="1"/>
  <c r="F494" i="1"/>
  <c r="F495" i="1"/>
  <c r="F496" i="1"/>
  <c r="F497" i="1"/>
  <c r="F498" i="1"/>
  <c r="F499" i="1"/>
  <c r="F500" i="1"/>
  <c r="F501" i="1"/>
  <c r="F502" i="1"/>
  <c r="F503" i="1"/>
  <c r="F504" i="1"/>
  <c r="F505" i="1"/>
  <c r="F506" i="1"/>
  <c r="F507" i="1"/>
  <c r="F508" i="1"/>
  <c r="F509" i="1"/>
  <c r="F510" i="1"/>
  <c r="F511" i="1"/>
  <c r="F512" i="1"/>
  <c r="F513" i="1"/>
  <c r="F514" i="1"/>
  <c r="F515" i="1"/>
  <c r="F516" i="1"/>
  <c r="F517" i="1"/>
  <c r="F518" i="1"/>
  <c r="F519" i="1"/>
  <c r="F520" i="1"/>
  <c r="F521" i="1"/>
  <c r="F522" i="1"/>
  <c r="F523" i="1"/>
  <c r="F524" i="1"/>
  <c r="F525" i="1"/>
  <c r="F526" i="1"/>
  <c r="F527" i="1"/>
  <c r="F528" i="1"/>
  <c r="F529" i="1"/>
  <c r="F530" i="1"/>
  <c r="F531" i="1"/>
  <c r="F532" i="1"/>
  <c r="F533" i="1"/>
  <c r="F534" i="1"/>
  <c r="F535" i="1"/>
  <c r="F536" i="1"/>
  <c r="F537" i="1"/>
  <c r="F538" i="1"/>
  <c r="F539" i="1"/>
  <c r="F540" i="1"/>
  <c r="F541" i="1"/>
  <c r="F542" i="1"/>
  <c r="F543" i="1"/>
  <c r="F544" i="1"/>
  <c r="F545" i="1"/>
  <c r="F546" i="1"/>
  <c r="F547" i="1"/>
  <c r="F548" i="1"/>
  <c r="F549" i="1"/>
  <c r="F550" i="1"/>
  <c r="F551" i="1"/>
  <c r="F552" i="1"/>
  <c r="F553" i="1"/>
  <c r="F554" i="1"/>
  <c r="F555" i="1"/>
  <c r="F556" i="1"/>
  <c r="F557" i="1"/>
  <c r="F558" i="1"/>
  <c r="F559" i="1"/>
  <c r="F560" i="1"/>
  <c r="F561" i="1"/>
  <c r="F562" i="1"/>
  <c r="F563" i="1"/>
  <c r="F564" i="1"/>
  <c r="F565" i="1"/>
  <c r="F566" i="1"/>
  <c r="F567" i="1"/>
  <c r="F568" i="1"/>
  <c r="F569" i="1"/>
  <c r="F570" i="1"/>
  <c r="F571" i="1"/>
  <c r="F572" i="1"/>
  <c r="F573" i="1"/>
  <c r="F574" i="1"/>
  <c r="F575" i="1"/>
  <c r="F576" i="1"/>
  <c r="F577" i="1"/>
  <c r="F578" i="1"/>
  <c r="F579" i="1"/>
  <c r="F580" i="1"/>
  <c r="F581" i="1"/>
  <c r="F582" i="1"/>
  <c r="F583" i="1"/>
  <c r="F584" i="1"/>
  <c r="F585" i="1"/>
  <c r="F586" i="1"/>
  <c r="F587" i="1"/>
  <c r="F588" i="1"/>
  <c r="F589" i="1"/>
  <c r="F590" i="1"/>
  <c r="F591" i="1"/>
  <c r="F592" i="1"/>
  <c r="F593" i="1"/>
  <c r="F594" i="1"/>
  <c r="F595" i="1"/>
  <c r="F596" i="1"/>
  <c r="F597" i="1"/>
  <c r="F598" i="1"/>
  <c r="F599" i="1"/>
  <c r="F600" i="1"/>
  <c r="F601" i="1"/>
  <c r="F602" i="1"/>
  <c r="F603" i="1"/>
  <c r="F604" i="1"/>
  <c r="F605" i="1"/>
  <c r="F606" i="1"/>
  <c r="F607" i="1"/>
  <c r="F608" i="1"/>
  <c r="F609" i="1"/>
  <c r="F610" i="1"/>
  <c r="F611" i="1"/>
  <c r="F612" i="1"/>
  <c r="F613" i="1"/>
  <c r="F614" i="1"/>
  <c r="F615" i="1"/>
  <c r="F616" i="1"/>
  <c r="F617" i="1"/>
  <c r="F618" i="1"/>
  <c r="F619" i="1"/>
  <c r="F620" i="1"/>
  <c r="F621" i="1"/>
  <c r="F622" i="1"/>
  <c r="F623" i="1"/>
  <c r="F624" i="1"/>
  <c r="F625" i="1"/>
  <c r="F626" i="1"/>
  <c r="F627" i="1"/>
  <c r="F628" i="1"/>
  <c r="F629" i="1"/>
  <c r="F630" i="1"/>
  <c r="F631" i="1"/>
  <c r="F632" i="1"/>
  <c r="F633" i="1"/>
  <c r="F634" i="1"/>
  <c r="F635" i="1"/>
  <c r="F636" i="1"/>
  <c r="F637" i="1"/>
  <c r="F638" i="1"/>
  <c r="F639" i="1"/>
  <c r="F640" i="1"/>
  <c r="F641" i="1"/>
  <c r="F642" i="1"/>
  <c r="F643" i="1"/>
  <c r="F644" i="1"/>
  <c r="F645" i="1"/>
  <c r="F646" i="1"/>
  <c r="F647" i="1"/>
  <c r="F648" i="1"/>
  <c r="F649" i="1"/>
  <c r="F650" i="1"/>
  <c r="F651" i="1"/>
  <c r="F652" i="1"/>
  <c r="F653" i="1"/>
  <c r="F654" i="1"/>
  <c r="F655" i="1"/>
  <c r="F656" i="1"/>
  <c r="F657" i="1"/>
  <c r="F658" i="1"/>
  <c r="F659" i="1"/>
  <c r="F660" i="1"/>
  <c r="F661" i="1"/>
  <c r="F662" i="1"/>
  <c r="F663" i="1"/>
  <c r="F664" i="1"/>
  <c r="F665" i="1"/>
  <c r="F666" i="1"/>
  <c r="F667" i="1"/>
  <c r="F668" i="1"/>
  <c r="F669" i="1"/>
  <c r="F670" i="1"/>
  <c r="F671" i="1"/>
  <c r="F672" i="1"/>
  <c r="F673" i="1"/>
  <c r="F674" i="1"/>
  <c r="F675" i="1"/>
  <c r="F676" i="1"/>
  <c r="F677" i="1"/>
  <c r="F678" i="1"/>
  <c r="F679" i="1"/>
  <c r="F680" i="1"/>
  <c r="F681" i="1"/>
  <c r="F682" i="1"/>
  <c r="F683" i="1"/>
  <c r="F684" i="1"/>
  <c r="F685" i="1"/>
  <c r="F686" i="1"/>
  <c r="F687" i="1"/>
  <c r="F688" i="1"/>
  <c r="F689" i="1"/>
  <c r="F690" i="1"/>
  <c r="F691" i="1"/>
  <c r="F692" i="1"/>
  <c r="F693" i="1"/>
  <c r="F694" i="1"/>
  <c r="F695" i="1"/>
  <c r="F696" i="1"/>
  <c r="F697" i="1"/>
  <c r="F698" i="1"/>
  <c r="F699" i="1"/>
  <c r="F700" i="1"/>
  <c r="F701" i="1"/>
  <c r="F702" i="1"/>
  <c r="F703" i="1"/>
  <c r="F704" i="1"/>
  <c r="F705" i="1"/>
  <c r="F706" i="1"/>
  <c r="F707" i="1"/>
  <c r="F708" i="1"/>
  <c r="F709" i="1"/>
  <c r="F710" i="1"/>
  <c r="F711" i="1"/>
  <c r="F712" i="1"/>
  <c r="F713" i="1"/>
  <c r="F714" i="1"/>
  <c r="F715" i="1"/>
  <c r="F716" i="1"/>
  <c r="F717" i="1"/>
  <c r="F718" i="1"/>
  <c r="F719" i="1"/>
  <c r="F720" i="1"/>
  <c r="F721" i="1"/>
  <c r="F722" i="1"/>
  <c r="F723" i="1"/>
  <c r="F724" i="1"/>
  <c r="F725" i="1"/>
  <c r="F726" i="1"/>
  <c r="F727" i="1"/>
  <c r="F728" i="1"/>
  <c r="F729" i="1"/>
  <c r="F730" i="1"/>
  <c r="F731" i="1"/>
  <c r="F732" i="1"/>
  <c r="F733" i="1"/>
  <c r="F734" i="1"/>
  <c r="F735" i="1"/>
  <c r="F736" i="1"/>
  <c r="F737" i="1"/>
  <c r="F738" i="1"/>
  <c r="F739" i="1"/>
  <c r="F740" i="1"/>
  <c r="F741" i="1"/>
  <c r="F742" i="1"/>
  <c r="F743" i="1"/>
  <c r="F744" i="1"/>
  <c r="F745" i="1"/>
  <c r="F746" i="1"/>
  <c r="F747" i="1"/>
  <c r="F748" i="1"/>
  <c r="F749" i="1"/>
  <c r="F750" i="1"/>
  <c r="F751" i="1"/>
  <c r="F752" i="1"/>
  <c r="F753" i="1"/>
  <c r="F754" i="1"/>
  <c r="F755" i="1"/>
  <c r="F756" i="1"/>
  <c r="F757" i="1"/>
  <c r="F758" i="1"/>
  <c r="F759" i="1"/>
  <c r="F760" i="1"/>
  <c r="F761" i="1"/>
  <c r="F762" i="1"/>
  <c r="F763" i="1"/>
  <c r="F764" i="1"/>
  <c r="F765" i="1"/>
  <c r="F766" i="1"/>
  <c r="F767" i="1"/>
  <c r="F768" i="1"/>
  <c r="F769" i="1"/>
  <c r="F770" i="1"/>
  <c r="F771" i="1"/>
  <c r="F772" i="1"/>
  <c r="F773" i="1"/>
  <c r="F774" i="1"/>
  <c r="F775" i="1"/>
  <c r="F776" i="1"/>
  <c r="F777" i="1"/>
  <c r="F778" i="1"/>
  <c r="F779" i="1"/>
  <c r="F780" i="1"/>
  <c r="F781" i="1"/>
  <c r="F782" i="1"/>
  <c r="F783" i="1"/>
  <c r="F784" i="1"/>
  <c r="F785" i="1"/>
  <c r="F786" i="1"/>
  <c r="F787" i="1"/>
  <c r="F788" i="1"/>
  <c r="F789" i="1"/>
  <c r="F790" i="1"/>
  <c r="F791" i="1"/>
  <c r="F792" i="1"/>
  <c r="F793" i="1"/>
  <c r="F794" i="1"/>
  <c r="F795" i="1"/>
  <c r="F796" i="1"/>
  <c r="F797" i="1"/>
  <c r="F798" i="1"/>
  <c r="F799" i="1"/>
  <c r="F800" i="1"/>
  <c r="F801" i="1"/>
  <c r="F802" i="1"/>
  <c r="F803" i="1"/>
  <c r="F804" i="1"/>
  <c r="F805" i="1"/>
  <c r="F806" i="1"/>
  <c r="F807" i="1"/>
  <c r="F808" i="1"/>
  <c r="F809" i="1"/>
  <c r="F810" i="1"/>
  <c r="F811" i="1"/>
  <c r="F812" i="1"/>
  <c r="F813" i="1"/>
  <c r="F814" i="1"/>
  <c r="F815" i="1"/>
  <c r="F816" i="1"/>
  <c r="F817" i="1"/>
  <c r="F818" i="1"/>
  <c r="F819" i="1"/>
  <c r="F820" i="1"/>
  <c r="F821" i="1"/>
  <c r="F822" i="1"/>
  <c r="F823" i="1"/>
  <c r="F824" i="1"/>
  <c r="F825" i="1"/>
  <c r="F826" i="1"/>
  <c r="F827" i="1"/>
  <c r="F828" i="1"/>
  <c r="F829" i="1"/>
  <c r="F830" i="1"/>
  <c r="F831" i="1"/>
  <c r="F832" i="1"/>
  <c r="F833" i="1"/>
  <c r="F834" i="1"/>
  <c r="F835" i="1"/>
  <c r="F836" i="1"/>
  <c r="F837" i="1"/>
  <c r="F838" i="1"/>
  <c r="F839" i="1"/>
  <c r="F840" i="1"/>
  <c r="F841" i="1"/>
  <c r="F842" i="1"/>
  <c r="F843" i="1"/>
  <c r="F844" i="1"/>
  <c r="F845" i="1"/>
  <c r="F846" i="1"/>
  <c r="F847" i="1"/>
  <c r="F848" i="1"/>
  <c r="F849" i="1"/>
  <c r="F850" i="1"/>
  <c r="F851" i="1"/>
  <c r="F852" i="1"/>
  <c r="F853" i="1"/>
  <c r="F854" i="1"/>
  <c r="F855" i="1"/>
  <c r="F856" i="1"/>
  <c r="F857" i="1"/>
  <c r="F858" i="1"/>
  <c r="F859" i="1"/>
  <c r="F860" i="1"/>
  <c r="F861" i="1"/>
  <c r="F862" i="1"/>
  <c r="F863" i="1"/>
  <c r="F864" i="1"/>
  <c r="F865" i="1"/>
  <c r="F866" i="1"/>
  <c r="F867" i="1"/>
  <c r="F868" i="1"/>
  <c r="F869" i="1"/>
  <c r="F870" i="1"/>
  <c r="F871" i="1"/>
  <c r="F872" i="1"/>
  <c r="F873" i="1"/>
  <c r="F874" i="1"/>
  <c r="F875" i="1"/>
  <c r="F876" i="1"/>
  <c r="F877" i="1"/>
  <c r="F878" i="1"/>
  <c r="F879" i="1"/>
  <c r="F880" i="1"/>
  <c r="F881" i="1"/>
  <c r="F882" i="1"/>
  <c r="F883" i="1"/>
  <c r="F884" i="1"/>
  <c r="F885" i="1"/>
  <c r="F886" i="1"/>
  <c r="F887" i="1"/>
  <c r="F888" i="1"/>
  <c r="F889" i="1"/>
  <c r="F890" i="1"/>
  <c r="F891" i="1"/>
  <c r="F892" i="1"/>
  <c r="F893" i="1"/>
  <c r="F894" i="1"/>
  <c r="F895" i="1"/>
  <c r="F896" i="1"/>
  <c r="F897" i="1"/>
  <c r="F898" i="1"/>
  <c r="F899" i="1"/>
  <c r="F900" i="1"/>
  <c r="F901" i="1"/>
  <c r="F902" i="1"/>
  <c r="F903" i="1"/>
  <c r="F904" i="1"/>
  <c r="F905" i="1"/>
  <c r="F906" i="1"/>
  <c r="F907" i="1"/>
  <c r="F908" i="1"/>
  <c r="F909" i="1"/>
  <c r="F910" i="1"/>
  <c r="F911" i="1"/>
  <c r="F912" i="1"/>
  <c r="F913" i="1"/>
  <c r="F914" i="1"/>
  <c r="F915" i="1"/>
  <c r="F916" i="1"/>
  <c r="F917" i="1"/>
  <c r="F918" i="1"/>
  <c r="F919" i="1"/>
  <c r="F920" i="1"/>
  <c r="F921" i="1"/>
  <c r="F922" i="1"/>
  <c r="F923" i="1"/>
  <c r="F924" i="1"/>
  <c r="F925" i="1"/>
  <c r="F926" i="1"/>
  <c r="F927" i="1"/>
  <c r="F928" i="1"/>
  <c r="F929" i="1"/>
  <c r="F930" i="1"/>
  <c r="F931" i="1"/>
  <c r="F932" i="1"/>
  <c r="F933" i="1"/>
  <c r="F934" i="1"/>
  <c r="F935" i="1"/>
  <c r="F936" i="1"/>
  <c r="F937" i="1"/>
  <c r="F938" i="1"/>
  <c r="F939" i="1"/>
  <c r="F940" i="1"/>
  <c r="F941" i="1"/>
  <c r="F942" i="1"/>
  <c r="F943" i="1"/>
  <c r="F944" i="1"/>
  <c r="F945" i="1"/>
  <c r="F946" i="1"/>
  <c r="F947" i="1"/>
  <c r="F948" i="1"/>
  <c r="F949" i="1"/>
  <c r="F950" i="1"/>
  <c r="F951" i="1"/>
  <c r="F952" i="1"/>
  <c r="F953" i="1"/>
  <c r="F954" i="1"/>
  <c r="F955" i="1"/>
  <c r="F956" i="1"/>
  <c r="F957" i="1"/>
  <c r="F958" i="1"/>
  <c r="F959" i="1"/>
  <c r="F960" i="1"/>
  <c r="F961" i="1"/>
  <c r="F962" i="1"/>
  <c r="F963" i="1"/>
  <c r="F964" i="1"/>
  <c r="F965" i="1"/>
  <c r="F966" i="1"/>
  <c r="F967" i="1"/>
  <c r="F968" i="1"/>
  <c r="F969" i="1"/>
  <c r="F970" i="1"/>
  <c r="F971" i="1"/>
  <c r="F972" i="1"/>
  <c r="F973" i="1"/>
  <c r="F974" i="1"/>
  <c r="F975" i="1"/>
  <c r="F976" i="1"/>
  <c r="F977" i="1"/>
  <c r="F978" i="1"/>
  <c r="F979" i="1"/>
  <c r="F980" i="1"/>
  <c r="F981" i="1"/>
  <c r="F982" i="1"/>
  <c r="F983" i="1"/>
  <c r="F984" i="1"/>
  <c r="F985" i="1"/>
  <c r="F986" i="1"/>
  <c r="F987" i="1"/>
  <c r="F988" i="1"/>
  <c r="F989" i="1"/>
  <c r="F990" i="1"/>
  <c r="F991" i="1"/>
  <c r="F992" i="1"/>
  <c r="F993" i="1"/>
  <c r="F994" i="1"/>
  <c r="F995" i="1"/>
  <c r="F996" i="1"/>
  <c r="F997" i="1"/>
  <c r="F998" i="1"/>
  <c r="F999" i="1"/>
  <c r="F1000" i="1"/>
  <c r="F1001" i="1"/>
  <c r="F1002" i="1"/>
  <c r="F1003" i="1"/>
  <c r="F1004" i="1"/>
  <c r="F1005" i="1"/>
  <c r="F1006" i="1"/>
  <c r="F1007" i="1"/>
  <c r="F1008" i="1"/>
  <c r="F1009" i="1"/>
  <c r="F1010" i="1"/>
  <c r="F1011" i="1"/>
  <c r="F1012" i="1"/>
  <c r="F1013" i="1"/>
  <c r="F1014" i="1"/>
  <c r="F1015" i="1"/>
  <c r="F1016" i="1"/>
  <c r="F1017" i="1"/>
  <c r="F1018" i="1"/>
  <c r="F1019" i="1"/>
  <c r="F1020" i="1"/>
  <c r="F1021" i="1"/>
  <c r="F1022" i="1"/>
  <c r="F1023" i="1"/>
  <c r="F1024" i="1"/>
  <c r="F1025" i="1"/>
  <c r="F1026" i="1"/>
  <c r="F1027" i="1"/>
  <c r="F1028" i="1"/>
  <c r="F1029" i="1"/>
  <c r="F1030" i="1"/>
  <c r="F1031" i="1"/>
  <c r="F1032" i="1"/>
  <c r="F1033" i="1"/>
  <c r="F1034" i="1"/>
  <c r="F1035" i="1"/>
  <c r="F1036" i="1"/>
  <c r="F1037" i="1"/>
  <c r="F1038" i="1"/>
  <c r="F1039" i="1"/>
  <c r="F1040" i="1"/>
  <c r="F1041" i="1"/>
  <c r="F1042" i="1"/>
  <c r="F1043" i="1"/>
  <c r="F1044" i="1"/>
  <c r="F1045" i="1"/>
  <c r="F1046" i="1"/>
  <c r="F1047" i="1"/>
  <c r="F1048" i="1"/>
  <c r="F1049" i="1"/>
  <c r="F1050" i="1"/>
  <c r="F1051" i="1"/>
  <c r="F1052" i="1"/>
  <c r="F1053" i="1"/>
  <c r="F1054" i="1"/>
  <c r="F1055" i="1"/>
  <c r="F1056" i="1"/>
  <c r="F1057" i="1"/>
  <c r="F1058" i="1"/>
  <c r="F1059" i="1"/>
  <c r="F1060" i="1"/>
  <c r="F1061" i="1"/>
  <c r="F1062" i="1"/>
  <c r="F1063" i="1"/>
  <c r="F1064" i="1"/>
  <c r="F1065" i="1"/>
  <c r="F1066" i="1"/>
  <c r="F1067" i="1"/>
  <c r="F1068" i="1"/>
  <c r="F1069" i="1"/>
  <c r="F1070" i="1"/>
  <c r="F1071" i="1"/>
  <c r="F1072" i="1"/>
  <c r="F1073" i="1"/>
  <c r="F1074" i="1"/>
  <c r="F1075" i="1"/>
  <c r="F1076" i="1"/>
  <c r="F1077" i="1"/>
  <c r="F1078" i="1"/>
  <c r="F1079" i="1"/>
  <c r="F1080" i="1"/>
  <c r="F1081" i="1"/>
  <c r="F1082" i="1"/>
  <c r="F1083" i="1"/>
  <c r="F1084" i="1"/>
  <c r="F1085" i="1"/>
  <c r="F1086" i="1"/>
  <c r="F1087" i="1"/>
  <c r="F1088" i="1"/>
  <c r="F1089" i="1"/>
  <c r="F1090" i="1"/>
  <c r="F1091" i="1"/>
  <c r="F1092" i="1"/>
  <c r="F1093" i="1"/>
  <c r="F1094" i="1"/>
  <c r="F1095" i="1"/>
  <c r="F1096" i="1"/>
  <c r="F1097" i="1"/>
  <c r="F1098" i="1"/>
  <c r="F1099" i="1"/>
  <c r="F1100" i="1"/>
  <c r="F1101" i="1"/>
  <c r="F1102" i="1"/>
  <c r="F1103" i="1"/>
  <c r="F1104" i="1"/>
  <c r="F1105" i="1"/>
  <c r="F1106" i="1"/>
  <c r="F1107" i="1"/>
  <c r="F1108" i="1"/>
  <c r="F1109" i="1"/>
  <c r="F1110" i="1"/>
  <c r="F1111" i="1"/>
  <c r="F1112" i="1"/>
  <c r="F1113" i="1"/>
  <c r="F1114" i="1"/>
  <c r="F1115" i="1"/>
  <c r="F1116" i="1"/>
  <c r="F1117" i="1"/>
  <c r="F1118" i="1"/>
  <c r="F1119" i="1"/>
  <c r="F1120" i="1"/>
  <c r="F1121" i="1"/>
  <c r="F1122" i="1"/>
  <c r="F1123" i="1"/>
  <c r="F1124" i="1"/>
  <c r="F1125" i="1"/>
  <c r="F1126" i="1"/>
  <c r="F1127" i="1"/>
  <c r="F1128" i="1"/>
  <c r="F1129" i="1"/>
  <c r="F1130" i="1"/>
  <c r="F1131" i="1"/>
  <c r="F1132" i="1"/>
  <c r="F1133" i="1"/>
  <c r="F1134" i="1"/>
  <c r="F1135" i="1"/>
  <c r="F1136" i="1"/>
  <c r="F1137" i="1"/>
  <c r="F1138" i="1"/>
  <c r="F1139" i="1"/>
  <c r="F1140" i="1"/>
  <c r="F1141" i="1"/>
  <c r="F1142" i="1"/>
  <c r="F1143" i="1"/>
  <c r="F1144" i="1"/>
  <c r="F1145" i="1"/>
  <c r="F1146" i="1"/>
  <c r="F1147" i="1"/>
  <c r="F1148" i="1"/>
  <c r="F1149" i="1"/>
  <c r="F1150" i="1"/>
  <c r="F1151" i="1"/>
  <c r="F1152" i="1"/>
  <c r="F1153" i="1"/>
  <c r="F1154" i="1"/>
  <c r="F1155" i="1"/>
  <c r="F1156" i="1"/>
  <c r="F1157" i="1"/>
  <c r="F1158" i="1"/>
  <c r="F1159" i="1"/>
  <c r="F1160" i="1"/>
  <c r="F1161" i="1"/>
  <c r="F1162" i="1"/>
  <c r="F1163" i="1"/>
  <c r="F1164" i="1"/>
  <c r="F1165" i="1"/>
  <c r="F1166" i="1"/>
  <c r="F1167" i="1"/>
  <c r="F1168" i="1"/>
  <c r="F1169" i="1"/>
  <c r="F1170" i="1"/>
  <c r="F1171" i="1"/>
  <c r="F1172" i="1"/>
  <c r="F1173" i="1"/>
  <c r="F1174" i="1"/>
  <c r="F1175" i="1"/>
  <c r="F1176" i="1"/>
  <c r="F1177" i="1"/>
  <c r="F1178" i="1"/>
  <c r="F1179" i="1"/>
  <c r="F1180" i="1"/>
  <c r="F1181" i="1"/>
  <c r="F1182" i="1"/>
  <c r="F1183" i="1"/>
  <c r="F1184" i="1"/>
  <c r="F1185" i="1"/>
  <c r="F1186" i="1"/>
  <c r="F1187" i="1"/>
  <c r="F1188" i="1"/>
  <c r="F1189" i="1"/>
  <c r="F1190" i="1"/>
  <c r="F1191" i="1"/>
  <c r="F1192" i="1"/>
  <c r="F1193" i="1"/>
  <c r="F1194" i="1"/>
  <c r="F1195" i="1"/>
  <c r="F1196" i="1"/>
  <c r="F1197" i="1"/>
  <c r="F1198" i="1"/>
  <c r="F1199" i="1"/>
  <c r="F1200" i="1"/>
  <c r="F1201" i="1"/>
  <c r="F1202" i="1"/>
  <c r="F1203" i="1"/>
  <c r="F1204" i="1"/>
  <c r="F1205" i="1"/>
  <c r="F1206" i="1"/>
  <c r="F1207" i="1"/>
  <c r="F1208" i="1"/>
  <c r="F1209" i="1"/>
  <c r="F1210" i="1"/>
  <c r="F1211" i="1"/>
  <c r="F1212" i="1"/>
  <c r="F1213" i="1"/>
  <c r="F1214" i="1"/>
  <c r="F1215" i="1"/>
  <c r="F1216" i="1"/>
  <c r="F1217" i="1"/>
  <c r="F1218" i="1"/>
  <c r="F1219" i="1"/>
  <c r="F1220" i="1"/>
  <c r="F1221" i="1"/>
  <c r="F1222" i="1"/>
  <c r="F1223" i="1"/>
  <c r="F1224" i="1"/>
  <c r="F1225" i="1"/>
  <c r="F1226" i="1"/>
  <c r="F1227" i="1"/>
  <c r="F1228" i="1"/>
  <c r="F1229" i="1"/>
  <c r="F1230" i="1"/>
  <c r="F1231" i="1"/>
  <c r="F1232" i="1"/>
  <c r="F1233" i="1"/>
  <c r="F1234" i="1"/>
  <c r="F1235" i="1"/>
  <c r="F1236" i="1"/>
  <c r="F1237" i="1"/>
  <c r="F1238" i="1"/>
  <c r="F1239" i="1"/>
  <c r="F1240" i="1"/>
  <c r="F1241" i="1"/>
  <c r="F1242" i="1"/>
  <c r="F1243" i="1"/>
  <c r="F1244" i="1"/>
  <c r="F1245" i="1"/>
  <c r="F1246" i="1"/>
  <c r="F1247" i="1"/>
  <c r="F1248" i="1"/>
  <c r="F1249" i="1"/>
  <c r="F1250" i="1"/>
  <c r="F1251" i="1"/>
  <c r="F1252" i="1"/>
  <c r="F1253" i="1"/>
  <c r="F1254" i="1"/>
  <c r="F1255" i="1"/>
  <c r="F1256" i="1"/>
  <c r="F1257" i="1"/>
  <c r="F1258" i="1"/>
  <c r="F1259" i="1"/>
  <c r="F1260" i="1"/>
  <c r="F1261" i="1"/>
  <c r="F1262" i="1"/>
  <c r="F1263" i="1"/>
  <c r="F1264" i="1"/>
  <c r="F1265" i="1"/>
  <c r="F1266" i="1"/>
  <c r="F1267" i="1"/>
  <c r="F1268" i="1"/>
  <c r="F1269" i="1"/>
  <c r="F1270" i="1"/>
  <c r="F1271" i="1"/>
  <c r="F1272" i="1"/>
  <c r="F1273" i="1"/>
  <c r="F1274" i="1"/>
  <c r="F1275" i="1"/>
  <c r="F1276" i="1"/>
  <c r="F1277" i="1"/>
  <c r="F1278" i="1"/>
  <c r="F1279" i="1"/>
  <c r="F1280" i="1"/>
  <c r="F1281" i="1"/>
  <c r="F1282" i="1"/>
  <c r="F1283" i="1"/>
  <c r="F1284" i="1"/>
  <c r="F1285" i="1"/>
  <c r="F1286" i="1"/>
  <c r="F1287" i="1"/>
  <c r="F1288" i="1"/>
  <c r="F1289" i="1"/>
  <c r="F1290" i="1"/>
  <c r="F1291" i="1"/>
  <c r="F1292" i="1"/>
  <c r="F1293" i="1"/>
  <c r="F1294" i="1"/>
  <c r="F1295" i="1"/>
  <c r="F1296" i="1"/>
  <c r="F1297" i="1"/>
  <c r="F1298" i="1"/>
  <c r="F1299" i="1"/>
  <c r="F1300" i="1"/>
  <c r="F1301" i="1"/>
  <c r="F1302" i="1"/>
  <c r="F1303" i="1"/>
  <c r="F1304" i="1"/>
  <c r="F1305" i="1"/>
  <c r="F1306" i="1"/>
  <c r="F1307" i="1"/>
  <c r="F1308" i="1"/>
  <c r="F1309" i="1"/>
  <c r="F1310" i="1"/>
  <c r="F1311" i="1"/>
  <c r="F1312" i="1"/>
  <c r="F1313" i="1"/>
  <c r="F1314" i="1"/>
  <c r="F1315" i="1"/>
  <c r="F1316" i="1"/>
  <c r="F1317" i="1"/>
  <c r="F1318" i="1"/>
  <c r="F1319" i="1"/>
  <c r="F1320" i="1"/>
  <c r="F1321" i="1"/>
  <c r="F1322" i="1"/>
  <c r="F1323" i="1"/>
  <c r="F1324" i="1"/>
  <c r="F1325" i="1"/>
  <c r="F1326" i="1"/>
  <c r="F1327" i="1"/>
  <c r="F1328" i="1"/>
  <c r="F1329" i="1"/>
  <c r="F1330" i="1"/>
  <c r="F1331" i="1"/>
  <c r="F1332" i="1"/>
  <c r="F1333" i="1"/>
  <c r="F1334" i="1"/>
  <c r="F1335" i="1"/>
  <c r="F1336" i="1"/>
  <c r="F1337" i="1"/>
  <c r="F1338" i="1"/>
  <c r="F1339" i="1"/>
  <c r="F1340" i="1"/>
  <c r="F1341" i="1"/>
  <c r="F1342" i="1"/>
  <c r="F1343" i="1"/>
  <c r="F1344" i="1"/>
  <c r="F1345" i="1"/>
  <c r="F1346" i="1"/>
  <c r="F1347" i="1"/>
  <c r="F1348" i="1"/>
  <c r="F1349" i="1"/>
  <c r="F1350" i="1"/>
  <c r="F1351" i="1"/>
  <c r="F1352" i="1"/>
  <c r="F1353" i="1"/>
  <c r="F1354" i="1"/>
  <c r="F1355" i="1"/>
  <c r="F1356" i="1"/>
  <c r="F1357" i="1"/>
  <c r="F1358" i="1"/>
  <c r="F1359" i="1"/>
  <c r="F1360" i="1"/>
  <c r="F1361" i="1"/>
  <c r="F1362" i="1"/>
  <c r="F1363" i="1"/>
  <c r="F1364" i="1"/>
  <c r="F1365" i="1"/>
  <c r="F1366" i="1"/>
  <c r="F1367" i="1"/>
  <c r="F1368" i="1"/>
  <c r="F1369" i="1"/>
  <c r="F1370" i="1"/>
  <c r="F1371" i="1"/>
  <c r="F1372" i="1"/>
  <c r="F1373" i="1"/>
  <c r="F1374" i="1"/>
  <c r="F1375" i="1"/>
  <c r="F1376" i="1"/>
  <c r="F1377" i="1"/>
  <c r="F1378" i="1"/>
  <c r="F1379" i="1"/>
  <c r="F1380" i="1"/>
  <c r="F1381" i="1"/>
  <c r="F1382" i="1"/>
  <c r="F1383" i="1"/>
  <c r="F1384" i="1"/>
  <c r="F1385" i="1"/>
  <c r="F1386" i="1"/>
  <c r="F1387" i="1"/>
  <c r="F1388" i="1"/>
  <c r="F1389" i="1"/>
  <c r="F1390" i="1"/>
  <c r="F1391" i="1"/>
  <c r="F1392" i="1"/>
  <c r="F1393" i="1"/>
  <c r="F1394" i="1"/>
  <c r="F1395" i="1"/>
  <c r="F1396" i="1"/>
  <c r="F1397" i="1"/>
  <c r="F1398" i="1"/>
  <c r="F1399" i="1"/>
  <c r="F1400" i="1"/>
  <c r="F1401" i="1"/>
  <c r="F1402" i="1"/>
  <c r="F1403" i="1"/>
  <c r="F1404" i="1"/>
  <c r="F1405" i="1"/>
  <c r="F1406" i="1"/>
  <c r="F1407" i="1"/>
  <c r="F1408" i="1"/>
  <c r="F1409" i="1"/>
  <c r="F1410" i="1"/>
  <c r="F1411" i="1"/>
  <c r="F1412" i="1"/>
  <c r="F1413" i="1"/>
  <c r="F1414" i="1"/>
  <c r="F1415" i="1"/>
  <c r="F1416" i="1"/>
  <c r="F1417" i="1"/>
  <c r="F1418" i="1"/>
  <c r="F1419" i="1"/>
  <c r="F1420" i="1"/>
  <c r="F1421" i="1"/>
  <c r="F1422" i="1"/>
  <c r="F1423" i="1"/>
  <c r="F1424" i="1"/>
  <c r="F1425" i="1"/>
  <c r="F1426" i="1"/>
  <c r="F1427" i="1"/>
  <c r="F1428" i="1"/>
  <c r="F1429" i="1"/>
  <c r="F1430" i="1"/>
  <c r="F1431" i="1"/>
  <c r="F1432" i="1"/>
  <c r="F1433" i="1"/>
  <c r="F1434" i="1"/>
  <c r="F1435" i="1"/>
  <c r="F1436" i="1"/>
  <c r="F1437" i="1"/>
  <c r="F1438" i="1"/>
  <c r="F1439" i="1"/>
  <c r="F1440" i="1"/>
  <c r="F1441" i="1"/>
  <c r="F1442" i="1"/>
  <c r="F1443" i="1"/>
  <c r="F1444" i="1"/>
  <c r="F1445" i="1"/>
  <c r="F1446" i="1"/>
  <c r="F1447" i="1"/>
  <c r="F1448" i="1"/>
  <c r="F1449" i="1"/>
  <c r="F1450" i="1"/>
  <c r="F1451" i="1"/>
  <c r="F1452" i="1"/>
  <c r="F1453" i="1"/>
  <c r="F1454" i="1"/>
  <c r="F1455" i="1"/>
  <c r="F1456" i="1"/>
  <c r="F1457" i="1"/>
  <c r="F1458" i="1"/>
  <c r="F1459" i="1"/>
  <c r="F1460" i="1"/>
  <c r="F1461" i="1"/>
  <c r="F1462" i="1"/>
  <c r="F1463" i="1"/>
  <c r="F1464" i="1"/>
  <c r="F1465" i="1"/>
  <c r="F1466" i="1"/>
  <c r="F1467" i="1"/>
  <c r="F1468" i="1"/>
  <c r="F1469" i="1"/>
  <c r="F1470" i="1"/>
  <c r="F1471" i="1"/>
  <c r="F1472" i="1"/>
  <c r="F1473" i="1"/>
  <c r="F1474" i="1"/>
  <c r="F1475" i="1"/>
  <c r="F1476" i="1"/>
  <c r="F1477" i="1"/>
  <c r="F1478" i="1"/>
  <c r="F1479" i="1"/>
  <c r="F1480" i="1"/>
  <c r="F1481" i="1"/>
  <c r="F1482" i="1"/>
  <c r="F1483" i="1"/>
  <c r="F1484" i="1"/>
  <c r="F1485" i="1"/>
  <c r="F1486" i="1"/>
  <c r="F1487" i="1"/>
  <c r="F1488" i="1"/>
  <c r="F1489" i="1"/>
  <c r="F1490" i="1"/>
  <c r="F1491" i="1"/>
  <c r="F1492" i="1"/>
  <c r="F1493" i="1"/>
  <c r="F1494" i="1"/>
  <c r="F1495" i="1"/>
  <c r="F1496" i="1"/>
  <c r="F1497" i="1"/>
  <c r="F1498" i="1"/>
  <c r="F1499" i="1"/>
  <c r="F1500" i="1"/>
  <c r="F1501" i="1"/>
  <c r="F1502" i="1"/>
  <c r="F1503" i="1"/>
  <c r="F1504" i="1"/>
  <c r="F1505" i="1"/>
  <c r="F1506" i="1"/>
  <c r="F1507" i="1"/>
  <c r="F1508" i="1"/>
  <c r="F1509" i="1"/>
  <c r="F1510" i="1"/>
  <c r="F1511" i="1"/>
  <c r="F1512" i="1"/>
  <c r="F1513" i="1"/>
  <c r="F1514" i="1"/>
  <c r="F1515" i="1"/>
  <c r="F1516" i="1"/>
  <c r="F1517" i="1"/>
  <c r="F1518" i="1"/>
  <c r="F1519" i="1"/>
  <c r="F1520" i="1"/>
  <c r="F1521" i="1"/>
  <c r="F1522" i="1"/>
  <c r="F1523" i="1"/>
  <c r="F1524" i="1"/>
  <c r="F1525" i="1"/>
  <c r="F1526" i="1"/>
  <c r="F1527" i="1"/>
  <c r="F1528" i="1"/>
  <c r="F1529" i="1"/>
  <c r="F1530" i="1"/>
  <c r="F1531" i="1"/>
  <c r="F1532" i="1"/>
  <c r="F1533" i="1"/>
  <c r="F1534" i="1"/>
  <c r="F1535" i="1"/>
  <c r="F1536" i="1"/>
  <c r="F1537" i="1"/>
  <c r="F1538" i="1"/>
  <c r="F1539" i="1"/>
  <c r="F1540" i="1"/>
  <c r="F1541" i="1"/>
  <c r="F1542" i="1"/>
  <c r="F1543" i="1"/>
  <c r="F1544" i="1"/>
  <c r="F1545" i="1"/>
  <c r="F1546" i="1"/>
  <c r="F1547" i="1"/>
  <c r="F1548" i="1"/>
  <c r="F1549" i="1"/>
  <c r="F1550" i="1"/>
  <c r="F1551" i="1"/>
  <c r="F1552" i="1"/>
  <c r="F1553" i="1"/>
  <c r="F1554" i="1"/>
  <c r="F1555" i="1"/>
  <c r="F1556" i="1"/>
  <c r="F1557" i="1"/>
  <c r="F1558" i="1"/>
  <c r="F1559" i="1"/>
  <c r="F1560" i="1"/>
  <c r="F1561" i="1"/>
  <c r="F1562" i="1"/>
  <c r="F1563" i="1"/>
  <c r="F1564" i="1"/>
  <c r="F1565" i="1"/>
  <c r="F1566" i="1"/>
  <c r="F1567" i="1"/>
  <c r="F1568" i="1"/>
  <c r="F1569" i="1"/>
  <c r="F1570" i="1"/>
  <c r="F1571" i="1"/>
  <c r="F1572" i="1"/>
  <c r="F1573" i="1"/>
  <c r="F1574" i="1"/>
  <c r="F1575" i="1"/>
  <c r="F1576" i="1"/>
  <c r="F1577" i="1"/>
  <c r="F1578" i="1"/>
  <c r="F1579" i="1"/>
  <c r="F1580" i="1"/>
  <c r="F1581" i="1"/>
  <c r="F1582" i="1"/>
  <c r="F1583" i="1"/>
  <c r="F1584" i="1"/>
  <c r="F1585" i="1"/>
  <c r="F1586" i="1"/>
  <c r="F1587" i="1"/>
  <c r="F1588" i="1"/>
  <c r="F1589" i="1"/>
  <c r="F1590" i="1"/>
  <c r="F1591" i="1"/>
  <c r="F1592" i="1"/>
  <c r="F1593" i="1"/>
  <c r="F1594" i="1"/>
  <c r="F1595" i="1"/>
  <c r="F1596" i="1"/>
  <c r="F1597" i="1"/>
  <c r="F1598" i="1"/>
  <c r="F1599" i="1"/>
  <c r="F1600" i="1"/>
  <c r="F1601" i="1"/>
  <c r="F1602" i="1"/>
  <c r="F1603" i="1"/>
  <c r="F1604" i="1"/>
  <c r="F1605" i="1"/>
  <c r="F1606" i="1"/>
  <c r="F1607" i="1"/>
  <c r="F1608" i="1"/>
  <c r="F1609" i="1"/>
  <c r="F1610" i="1"/>
  <c r="F1611" i="1"/>
  <c r="F1612" i="1"/>
  <c r="F1613" i="1"/>
  <c r="F1614" i="1"/>
  <c r="F1615" i="1"/>
  <c r="F1616" i="1"/>
  <c r="F1617" i="1"/>
  <c r="F1618" i="1"/>
  <c r="F1619" i="1"/>
  <c r="F1620" i="1"/>
  <c r="F1621" i="1"/>
  <c r="F1622" i="1"/>
  <c r="F1623" i="1"/>
  <c r="F1624" i="1"/>
  <c r="F1625" i="1"/>
  <c r="F1626" i="1"/>
  <c r="F1627" i="1"/>
  <c r="F1628" i="1"/>
  <c r="F1629" i="1"/>
  <c r="F1630" i="1"/>
  <c r="F1631" i="1"/>
  <c r="F1632" i="1"/>
  <c r="F1633" i="1"/>
  <c r="F1634" i="1"/>
  <c r="F1635" i="1"/>
  <c r="F1636" i="1"/>
  <c r="F1637" i="1"/>
  <c r="F1638" i="1"/>
  <c r="F1639" i="1"/>
  <c r="F1640" i="1"/>
  <c r="F1641" i="1"/>
  <c r="F1642" i="1"/>
  <c r="F1643" i="1"/>
  <c r="F1644" i="1"/>
  <c r="F1645" i="1"/>
  <c r="F1646" i="1"/>
  <c r="F1647" i="1"/>
  <c r="F1648" i="1"/>
  <c r="F1649" i="1"/>
  <c r="F1650" i="1"/>
  <c r="F1651" i="1"/>
  <c r="F1652" i="1"/>
  <c r="F1653" i="1"/>
  <c r="F1654" i="1"/>
  <c r="F1655" i="1"/>
  <c r="F1656" i="1"/>
  <c r="F1657" i="1"/>
  <c r="F1658" i="1"/>
  <c r="F1659" i="1"/>
  <c r="F1660" i="1"/>
  <c r="F1661" i="1"/>
  <c r="F1662" i="1"/>
  <c r="F1663" i="1"/>
  <c r="F1664" i="1"/>
  <c r="F1665" i="1"/>
  <c r="F1666" i="1"/>
  <c r="F1667" i="1"/>
  <c r="F1668" i="1"/>
  <c r="F1669" i="1"/>
  <c r="F1670" i="1"/>
  <c r="F1671" i="1"/>
  <c r="F1672" i="1"/>
  <c r="F1673" i="1"/>
  <c r="F1674" i="1"/>
  <c r="F1675" i="1"/>
  <c r="F1676" i="1"/>
  <c r="F1677" i="1"/>
  <c r="F1678" i="1"/>
  <c r="F1679" i="1"/>
  <c r="F1680" i="1"/>
  <c r="F1681" i="1"/>
  <c r="F1682" i="1"/>
  <c r="F1683" i="1"/>
  <c r="F1684" i="1"/>
  <c r="F1685" i="1"/>
  <c r="F1686" i="1"/>
  <c r="F1687" i="1"/>
  <c r="F1688" i="1"/>
  <c r="F1689" i="1"/>
  <c r="F1690" i="1"/>
  <c r="F1691" i="1"/>
  <c r="F1692" i="1"/>
  <c r="F1693" i="1"/>
  <c r="F1694" i="1"/>
  <c r="F1695" i="1"/>
  <c r="F1696" i="1"/>
  <c r="F1697" i="1"/>
  <c r="F1698" i="1"/>
  <c r="F1699" i="1"/>
  <c r="F1700" i="1"/>
  <c r="F1701" i="1"/>
  <c r="F1702" i="1"/>
  <c r="F1703" i="1"/>
  <c r="F1704" i="1"/>
  <c r="F1705" i="1"/>
  <c r="F1706" i="1"/>
  <c r="F1707" i="1"/>
  <c r="F1708" i="1"/>
  <c r="F1709" i="1"/>
  <c r="F1710" i="1"/>
  <c r="F1711" i="1"/>
  <c r="F1712" i="1"/>
  <c r="F1713" i="1"/>
  <c r="F1714" i="1"/>
  <c r="F1715" i="1"/>
  <c r="F1716" i="1"/>
  <c r="F1717" i="1"/>
  <c r="F1718" i="1"/>
  <c r="F1719" i="1"/>
  <c r="F1720" i="1"/>
  <c r="F1721" i="1"/>
  <c r="F1722" i="1"/>
  <c r="F1723" i="1"/>
  <c r="F1724" i="1"/>
  <c r="F1725" i="1"/>
  <c r="F1726" i="1"/>
  <c r="F1727" i="1"/>
  <c r="F1728" i="1"/>
  <c r="F1729" i="1"/>
  <c r="F1730" i="1"/>
  <c r="F1731" i="1"/>
  <c r="F1732" i="1"/>
  <c r="F1733" i="1"/>
  <c r="F1734" i="1"/>
  <c r="F1735" i="1"/>
  <c r="F1736" i="1"/>
  <c r="F1737" i="1"/>
  <c r="F1738" i="1"/>
  <c r="F1739" i="1"/>
  <c r="F1740" i="1"/>
  <c r="F1741" i="1"/>
  <c r="F1742" i="1"/>
  <c r="F1743" i="1"/>
  <c r="F1744" i="1"/>
  <c r="F1745" i="1"/>
  <c r="F1746" i="1"/>
  <c r="F1747" i="1"/>
  <c r="F1748" i="1"/>
  <c r="F1749" i="1"/>
  <c r="F1750" i="1"/>
  <c r="F1751" i="1"/>
  <c r="F1752" i="1"/>
  <c r="F1753" i="1"/>
  <c r="F1754" i="1"/>
  <c r="F1755" i="1"/>
  <c r="F1756" i="1"/>
  <c r="F1757" i="1"/>
  <c r="F1758" i="1"/>
  <c r="F1759" i="1"/>
  <c r="F1760" i="1"/>
  <c r="F1761" i="1"/>
  <c r="F1762" i="1"/>
  <c r="F1763" i="1"/>
  <c r="F1764" i="1"/>
  <c r="F1765" i="1"/>
  <c r="F1766" i="1"/>
  <c r="F1767" i="1"/>
  <c r="F1768" i="1"/>
  <c r="F1769" i="1"/>
  <c r="F1770" i="1"/>
  <c r="F1771" i="1"/>
  <c r="F1772" i="1"/>
  <c r="F1773" i="1"/>
  <c r="F1774" i="1"/>
  <c r="F1775" i="1"/>
  <c r="F1776" i="1"/>
  <c r="F1777" i="1"/>
  <c r="F1778" i="1"/>
  <c r="F1779" i="1"/>
  <c r="F1780" i="1"/>
  <c r="F1781" i="1"/>
  <c r="F1782" i="1"/>
  <c r="F1783" i="1"/>
  <c r="F1784" i="1"/>
  <c r="F1785" i="1"/>
  <c r="F1786" i="1"/>
  <c r="F1787" i="1"/>
  <c r="F1788" i="1"/>
  <c r="F1789" i="1"/>
  <c r="F1790" i="1"/>
  <c r="F1791" i="1"/>
  <c r="F1792" i="1"/>
  <c r="F1793" i="1"/>
  <c r="F1794" i="1"/>
  <c r="F1795" i="1"/>
  <c r="F1796" i="1"/>
  <c r="F1797" i="1"/>
  <c r="F1798" i="1"/>
  <c r="F1799" i="1"/>
  <c r="F1800" i="1"/>
  <c r="F1801" i="1"/>
  <c r="F1802" i="1"/>
  <c r="F1803" i="1"/>
  <c r="F1804" i="1"/>
  <c r="F1805" i="1"/>
  <c r="F1806" i="1"/>
  <c r="F1807" i="1"/>
  <c r="F1808" i="1"/>
  <c r="F1809" i="1"/>
  <c r="F1810" i="1"/>
  <c r="F1811" i="1"/>
  <c r="F1812" i="1"/>
  <c r="F1813" i="1"/>
  <c r="F1814" i="1"/>
  <c r="F1815" i="1"/>
  <c r="F1816" i="1"/>
  <c r="F1817" i="1"/>
  <c r="F1818" i="1"/>
  <c r="F1819" i="1"/>
  <c r="F1820" i="1"/>
  <c r="F1821" i="1"/>
  <c r="F1822" i="1"/>
  <c r="F1823" i="1"/>
  <c r="F1824" i="1"/>
  <c r="F1825" i="1"/>
  <c r="F1826" i="1"/>
  <c r="F1827" i="1"/>
  <c r="F1828" i="1"/>
  <c r="F1829" i="1"/>
  <c r="F1830" i="1"/>
  <c r="F1831" i="1"/>
  <c r="F1832" i="1"/>
  <c r="F1833" i="1"/>
  <c r="F1834" i="1"/>
  <c r="F1835" i="1"/>
  <c r="F1836" i="1"/>
  <c r="F1837" i="1"/>
  <c r="F1838" i="1"/>
  <c r="F1839" i="1"/>
  <c r="F1840" i="1"/>
  <c r="F1841" i="1"/>
  <c r="F1842" i="1"/>
  <c r="F1843" i="1"/>
  <c r="F1844" i="1"/>
  <c r="F1845" i="1"/>
  <c r="F1846" i="1"/>
  <c r="F1847" i="1"/>
  <c r="F1848" i="1"/>
  <c r="F1849" i="1"/>
  <c r="F1850" i="1"/>
  <c r="F1851" i="1"/>
  <c r="F1852" i="1"/>
  <c r="F1853" i="1"/>
  <c r="F1854" i="1"/>
  <c r="F1855" i="1"/>
  <c r="F1856" i="1"/>
  <c r="F1857" i="1"/>
  <c r="F1858" i="1"/>
  <c r="F1859" i="1"/>
  <c r="F1860" i="1"/>
  <c r="F1861" i="1"/>
  <c r="F1862" i="1"/>
  <c r="F1863" i="1"/>
  <c r="F1864" i="1"/>
  <c r="F1865" i="1"/>
  <c r="F1866" i="1"/>
  <c r="F1867" i="1"/>
  <c r="F1868" i="1"/>
  <c r="F1869" i="1"/>
  <c r="F1870" i="1"/>
  <c r="F1871" i="1"/>
  <c r="F1872" i="1"/>
  <c r="F1873" i="1"/>
  <c r="F1874" i="1"/>
  <c r="F1875" i="1"/>
  <c r="F1876" i="1"/>
  <c r="F1877" i="1"/>
  <c r="F1878" i="1"/>
  <c r="F1879" i="1"/>
  <c r="F1880" i="1"/>
  <c r="F1881" i="1"/>
  <c r="F1882" i="1"/>
  <c r="F1883" i="1"/>
  <c r="F1884" i="1"/>
  <c r="F1885" i="1"/>
  <c r="F1886" i="1"/>
  <c r="F1887" i="1"/>
  <c r="F1888" i="1"/>
  <c r="F1889" i="1"/>
  <c r="F1890" i="1"/>
  <c r="F1891" i="1"/>
  <c r="F1892" i="1"/>
  <c r="F1893" i="1"/>
  <c r="F1894" i="1"/>
  <c r="F1895" i="1"/>
  <c r="F1896" i="1"/>
  <c r="F1897" i="1"/>
  <c r="F1898" i="1"/>
  <c r="F1899" i="1"/>
  <c r="F1900" i="1"/>
  <c r="F1901" i="1"/>
  <c r="F1902" i="1"/>
  <c r="F1903" i="1"/>
  <c r="F1904" i="1"/>
  <c r="F1905" i="1"/>
  <c r="F1906" i="1"/>
  <c r="F1907" i="1"/>
  <c r="F1908" i="1"/>
  <c r="F1909" i="1"/>
  <c r="F1910" i="1"/>
  <c r="F1911" i="1"/>
  <c r="F1912" i="1"/>
  <c r="F1913" i="1"/>
  <c r="F1914" i="1"/>
  <c r="F1915" i="1"/>
  <c r="F1916" i="1"/>
  <c r="F1917" i="1"/>
  <c r="F1918" i="1"/>
  <c r="F1919" i="1"/>
  <c r="F1920" i="1"/>
  <c r="F1921" i="1"/>
  <c r="F1922" i="1"/>
  <c r="F1923" i="1"/>
  <c r="F1924" i="1"/>
  <c r="F1925" i="1"/>
  <c r="F1926" i="1"/>
  <c r="F1927" i="1"/>
  <c r="F1928" i="1"/>
  <c r="F1929" i="1"/>
  <c r="F1930" i="1"/>
  <c r="F1931" i="1"/>
  <c r="F1932" i="1"/>
  <c r="F1933" i="1"/>
  <c r="F1934" i="1"/>
  <c r="F1935" i="1"/>
  <c r="F1936" i="1"/>
  <c r="F1937" i="1"/>
  <c r="F1938" i="1"/>
  <c r="F1939" i="1"/>
  <c r="F1940" i="1"/>
  <c r="F1941" i="1"/>
  <c r="F1942" i="1"/>
  <c r="F1943" i="1"/>
  <c r="F1944" i="1"/>
  <c r="F1945" i="1"/>
  <c r="F1946" i="1"/>
  <c r="F1947" i="1"/>
  <c r="F1948" i="1"/>
  <c r="F1949" i="1"/>
  <c r="F1950" i="1"/>
  <c r="F1951" i="1"/>
  <c r="F1952" i="1"/>
  <c r="F1953" i="1"/>
  <c r="F1954" i="1"/>
  <c r="F1955" i="1"/>
  <c r="F1956" i="1"/>
  <c r="F1957" i="1"/>
  <c r="F1958" i="1"/>
  <c r="F1959" i="1"/>
  <c r="F1960" i="1"/>
  <c r="F1961" i="1"/>
  <c r="F1962" i="1"/>
  <c r="F1963" i="1"/>
  <c r="F1964" i="1"/>
  <c r="F1965" i="1"/>
  <c r="F1966" i="1"/>
  <c r="F1967" i="1"/>
  <c r="F1968" i="1"/>
  <c r="F1969" i="1"/>
  <c r="F1970" i="1"/>
  <c r="F1971" i="1"/>
  <c r="F1972" i="1"/>
  <c r="F1973" i="1"/>
  <c r="F1974" i="1"/>
  <c r="F1975" i="1"/>
  <c r="F1976" i="1"/>
  <c r="F1977" i="1"/>
  <c r="F1978" i="1"/>
  <c r="F1979" i="1"/>
  <c r="F1980" i="1"/>
  <c r="F1981" i="1"/>
  <c r="F1982" i="1"/>
  <c r="F1983" i="1"/>
  <c r="F1984" i="1"/>
  <c r="F1985" i="1"/>
  <c r="F1986" i="1"/>
  <c r="F1987" i="1"/>
  <c r="F1988" i="1"/>
  <c r="F1989" i="1"/>
  <c r="F1990" i="1"/>
  <c r="F1991" i="1"/>
  <c r="F1992" i="1"/>
  <c r="F1993" i="1"/>
  <c r="F1994" i="1"/>
  <c r="F1995" i="1"/>
  <c r="F1996" i="1"/>
  <c r="F1997" i="1"/>
  <c r="F1998" i="1"/>
  <c r="F1999" i="1"/>
  <c r="F2000" i="1"/>
  <c r="F2001" i="1"/>
  <c r="F2002" i="1"/>
  <c r="F2003" i="1"/>
  <c r="F2004" i="1"/>
  <c r="F2005" i="1"/>
  <c r="F2006" i="1"/>
  <c r="F2007" i="1"/>
  <c r="F2008" i="1"/>
  <c r="F2009" i="1"/>
  <c r="F2010" i="1"/>
  <c r="F2011" i="1"/>
  <c r="F2012" i="1"/>
  <c r="F2013" i="1"/>
  <c r="F2014" i="1"/>
  <c r="F2015" i="1"/>
  <c r="F2016" i="1"/>
  <c r="F2017" i="1"/>
  <c r="F2018" i="1"/>
  <c r="F2019" i="1"/>
  <c r="F2020" i="1"/>
  <c r="F2021" i="1"/>
  <c r="F2022" i="1"/>
  <c r="F2023" i="1"/>
  <c r="F2024" i="1"/>
  <c r="F2025" i="1"/>
  <c r="F2026" i="1"/>
  <c r="F2027" i="1"/>
  <c r="F2028" i="1"/>
  <c r="F2029" i="1"/>
  <c r="F2030" i="1"/>
  <c r="F2031" i="1"/>
  <c r="F2032" i="1"/>
  <c r="F2033" i="1"/>
  <c r="F2034" i="1"/>
  <c r="F2035" i="1"/>
  <c r="F2036" i="1"/>
  <c r="F2037" i="1"/>
  <c r="F2038" i="1"/>
  <c r="F2039" i="1"/>
  <c r="F2040" i="1"/>
  <c r="F2041" i="1"/>
  <c r="F2042" i="1"/>
  <c r="F2043" i="1"/>
  <c r="F2044" i="1"/>
  <c r="F2045" i="1"/>
  <c r="F2046" i="1"/>
  <c r="F2047" i="1"/>
  <c r="F2048" i="1"/>
  <c r="F2049" i="1"/>
  <c r="F2050" i="1"/>
  <c r="F2051" i="1"/>
  <c r="F2052" i="1"/>
  <c r="F2053" i="1"/>
  <c r="F2054" i="1"/>
  <c r="F2055" i="1"/>
  <c r="F2056" i="1"/>
  <c r="F2057" i="1"/>
  <c r="F2058" i="1"/>
  <c r="F2059" i="1"/>
  <c r="F2060" i="1"/>
  <c r="F2061" i="1"/>
  <c r="F2062" i="1"/>
  <c r="F2063" i="1"/>
  <c r="F2064" i="1"/>
  <c r="F2065" i="1"/>
  <c r="F2066" i="1"/>
  <c r="F2067" i="1"/>
  <c r="F2068" i="1"/>
  <c r="F2069" i="1"/>
  <c r="F2070" i="1"/>
  <c r="F2071" i="1"/>
  <c r="F2072" i="1"/>
  <c r="F2073" i="1"/>
  <c r="F2074" i="1"/>
  <c r="F2075" i="1"/>
  <c r="F2076" i="1"/>
  <c r="F2077" i="1"/>
  <c r="F2078" i="1"/>
  <c r="F2079" i="1"/>
  <c r="F2080" i="1"/>
  <c r="F2081" i="1"/>
  <c r="F2082" i="1"/>
  <c r="F2083" i="1"/>
  <c r="F2084" i="1"/>
  <c r="F2085" i="1"/>
  <c r="F2086" i="1"/>
  <c r="F2087" i="1"/>
  <c r="F2088" i="1"/>
  <c r="F2089" i="1"/>
  <c r="F2090" i="1"/>
  <c r="F2091" i="1"/>
  <c r="F2092" i="1"/>
  <c r="F2093" i="1"/>
  <c r="F2094" i="1"/>
  <c r="F2095" i="1"/>
  <c r="F2096" i="1"/>
  <c r="F2097" i="1"/>
  <c r="F2098" i="1"/>
  <c r="F2099" i="1"/>
  <c r="F2100" i="1"/>
  <c r="F2101" i="1"/>
  <c r="F2102" i="1"/>
  <c r="F2103" i="1"/>
  <c r="F2104" i="1"/>
  <c r="F2105" i="1"/>
  <c r="F2106" i="1"/>
  <c r="F2107" i="1"/>
  <c r="F2108" i="1"/>
  <c r="F2109" i="1"/>
  <c r="F2110" i="1"/>
  <c r="F2111" i="1"/>
  <c r="F2112" i="1"/>
  <c r="F2113" i="1"/>
  <c r="F2114" i="1"/>
  <c r="F2115" i="1"/>
  <c r="F2116" i="1"/>
  <c r="F2117" i="1"/>
  <c r="F2118" i="1"/>
  <c r="F2119" i="1"/>
  <c r="F2120" i="1"/>
  <c r="F2121" i="1"/>
  <c r="F2122" i="1"/>
  <c r="F2123" i="1"/>
  <c r="F2124" i="1"/>
  <c r="F2125" i="1"/>
  <c r="F2126" i="1"/>
  <c r="F2127" i="1"/>
  <c r="F2128" i="1"/>
  <c r="F2129" i="1"/>
  <c r="F2130" i="1"/>
  <c r="F2131" i="1"/>
  <c r="F2132" i="1"/>
  <c r="F2133" i="1"/>
  <c r="F2134" i="1"/>
  <c r="F2135" i="1"/>
  <c r="F2136" i="1"/>
  <c r="F2137" i="1"/>
  <c r="F2138" i="1"/>
  <c r="F2139" i="1"/>
  <c r="F2140" i="1"/>
  <c r="F2141" i="1"/>
  <c r="F2142" i="1"/>
  <c r="F2143" i="1"/>
  <c r="F2144" i="1"/>
  <c r="F2145" i="1"/>
  <c r="F2146" i="1"/>
  <c r="F2147" i="1"/>
  <c r="F2148" i="1"/>
  <c r="F2149" i="1"/>
  <c r="F2150" i="1"/>
  <c r="F2151" i="1"/>
  <c r="F2152" i="1"/>
  <c r="F2153" i="1"/>
  <c r="F2154" i="1"/>
  <c r="F2155" i="1"/>
  <c r="F2156" i="1"/>
  <c r="F2157" i="1"/>
  <c r="F2158" i="1"/>
  <c r="F2159" i="1"/>
  <c r="F2160" i="1"/>
  <c r="F2161" i="1"/>
  <c r="F2162" i="1"/>
  <c r="F2163" i="1"/>
  <c r="F2164" i="1"/>
  <c r="F2165" i="1"/>
  <c r="F2166" i="1"/>
  <c r="F2167" i="1"/>
  <c r="F2168" i="1"/>
  <c r="F2169" i="1"/>
  <c r="F2170" i="1"/>
  <c r="F2171" i="1"/>
  <c r="F2172" i="1"/>
  <c r="F2173" i="1"/>
  <c r="F2174" i="1"/>
  <c r="F2175" i="1"/>
  <c r="F2176" i="1"/>
  <c r="F2177" i="1"/>
  <c r="F2178" i="1"/>
  <c r="F2179" i="1"/>
  <c r="F2180" i="1"/>
  <c r="F2181" i="1"/>
  <c r="F2182" i="1"/>
  <c r="F2183" i="1"/>
  <c r="F2184" i="1"/>
  <c r="F2185" i="1"/>
  <c r="F2186" i="1"/>
  <c r="F2187" i="1"/>
  <c r="F2188" i="1"/>
  <c r="F2189" i="1"/>
  <c r="F2190" i="1"/>
  <c r="F2191" i="1"/>
  <c r="F2192" i="1"/>
  <c r="F2193" i="1"/>
  <c r="F2194" i="1"/>
  <c r="F2195" i="1"/>
  <c r="F2196" i="1"/>
  <c r="F2197" i="1"/>
  <c r="F2198" i="1"/>
  <c r="F2199" i="1"/>
  <c r="F2200" i="1"/>
  <c r="F2201" i="1"/>
  <c r="F2202" i="1"/>
  <c r="F2203" i="1"/>
  <c r="F2204" i="1"/>
  <c r="F2205" i="1"/>
  <c r="F2206" i="1"/>
  <c r="F2207" i="1"/>
  <c r="F2208" i="1"/>
  <c r="F2209" i="1"/>
  <c r="F2210" i="1"/>
  <c r="F2211" i="1"/>
  <c r="F2212" i="1"/>
  <c r="F2213" i="1"/>
  <c r="F2214" i="1"/>
  <c r="F2215" i="1"/>
  <c r="F2216" i="1"/>
  <c r="F2217" i="1"/>
  <c r="F2218" i="1"/>
  <c r="F2219" i="1"/>
  <c r="F2220" i="1"/>
  <c r="F2221" i="1"/>
  <c r="F2222" i="1"/>
  <c r="F2223" i="1"/>
  <c r="F2224" i="1"/>
  <c r="F2225" i="1"/>
  <c r="F2226" i="1"/>
  <c r="F2227" i="1"/>
  <c r="F2228" i="1"/>
  <c r="F2229" i="1"/>
  <c r="F2230" i="1"/>
  <c r="F2231" i="1"/>
  <c r="F2232" i="1"/>
  <c r="F2233" i="1"/>
  <c r="F2234" i="1"/>
  <c r="F2235" i="1"/>
  <c r="F2236" i="1"/>
  <c r="F2237" i="1"/>
  <c r="F2238" i="1"/>
  <c r="F2239" i="1"/>
  <c r="F2240" i="1"/>
  <c r="F2241" i="1"/>
  <c r="F2242" i="1"/>
  <c r="F2243" i="1"/>
  <c r="F2244" i="1"/>
  <c r="F2245" i="1"/>
  <c r="F2246" i="1"/>
  <c r="F2247" i="1"/>
  <c r="F2248" i="1"/>
  <c r="F2249" i="1"/>
  <c r="F2250" i="1"/>
  <c r="F2251" i="1"/>
  <c r="F2252" i="1"/>
  <c r="F2253" i="1"/>
  <c r="F2254" i="1"/>
  <c r="F2255" i="1"/>
  <c r="F2256" i="1"/>
  <c r="F2257" i="1"/>
  <c r="F2258" i="1"/>
  <c r="F2259" i="1"/>
  <c r="F2260" i="1"/>
  <c r="F2261" i="1"/>
  <c r="F2262" i="1"/>
  <c r="F2263" i="1"/>
  <c r="F2264" i="1"/>
  <c r="F2265" i="1"/>
  <c r="F2266" i="1"/>
  <c r="F2267" i="1"/>
  <c r="F2268" i="1"/>
  <c r="F2269" i="1"/>
  <c r="F2270" i="1"/>
  <c r="F2271" i="1"/>
  <c r="F2272" i="1"/>
  <c r="F2273" i="1"/>
  <c r="F2274" i="1"/>
  <c r="F2275" i="1"/>
  <c r="F2276" i="1"/>
  <c r="F2277" i="1"/>
  <c r="F2278" i="1"/>
  <c r="F2279" i="1"/>
  <c r="F2280" i="1"/>
  <c r="F2281" i="1"/>
  <c r="F2282" i="1"/>
  <c r="F2283" i="1"/>
  <c r="F2284" i="1"/>
  <c r="F2285" i="1"/>
  <c r="F2286" i="1"/>
  <c r="F2287" i="1"/>
  <c r="F2288" i="1"/>
  <c r="F2289" i="1"/>
  <c r="F2290" i="1"/>
  <c r="F2291" i="1"/>
  <c r="F2292" i="1"/>
  <c r="F2293" i="1"/>
  <c r="F2294" i="1"/>
  <c r="F2295" i="1"/>
  <c r="F2296" i="1"/>
  <c r="F2297" i="1"/>
  <c r="F2298" i="1"/>
  <c r="F2299" i="1"/>
  <c r="F2300" i="1"/>
  <c r="F2301" i="1"/>
  <c r="F2302" i="1"/>
  <c r="F2303" i="1"/>
  <c r="F2304" i="1"/>
  <c r="F2305" i="1"/>
  <c r="F2306" i="1"/>
  <c r="F2307" i="1"/>
  <c r="F2308" i="1"/>
  <c r="F2309" i="1"/>
  <c r="F2310" i="1"/>
  <c r="F2311" i="1"/>
  <c r="F2312" i="1"/>
  <c r="F2313" i="1"/>
  <c r="F2314" i="1"/>
  <c r="F2315" i="1"/>
  <c r="F2316" i="1"/>
  <c r="F2317" i="1"/>
  <c r="F2318" i="1"/>
  <c r="F2319" i="1"/>
  <c r="F2320" i="1"/>
  <c r="F2321" i="1"/>
  <c r="F2322" i="1"/>
  <c r="F2323" i="1"/>
  <c r="F2324" i="1"/>
  <c r="F2325" i="1"/>
  <c r="F2326" i="1"/>
  <c r="F2327" i="1"/>
  <c r="F2328" i="1"/>
  <c r="F2329" i="1"/>
  <c r="F2330" i="1"/>
  <c r="F2331" i="1"/>
  <c r="F2332" i="1"/>
  <c r="F2333" i="1"/>
  <c r="F2334" i="1"/>
  <c r="F2335" i="1"/>
  <c r="F2336" i="1"/>
  <c r="F2337" i="1"/>
  <c r="F2338" i="1"/>
  <c r="F2339" i="1"/>
  <c r="F2340" i="1"/>
  <c r="F2341" i="1"/>
  <c r="F2342" i="1"/>
  <c r="F2343" i="1"/>
  <c r="F2344" i="1"/>
  <c r="F2345" i="1"/>
  <c r="F2346" i="1"/>
  <c r="F2347" i="1"/>
  <c r="F2348" i="1"/>
  <c r="F2349" i="1"/>
  <c r="F2350" i="1"/>
  <c r="F2351" i="1"/>
  <c r="F2352" i="1"/>
  <c r="F2353" i="1"/>
  <c r="F2354" i="1"/>
  <c r="F2355" i="1"/>
  <c r="F2356" i="1"/>
  <c r="F2357" i="1"/>
  <c r="F2358" i="1"/>
  <c r="F2359" i="1"/>
  <c r="F2360" i="1"/>
  <c r="F2361" i="1"/>
  <c r="F2362" i="1"/>
  <c r="F2363" i="1"/>
  <c r="F2364" i="1"/>
  <c r="F2365" i="1"/>
  <c r="F2366" i="1"/>
  <c r="F2367" i="1"/>
  <c r="F2368" i="1"/>
  <c r="F2369" i="1"/>
  <c r="F2370" i="1"/>
  <c r="F2371" i="1"/>
  <c r="F2372" i="1"/>
  <c r="F2373" i="1"/>
  <c r="F2374" i="1"/>
  <c r="F2375" i="1"/>
  <c r="F2376" i="1"/>
  <c r="F2377" i="1"/>
  <c r="F2378" i="1"/>
  <c r="F2379" i="1"/>
  <c r="F2380" i="1"/>
  <c r="F2381" i="1"/>
  <c r="F2382" i="1"/>
  <c r="F2383" i="1"/>
  <c r="F2384" i="1"/>
  <c r="F2385" i="1"/>
  <c r="F2386" i="1"/>
  <c r="F2387" i="1"/>
  <c r="F2388" i="1"/>
  <c r="F2389" i="1"/>
  <c r="F2390" i="1"/>
  <c r="F2391" i="1"/>
  <c r="F2392" i="1"/>
  <c r="F2393" i="1"/>
  <c r="F2394" i="1"/>
  <c r="F2395" i="1"/>
  <c r="F2396" i="1"/>
  <c r="F2397" i="1"/>
  <c r="F2398" i="1"/>
  <c r="F2399" i="1"/>
  <c r="F2400" i="1"/>
  <c r="F2401" i="1"/>
  <c r="F2402" i="1"/>
  <c r="F2403" i="1"/>
  <c r="F2404" i="1"/>
  <c r="F2405" i="1"/>
  <c r="F2406" i="1"/>
  <c r="F2407" i="1"/>
  <c r="F2408" i="1"/>
  <c r="F2409" i="1"/>
  <c r="F2410" i="1"/>
  <c r="F2411" i="1"/>
  <c r="F2412" i="1"/>
  <c r="F2413" i="1"/>
  <c r="F2414" i="1"/>
  <c r="F2415" i="1"/>
  <c r="F2416" i="1"/>
  <c r="F2417" i="1"/>
  <c r="F2418" i="1"/>
  <c r="F2419" i="1"/>
  <c r="F2420" i="1"/>
  <c r="F2421" i="1"/>
  <c r="F2422" i="1"/>
  <c r="F2423" i="1"/>
  <c r="F2424" i="1"/>
  <c r="F2425" i="1"/>
  <c r="F2426" i="1"/>
  <c r="F2427" i="1"/>
  <c r="F2428" i="1"/>
  <c r="F2429" i="1"/>
  <c r="F2430" i="1"/>
  <c r="F2431" i="1"/>
  <c r="F2432" i="1"/>
  <c r="F2433" i="1"/>
  <c r="F2434" i="1"/>
  <c r="F2435" i="1"/>
  <c r="F2436" i="1"/>
  <c r="F2437" i="1"/>
  <c r="F2438" i="1"/>
  <c r="F2439" i="1"/>
  <c r="F2440" i="1"/>
  <c r="F2441" i="1"/>
  <c r="F2442" i="1"/>
  <c r="F2443" i="1"/>
  <c r="F2444" i="1"/>
  <c r="F2445" i="1"/>
  <c r="F2446" i="1"/>
  <c r="F2447" i="1"/>
  <c r="F2448" i="1"/>
  <c r="F2449" i="1"/>
  <c r="F2450" i="1"/>
  <c r="F2451" i="1"/>
  <c r="F2452" i="1"/>
  <c r="F2453" i="1"/>
  <c r="F2454" i="1"/>
  <c r="F2455" i="1"/>
  <c r="F2456" i="1"/>
  <c r="F2457" i="1"/>
  <c r="F2458" i="1"/>
  <c r="F2459" i="1"/>
  <c r="F2460" i="1"/>
  <c r="F2461" i="1"/>
  <c r="F2462" i="1"/>
  <c r="F2463" i="1"/>
  <c r="F2464" i="1"/>
  <c r="F2465" i="1"/>
  <c r="F2466" i="1"/>
  <c r="F2467" i="1"/>
  <c r="F2468" i="1"/>
  <c r="F2469" i="1"/>
  <c r="F2470" i="1"/>
  <c r="F2471" i="1"/>
  <c r="F2472" i="1"/>
  <c r="F2473" i="1"/>
  <c r="F2474" i="1"/>
  <c r="F2475" i="1"/>
  <c r="F2476" i="1"/>
  <c r="F2477" i="1"/>
  <c r="F2478" i="1"/>
  <c r="F2479" i="1"/>
  <c r="F2480" i="1"/>
  <c r="F2481" i="1"/>
  <c r="F2482" i="1"/>
  <c r="F2483" i="1"/>
  <c r="F2484" i="1"/>
  <c r="F2485" i="1"/>
  <c r="F2486" i="1"/>
  <c r="F2487" i="1"/>
  <c r="F2488" i="1"/>
  <c r="F2489" i="1"/>
  <c r="F2490" i="1"/>
  <c r="F2491" i="1"/>
  <c r="F2492" i="1"/>
  <c r="F2493" i="1"/>
  <c r="F2494" i="1"/>
  <c r="F2495" i="1"/>
  <c r="F2496" i="1"/>
  <c r="F2497" i="1"/>
  <c r="F2498" i="1"/>
  <c r="F2499" i="1"/>
  <c r="F2500" i="1"/>
  <c r="F2501" i="1"/>
  <c r="F2502" i="1"/>
  <c r="F2503" i="1"/>
  <c r="F2504" i="1"/>
  <c r="F2505" i="1"/>
  <c r="F2506" i="1"/>
  <c r="F2507" i="1"/>
  <c r="F2508" i="1"/>
  <c r="F2509" i="1"/>
  <c r="F2510" i="1"/>
  <c r="F2511" i="1"/>
  <c r="F2512" i="1"/>
  <c r="F2513" i="1"/>
  <c r="F2514" i="1"/>
  <c r="F2515" i="1"/>
  <c r="F2516" i="1"/>
  <c r="F2517" i="1"/>
  <c r="F2518" i="1"/>
  <c r="F2519" i="1"/>
  <c r="F2520" i="1"/>
  <c r="F2521" i="1"/>
  <c r="F2522" i="1"/>
  <c r="F2523" i="1"/>
  <c r="F2524" i="1"/>
  <c r="F2525" i="1"/>
  <c r="F2526" i="1"/>
  <c r="F2527" i="1"/>
  <c r="F2528" i="1"/>
  <c r="F2529" i="1"/>
  <c r="F2530" i="1"/>
  <c r="F2531" i="1"/>
  <c r="F2532" i="1"/>
  <c r="F2533" i="1"/>
  <c r="F2534" i="1"/>
  <c r="F2535" i="1"/>
  <c r="F2536" i="1"/>
  <c r="F2537" i="1"/>
  <c r="F2538" i="1"/>
  <c r="F2539" i="1"/>
  <c r="F2540" i="1"/>
  <c r="F2541" i="1"/>
  <c r="F2542" i="1"/>
  <c r="F2543" i="1"/>
  <c r="F2544" i="1"/>
  <c r="F2545" i="1"/>
  <c r="F2546" i="1"/>
  <c r="F2547" i="1"/>
  <c r="F2548" i="1"/>
  <c r="F2549" i="1"/>
  <c r="F2550" i="1"/>
  <c r="F2551" i="1"/>
  <c r="F2552" i="1"/>
  <c r="F2553" i="1"/>
  <c r="F2554" i="1"/>
  <c r="F2555" i="1"/>
  <c r="F2556" i="1"/>
  <c r="F2557" i="1"/>
  <c r="F2558" i="1"/>
  <c r="F2559" i="1"/>
  <c r="F2560" i="1"/>
  <c r="F2561" i="1"/>
  <c r="F2562" i="1"/>
  <c r="F2563" i="1"/>
  <c r="F2564" i="1"/>
  <c r="F2565" i="1"/>
  <c r="F2566" i="1"/>
  <c r="F2567" i="1"/>
  <c r="F2568" i="1"/>
  <c r="F2569" i="1"/>
  <c r="F2570" i="1"/>
  <c r="F2571" i="1"/>
  <c r="F2572" i="1"/>
  <c r="F2573" i="1"/>
  <c r="F2574" i="1"/>
  <c r="F2575" i="1"/>
  <c r="F2576" i="1"/>
  <c r="F2577" i="1"/>
  <c r="F2578" i="1"/>
  <c r="F2579" i="1"/>
  <c r="F2580" i="1"/>
  <c r="F2581" i="1"/>
  <c r="F2582" i="1"/>
  <c r="F2583" i="1"/>
  <c r="F2584" i="1"/>
  <c r="F2585" i="1"/>
  <c r="F2586" i="1"/>
  <c r="F2587" i="1"/>
  <c r="F2588" i="1"/>
  <c r="F2589" i="1"/>
  <c r="F2590" i="1"/>
  <c r="F2591" i="1"/>
  <c r="F2592" i="1"/>
  <c r="F2593" i="1"/>
  <c r="F2594" i="1"/>
  <c r="F2595" i="1"/>
  <c r="F2596" i="1"/>
  <c r="F2597" i="1"/>
  <c r="F2598" i="1"/>
  <c r="F2599" i="1"/>
  <c r="F2600" i="1"/>
  <c r="F2601" i="1"/>
  <c r="F2602" i="1"/>
  <c r="F2603" i="1"/>
  <c r="F2604" i="1"/>
  <c r="F2605" i="1"/>
  <c r="F2606" i="1"/>
  <c r="F2607" i="1"/>
  <c r="F2608" i="1"/>
  <c r="F2609" i="1"/>
  <c r="F2610" i="1"/>
  <c r="F2611" i="1"/>
  <c r="F2612" i="1"/>
  <c r="F2613" i="1"/>
  <c r="F2614" i="1"/>
  <c r="F2615" i="1"/>
  <c r="F2616" i="1"/>
  <c r="F2617" i="1"/>
  <c r="F2618" i="1"/>
  <c r="F2619" i="1"/>
  <c r="F2620" i="1"/>
  <c r="F2621" i="1"/>
  <c r="F2622" i="1"/>
  <c r="F2623" i="1"/>
  <c r="F2624" i="1"/>
  <c r="F2625" i="1"/>
  <c r="F2626" i="1"/>
  <c r="F2627" i="1"/>
  <c r="F2628" i="1"/>
  <c r="F2629" i="1"/>
  <c r="F2630" i="1"/>
  <c r="F2631" i="1"/>
  <c r="F2632" i="1"/>
  <c r="F2633" i="1"/>
  <c r="F2634" i="1"/>
  <c r="F2635" i="1"/>
  <c r="F2636" i="1"/>
  <c r="F2637" i="1"/>
  <c r="F2638" i="1"/>
  <c r="F2639" i="1"/>
  <c r="F2640" i="1"/>
  <c r="F2641" i="1"/>
  <c r="F2642" i="1"/>
  <c r="F2643" i="1"/>
  <c r="F2644" i="1"/>
  <c r="F2645" i="1"/>
  <c r="F2646" i="1"/>
  <c r="F2647" i="1"/>
  <c r="F2648" i="1"/>
  <c r="F2649" i="1"/>
  <c r="F2650" i="1"/>
  <c r="F2651" i="1"/>
  <c r="F2652" i="1"/>
  <c r="F2653" i="1"/>
  <c r="F2654" i="1"/>
  <c r="F2655" i="1"/>
  <c r="F2656" i="1"/>
  <c r="F2657" i="1"/>
  <c r="F2658" i="1"/>
  <c r="F2659" i="1"/>
  <c r="F2660" i="1"/>
  <c r="F2661" i="1"/>
  <c r="F2662" i="1"/>
  <c r="F2663" i="1"/>
  <c r="F2664" i="1"/>
  <c r="F2665" i="1"/>
  <c r="F2666" i="1"/>
  <c r="F2667" i="1"/>
  <c r="F2668" i="1"/>
  <c r="F2669" i="1"/>
  <c r="F2670" i="1"/>
  <c r="F2671" i="1"/>
  <c r="F2672" i="1"/>
  <c r="F2673" i="1"/>
  <c r="F2674" i="1"/>
  <c r="F2675" i="1"/>
  <c r="F2676" i="1"/>
  <c r="F2677" i="1"/>
  <c r="F2678" i="1"/>
  <c r="F2679" i="1"/>
  <c r="F2680" i="1"/>
  <c r="F2681" i="1"/>
  <c r="F2682" i="1"/>
  <c r="F2683" i="1"/>
  <c r="F2684" i="1"/>
  <c r="F2685" i="1"/>
  <c r="F2686" i="1"/>
  <c r="F2687" i="1"/>
  <c r="F2688" i="1"/>
  <c r="F2689" i="1"/>
  <c r="F2690" i="1"/>
  <c r="F2691" i="1"/>
  <c r="F2692" i="1"/>
  <c r="F2693" i="1"/>
  <c r="F2694" i="1"/>
  <c r="F2695" i="1"/>
  <c r="F2696" i="1"/>
  <c r="F2697" i="1"/>
  <c r="F2698" i="1"/>
  <c r="F2699" i="1"/>
  <c r="F2700" i="1"/>
  <c r="F2701" i="1"/>
  <c r="F2702" i="1"/>
  <c r="F2703" i="1"/>
  <c r="F2704" i="1"/>
  <c r="F2705" i="1"/>
  <c r="F2706" i="1"/>
  <c r="F2707" i="1"/>
  <c r="F2708" i="1"/>
  <c r="F2709" i="1"/>
  <c r="F2710" i="1"/>
  <c r="F2711" i="1"/>
  <c r="F2712" i="1"/>
  <c r="F2713" i="1"/>
  <c r="F2714" i="1"/>
  <c r="F2715" i="1"/>
  <c r="F2716" i="1"/>
  <c r="F2717" i="1"/>
  <c r="F2718" i="1"/>
  <c r="F2719" i="1"/>
  <c r="F2720" i="1"/>
  <c r="F2721" i="1"/>
  <c r="F2722" i="1"/>
  <c r="F2723" i="1"/>
  <c r="F2724" i="1"/>
  <c r="F2725" i="1"/>
  <c r="F2726" i="1"/>
  <c r="F2727" i="1"/>
  <c r="F2728" i="1"/>
  <c r="F2729" i="1"/>
  <c r="F2730" i="1"/>
  <c r="F2731" i="1"/>
  <c r="F2732" i="1"/>
  <c r="F2733" i="1"/>
  <c r="F2734" i="1"/>
  <c r="F2735" i="1"/>
  <c r="F2736" i="1"/>
  <c r="F2737" i="1"/>
  <c r="F2738" i="1"/>
  <c r="F2739" i="1"/>
  <c r="F2740" i="1"/>
  <c r="F2741" i="1"/>
  <c r="F2742" i="1"/>
  <c r="F2743" i="1"/>
  <c r="F2744" i="1"/>
  <c r="F2745" i="1"/>
  <c r="F2746" i="1"/>
  <c r="F2747" i="1"/>
  <c r="F2748" i="1"/>
  <c r="F2749" i="1"/>
  <c r="F2750" i="1"/>
  <c r="F2751" i="1"/>
  <c r="F2752" i="1"/>
  <c r="F2753" i="1"/>
  <c r="F2754" i="1"/>
  <c r="F2755" i="1"/>
  <c r="F2756" i="1"/>
  <c r="F2757" i="1"/>
  <c r="F2758" i="1"/>
  <c r="F2759" i="1"/>
  <c r="F2760" i="1"/>
  <c r="F2761" i="1"/>
  <c r="F2762" i="1"/>
  <c r="F2763" i="1"/>
  <c r="F2764" i="1"/>
  <c r="F2765" i="1"/>
  <c r="F2766" i="1"/>
  <c r="F2767" i="1"/>
  <c r="F2768" i="1"/>
  <c r="F2769" i="1"/>
  <c r="F2770" i="1"/>
  <c r="F2771" i="1"/>
  <c r="F2772" i="1"/>
  <c r="F2773" i="1"/>
  <c r="F2774" i="1"/>
  <c r="F2775" i="1"/>
  <c r="F2776" i="1"/>
  <c r="F2777" i="1"/>
  <c r="F2778" i="1"/>
  <c r="F2779" i="1"/>
  <c r="F2780" i="1"/>
  <c r="F2781" i="1"/>
  <c r="F2782" i="1"/>
  <c r="F2783" i="1"/>
  <c r="F2784" i="1"/>
  <c r="F2785" i="1"/>
  <c r="F2786" i="1"/>
  <c r="F2787" i="1"/>
  <c r="F2788" i="1"/>
  <c r="F2789" i="1"/>
  <c r="F2790" i="1"/>
  <c r="F2791" i="1"/>
  <c r="F2792" i="1"/>
  <c r="F2793" i="1"/>
  <c r="F2794" i="1"/>
  <c r="F2795" i="1"/>
  <c r="F2796" i="1"/>
  <c r="F2797" i="1"/>
  <c r="F2798" i="1"/>
  <c r="F2799" i="1"/>
  <c r="F2800" i="1"/>
  <c r="F2801" i="1"/>
  <c r="F2802" i="1"/>
  <c r="F2803" i="1"/>
  <c r="F2804" i="1"/>
  <c r="F2805" i="1"/>
  <c r="F2806" i="1"/>
  <c r="F2807" i="1"/>
  <c r="F2808" i="1"/>
  <c r="F2809" i="1"/>
  <c r="F2810" i="1"/>
  <c r="F2811" i="1"/>
  <c r="F2812" i="1"/>
  <c r="F2813" i="1"/>
  <c r="F2814" i="1"/>
  <c r="F2815" i="1"/>
  <c r="F2816" i="1"/>
  <c r="F2817" i="1"/>
  <c r="F2818" i="1"/>
  <c r="F2819" i="1"/>
  <c r="F2820" i="1"/>
  <c r="F2821" i="1"/>
  <c r="F2822" i="1"/>
  <c r="F2823" i="1"/>
  <c r="F2824" i="1"/>
  <c r="F2825" i="1"/>
  <c r="F2826" i="1"/>
  <c r="F2827" i="1"/>
  <c r="F2828" i="1"/>
  <c r="F2829" i="1"/>
  <c r="F2830" i="1"/>
  <c r="F2831" i="1"/>
  <c r="F2832" i="1"/>
  <c r="F2833" i="1"/>
  <c r="F2834" i="1"/>
  <c r="F2835" i="1"/>
  <c r="F2836" i="1"/>
  <c r="F2837" i="1"/>
  <c r="F2838" i="1"/>
  <c r="F2839" i="1"/>
  <c r="F2840" i="1"/>
  <c r="F2841" i="1"/>
  <c r="F2842" i="1"/>
  <c r="F2843" i="1"/>
  <c r="F2844" i="1"/>
  <c r="F2845" i="1"/>
  <c r="F2846" i="1"/>
  <c r="F2847" i="1"/>
  <c r="F2848" i="1"/>
  <c r="F2849" i="1"/>
  <c r="F2850" i="1"/>
  <c r="F2851" i="1"/>
  <c r="F2852" i="1"/>
  <c r="F2853" i="1"/>
  <c r="F2854" i="1"/>
  <c r="F2855" i="1"/>
  <c r="F2856" i="1"/>
  <c r="F2857" i="1"/>
  <c r="F2858" i="1"/>
  <c r="F2859" i="1"/>
  <c r="F2860" i="1"/>
  <c r="F2861" i="1"/>
  <c r="F2862" i="1"/>
  <c r="F2863" i="1"/>
  <c r="F2864" i="1"/>
  <c r="F2865" i="1"/>
  <c r="F2866" i="1"/>
  <c r="F2867" i="1"/>
  <c r="F2868" i="1"/>
  <c r="F2869" i="1"/>
  <c r="F2870" i="1"/>
  <c r="F2871" i="1"/>
  <c r="F2872" i="1"/>
  <c r="F2873" i="1"/>
  <c r="F2874" i="1"/>
  <c r="F2875" i="1"/>
  <c r="F2876" i="1"/>
  <c r="F2877" i="1"/>
  <c r="F2878" i="1"/>
  <c r="F2879" i="1"/>
  <c r="F2880" i="1"/>
  <c r="F2881" i="1"/>
  <c r="F2882" i="1"/>
  <c r="F2883" i="1"/>
  <c r="F2884" i="1"/>
  <c r="F2885" i="1"/>
  <c r="F2886" i="1"/>
  <c r="F2887" i="1"/>
  <c r="F2888" i="1"/>
  <c r="F2889" i="1"/>
  <c r="F2890" i="1"/>
  <c r="F2891" i="1"/>
  <c r="F2892" i="1"/>
  <c r="F2893" i="1"/>
  <c r="F2894" i="1"/>
  <c r="F2895" i="1"/>
  <c r="F2896" i="1"/>
  <c r="F2897" i="1"/>
  <c r="F2898" i="1"/>
  <c r="F2899" i="1"/>
  <c r="F2900" i="1"/>
  <c r="F2901" i="1"/>
  <c r="F2902" i="1"/>
  <c r="F2903" i="1"/>
  <c r="F2904" i="1"/>
  <c r="F2905" i="1"/>
  <c r="F2906" i="1"/>
  <c r="F2907" i="1"/>
  <c r="F2908" i="1"/>
  <c r="F2909" i="1"/>
  <c r="F2910" i="1"/>
  <c r="F2911" i="1"/>
  <c r="F2912" i="1"/>
  <c r="F2913" i="1"/>
  <c r="F2914" i="1"/>
  <c r="F2915" i="1"/>
  <c r="F2916" i="1"/>
  <c r="F2917" i="1"/>
  <c r="F2918" i="1"/>
  <c r="F2919" i="1"/>
  <c r="F2920" i="1"/>
  <c r="F2921" i="1"/>
  <c r="F2922" i="1"/>
  <c r="F2923" i="1"/>
  <c r="F2924" i="1"/>
  <c r="F2925" i="1"/>
  <c r="F2926" i="1"/>
  <c r="F2927" i="1"/>
  <c r="F2928" i="1"/>
  <c r="F2929" i="1"/>
  <c r="F2930" i="1"/>
  <c r="F2931" i="1"/>
  <c r="F2932" i="1"/>
  <c r="F2933" i="1"/>
  <c r="F2934" i="1"/>
  <c r="F2935" i="1"/>
  <c r="F2936" i="1"/>
  <c r="F2937" i="1"/>
  <c r="F2938" i="1"/>
  <c r="F2939" i="1"/>
  <c r="F2940" i="1"/>
  <c r="F2941" i="1"/>
  <c r="F2942" i="1"/>
  <c r="F2943" i="1"/>
  <c r="F2944" i="1"/>
  <c r="F2945" i="1"/>
  <c r="F2946" i="1"/>
  <c r="F2947" i="1"/>
  <c r="F2948" i="1"/>
  <c r="F2949" i="1"/>
  <c r="F2950" i="1"/>
  <c r="F2951" i="1"/>
  <c r="F2952" i="1"/>
  <c r="F2953" i="1"/>
  <c r="F2954" i="1"/>
  <c r="F2955" i="1"/>
  <c r="F2956" i="1"/>
  <c r="F2957" i="1"/>
  <c r="F2958" i="1"/>
  <c r="F2959" i="1"/>
  <c r="F2960" i="1"/>
  <c r="F2961" i="1"/>
  <c r="F2962" i="1"/>
  <c r="F2963" i="1"/>
  <c r="F2964" i="1"/>
  <c r="F2965" i="1"/>
  <c r="F2966" i="1"/>
  <c r="F2967" i="1"/>
  <c r="F2968" i="1"/>
  <c r="F2969" i="1"/>
  <c r="F2970" i="1"/>
  <c r="F2971" i="1"/>
  <c r="F2972" i="1"/>
  <c r="F2973" i="1"/>
  <c r="F2974" i="1"/>
  <c r="F2975" i="1"/>
  <c r="F2976" i="1"/>
  <c r="F2977" i="1"/>
  <c r="F2978" i="1"/>
  <c r="F2979" i="1"/>
  <c r="F2980" i="1"/>
  <c r="F2981" i="1"/>
  <c r="F2982" i="1"/>
  <c r="F2983" i="1"/>
  <c r="F2984" i="1"/>
  <c r="F2985" i="1"/>
  <c r="F2986" i="1"/>
  <c r="F2987" i="1"/>
  <c r="F2988" i="1"/>
  <c r="F2989" i="1"/>
  <c r="F2990" i="1"/>
  <c r="F2991" i="1"/>
  <c r="F2992" i="1"/>
  <c r="F2993" i="1"/>
  <c r="F2994" i="1"/>
  <c r="F2995" i="1"/>
  <c r="F2996" i="1"/>
  <c r="F2997" i="1"/>
  <c r="F2998" i="1"/>
  <c r="F2999" i="1"/>
  <c r="F3000" i="1"/>
  <c r="F3001" i="1"/>
  <c r="F3002" i="1"/>
  <c r="F3003" i="1"/>
  <c r="F3004" i="1"/>
  <c r="F3005" i="1"/>
  <c r="F3006" i="1"/>
  <c r="F3007" i="1"/>
  <c r="F3008" i="1"/>
  <c r="F3009" i="1"/>
  <c r="F3010" i="1"/>
  <c r="F3011" i="1"/>
  <c r="F3012" i="1"/>
  <c r="F3013" i="1"/>
  <c r="F3014" i="1"/>
  <c r="F3015" i="1"/>
  <c r="F3016" i="1"/>
  <c r="F3017" i="1"/>
  <c r="F3018" i="1"/>
  <c r="F3019" i="1"/>
  <c r="F3020" i="1"/>
  <c r="F3021" i="1"/>
  <c r="F3022" i="1"/>
  <c r="F3023" i="1"/>
  <c r="F3024" i="1"/>
  <c r="F3025" i="1"/>
  <c r="F3026" i="1"/>
  <c r="F3027" i="1"/>
  <c r="F3028" i="1"/>
  <c r="F3029" i="1"/>
  <c r="F3030" i="1"/>
  <c r="F3031" i="1"/>
  <c r="F3032" i="1"/>
  <c r="F3033" i="1"/>
  <c r="F3034" i="1"/>
  <c r="F3035" i="1"/>
  <c r="F3036" i="1"/>
  <c r="F3037" i="1"/>
  <c r="F3038" i="1"/>
  <c r="F3039" i="1"/>
  <c r="F3040" i="1"/>
  <c r="F3041" i="1"/>
  <c r="F3042" i="1"/>
  <c r="F3043" i="1"/>
  <c r="F3044" i="1"/>
  <c r="F3045" i="1"/>
  <c r="F3046" i="1"/>
  <c r="F3047" i="1"/>
  <c r="F3048" i="1"/>
  <c r="F3049" i="1"/>
  <c r="F3050" i="1"/>
  <c r="F3051" i="1"/>
  <c r="F3052" i="1"/>
  <c r="F3053" i="1"/>
  <c r="F3054" i="1"/>
  <c r="F3055" i="1"/>
  <c r="F3056" i="1"/>
  <c r="F3057" i="1"/>
  <c r="F3058" i="1"/>
  <c r="F3059" i="1"/>
  <c r="F3060" i="1"/>
  <c r="F3061" i="1"/>
  <c r="F3062" i="1"/>
  <c r="F3063" i="1"/>
  <c r="F3064" i="1"/>
  <c r="F3065" i="1"/>
  <c r="F3066" i="1"/>
  <c r="F3067" i="1"/>
  <c r="F3068" i="1"/>
  <c r="F3069" i="1"/>
  <c r="F3070" i="1"/>
  <c r="F3071" i="1"/>
  <c r="F3072" i="1"/>
  <c r="F3073" i="1"/>
  <c r="F3074" i="1"/>
  <c r="F3075" i="1"/>
  <c r="F3076" i="1"/>
  <c r="F3077" i="1"/>
  <c r="F3078" i="1"/>
  <c r="F3079" i="1"/>
  <c r="F3080" i="1"/>
  <c r="F3081" i="1"/>
  <c r="F3082" i="1"/>
  <c r="F3083" i="1"/>
  <c r="F3084" i="1"/>
  <c r="F3085" i="1"/>
  <c r="F3086" i="1"/>
  <c r="F3087" i="1"/>
  <c r="F3088" i="1"/>
  <c r="F3089" i="1"/>
  <c r="F3090" i="1"/>
  <c r="F3091" i="1"/>
  <c r="F3092" i="1"/>
  <c r="F3093" i="1"/>
  <c r="F3094" i="1"/>
  <c r="F3095" i="1"/>
  <c r="F3096" i="1"/>
  <c r="F3097" i="1"/>
  <c r="F3098" i="1"/>
  <c r="F3099" i="1"/>
  <c r="F3100" i="1"/>
  <c r="F3101" i="1"/>
  <c r="F3102" i="1"/>
  <c r="F3103" i="1"/>
  <c r="F3104" i="1"/>
  <c r="F3105" i="1"/>
  <c r="F3106" i="1"/>
  <c r="F3107" i="1"/>
  <c r="F3108" i="1"/>
  <c r="F3109" i="1"/>
  <c r="F3110" i="1"/>
  <c r="F3111" i="1"/>
  <c r="F3112" i="1"/>
  <c r="F3113" i="1"/>
  <c r="F3114" i="1"/>
  <c r="F3115" i="1"/>
  <c r="F3116" i="1"/>
  <c r="F3117" i="1"/>
  <c r="F3118" i="1"/>
  <c r="F3119" i="1"/>
  <c r="F3120" i="1"/>
  <c r="F3121" i="1"/>
  <c r="F3122" i="1"/>
  <c r="F3123" i="1"/>
  <c r="F3124" i="1"/>
  <c r="F3125" i="1"/>
  <c r="F3126" i="1"/>
  <c r="F3127" i="1"/>
  <c r="F3128" i="1"/>
  <c r="F3129" i="1"/>
  <c r="F3130" i="1"/>
  <c r="F3131" i="1"/>
  <c r="F3132" i="1"/>
  <c r="F3133" i="1"/>
  <c r="F3134" i="1"/>
  <c r="F3135" i="1"/>
  <c r="F3136" i="1"/>
  <c r="F3137" i="1"/>
  <c r="F3138" i="1"/>
  <c r="F3139" i="1"/>
  <c r="F3140" i="1"/>
  <c r="F3141" i="1"/>
  <c r="F3142" i="1"/>
  <c r="F3143" i="1"/>
  <c r="F3144" i="1"/>
  <c r="F3145" i="1"/>
  <c r="F3146" i="1"/>
  <c r="F3147" i="1"/>
  <c r="F3148" i="1"/>
  <c r="F3149" i="1"/>
  <c r="F3150" i="1"/>
  <c r="F3151" i="1"/>
  <c r="F3152" i="1"/>
  <c r="F3153" i="1"/>
  <c r="F3154" i="1"/>
  <c r="F3155" i="1"/>
  <c r="F3156" i="1"/>
  <c r="F3157" i="1"/>
  <c r="F3158" i="1"/>
  <c r="F3159" i="1"/>
  <c r="F3160" i="1"/>
  <c r="F3161" i="1"/>
  <c r="F3162" i="1"/>
  <c r="F3163" i="1"/>
  <c r="F3164" i="1"/>
  <c r="F3165" i="1"/>
  <c r="F3166" i="1"/>
  <c r="F3167" i="1"/>
  <c r="F3168" i="1"/>
  <c r="F3169" i="1"/>
  <c r="F3170" i="1"/>
  <c r="F3171" i="1"/>
  <c r="F3172" i="1"/>
  <c r="F3173" i="1"/>
  <c r="F3174" i="1"/>
  <c r="F3175" i="1"/>
  <c r="F3176" i="1"/>
  <c r="F3177" i="1"/>
  <c r="F3178" i="1"/>
  <c r="F3179" i="1"/>
  <c r="F3180" i="1"/>
  <c r="F3181" i="1"/>
  <c r="F3182" i="1"/>
  <c r="F3183" i="1"/>
  <c r="F3184" i="1"/>
  <c r="F3185" i="1"/>
  <c r="F3186" i="1"/>
  <c r="F3187" i="1"/>
  <c r="F3188" i="1"/>
  <c r="F3189" i="1"/>
  <c r="F3190" i="1"/>
  <c r="F3191" i="1"/>
  <c r="F3192" i="1"/>
  <c r="F3193" i="1"/>
  <c r="F3194" i="1"/>
  <c r="F3195" i="1"/>
  <c r="F3196" i="1"/>
  <c r="F3197" i="1"/>
  <c r="F3198" i="1"/>
  <c r="F3199" i="1"/>
  <c r="F3200" i="1"/>
  <c r="F3201" i="1"/>
  <c r="F3202" i="1"/>
  <c r="F3203" i="1"/>
  <c r="F3204" i="1"/>
  <c r="F3205" i="1"/>
  <c r="F3206" i="1"/>
  <c r="F3207" i="1"/>
  <c r="F3208" i="1"/>
  <c r="F3209" i="1"/>
  <c r="F3210" i="1"/>
  <c r="F3211" i="1"/>
  <c r="F3212" i="1"/>
  <c r="F3213" i="1"/>
  <c r="F3214" i="1"/>
  <c r="F3215" i="1"/>
  <c r="F3216" i="1"/>
  <c r="F3217" i="1"/>
  <c r="F3218" i="1"/>
  <c r="F3219" i="1"/>
  <c r="F3220" i="1"/>
  <c r="F3221" i="1"/>
  <c r="F3222" i="1"/>
  <c r="F3223" i="1"/>
  <c r="F3224" i="1"/>
  <c r="F3225" i="1"/>
  <c r="F3226" i="1"/>
  <c r="F3227" i="1"/>
  <c r="F3228" i="1"/>
  <c r="F3229" i="1"/>
  <c r="F3230" i="1"/>
  <c r="F3231" i="1"/>
  <c r="F3232" i="1"/>
  <c r="F3233" i="1"/>
  <c r="F3234" i="1"/>
  <c r="F3235" i="1"/>
  <c r="F3236" i="1"/>
  <c r="F3237" i="1"/>
  <c r="F3238" i="1"/>
  <c r="F3239" i="1"/>
  <c r="F3240" i="1"/>
  <c r="F3241" i="1"/>
  <c r="F3242" i="1"/>
  <c r="F3243" i="1"/>
  <c r="F3244" i="1"/>
  <c r="F3245" i="1"/>
  <c r="F3246" i="1"/>
  <c r="F3247" i="1"/>
  <c r="F3248" i="1"/>
  <c r="F3249" i="1"/>
  <c r="F3250" i="1"/>
  <c r="F3251" i="1"/>
  <c r="F3252" i="1"/>
  <c r="F3253" i="1"/>
  <c r="F3254" i="1"/>
  <c r="F3255" i="1"/>
  <c r="F3256" i="1"/>
  <c r="F3257" i="1"/>
  <c r="F3258" i="1"/>
  <c r="F3259" i="1"/>
  <c r="F3260" i="1"/>
  <c r="F3261" i="1"/>
  <c r="F3262" i="1"/>
  <c r="F3263" i="1"/>
  <c r="F3264" i="1"/>
  <c r="F3265" i="1"/>
  <c r="F3266" i="1"/>
  <c r="F3267" i="1"/>
  <c r="F3268" i="1"/>
  <c r="F3269" i="1"/>
  <c r="F3270" i="1"/>
  <c r="F3271" i="1"/>
  <c r="F3272" i="1"/>
  <c r="F3273" i="1"/>
  <c r="F3274" i="1"/>
  <c r="F3275" i="1"/>
  <c r="F3276" i="1"/>
  <c r="F3277" i="1"/>
  <c r="F3278" i="1"/>
  <c r="F3279" i="1"/>
  <c r="F3280" i="1"/>
  <c r="F3281" i="1"/>
  <c r="F3282" i="1"/>
  <c r="F3283" i="1"/>
  <c r="F3284" i="1"/>
  <c r="F3285" i="1"/>
  <c r="F3286" i="1"/>
  <c r="F3287" i="1"/>
  <c r="F3288" i="1"/>
  <c r="F3289" i="1"/>
  <c r="F3290" i="1"/>
  <c r="F3291" i="1"/>
  <c r="F3292" i="1"/>
  <c r="F3293" i="1"/>
  <c r="F3294" i="1"/>
  <c r="F3295" i="1"/>
  <c r="F3296" i="1"/>
  <c r="F3297" i="1"/>
  <c r="F3298" i="1"/>
  <c r="F3299" i="1"/>
  <c r="F3300" i="1"/>
  <c r="F3301" i="1"/>
  <c r="F3302" i="1"/>
  <c r="F3303" i="1"/>
  <c r="F3304" i="1"/>
  <c r="F3305" i="1"/>
  <c r="F3306" i="1"/>
  <c r="F3307" i="1"/>
  <c r="F3308" i="1"/>
  <c r="F3309" i="1"/>
  <c r="F3310" i="1"/>
  <c r="F3311" i="1"/>
  <c r="F3312" i="1"/>
  <c r="F3313" i="1"/>
  <c r="F3314" i="1"/>
  <c r="F3315" i="1"/>
  <c r="F3316" i="1"/>
  <c r="F3317" i="1"/>
  <c r="F3318" i="1"/>
  <c r="F3319" i="1"/>
  <c r="F3320" i="1"/>
  <c r="F3321" i="1"/>
  <c r="F3322" i="1"/>
  <c r="F3323" i="1"/>
  <c r="F3324" i="1"/>
  <c r="F3325" i="1"/>
  <c r="F3326" i="1"/>
  <c r="F3327" i="1"/>
  <c r="F3328" i="1"/>
  <c r="F3329" i="1"/>
  <c r="F3330" i="1"/>
  <c r="F3331" i="1"/>
  <c r="F3332" i="1"/>
  <c r="F3333" i="1"/>
  <c r="F3334" i="1"/>
  <c r="F3335" i="1"/>
  <c r="F3336" i="1"/>
  <c r="F3337" i="1"/>
  <c r="F3338" i="1"/>
  <c r="F3339" i="1"/>
  <c r="F3340" i="1"/>
  <c r="F3341" i="1"/>
  <c r="F3342" i="1"/>
  <c r="F3343" i="1"/>
  <c r="F3344" i="1"/>
  <c r="F3345" i="1"/>
  <c r="F3346" i="1"/>
  <c r="F3347" i="1"/>
  <c r="F3348" i="1"/>
  <c r="F3349" i="1"/>
  <c r="F3350" i="1"/>
  <c r="F3351" i="1"/>
  <c r="F3352" i="1"/>
  <c r="F3353" i="1"/>
  <c r="F3354" i="1"/>
  <c r="F3355" i="1"/>
  <c r="F3356" i="1"/>
  <c r="F3357" i="1"/>
  <c r="F3358" i="1"/>
  <c r="F3359" i="1"/>
  <c r="F3360" i="1"/>
  <c r="F3361" i="1"/>
  <c r="F3362" i="1"/>
  <c r="F3363" i="1"/>
  <c r="F3364" i="1"/>
  <c r="F3365" i="1"/>
  <c r="F3366" i="1"/>
  <c r="F3367" i="1"/>
  <c r="F3368" i="1"/>
  <c r="F3369" i="1"/>
  <c r="F3370" i="1"/>
  <c r="F3371" i="1"/>
  <c r="F3372" i="1"/>
  <c r="F3373" i="1"/>
  <c r="F3374" i="1"/>
  <c r="F3375" i="1"/>
  <c r="F3376" i="1"/>
  <c r="F3377" i="1"/>
  <c r="F3378" i="1"/>
  <c r="F3379" i="1"/>
  <c r="F3380" i="1"/>
  <c r="F3381" i="1"/>
  <c r="F3382" i="1"/>
  <c r="F3383" i="1"/>
  <c r="F3384" i="1"/>
  <c r="F3385" i="1"/>
  <c r="F3386" i="1"/>
  <c r="F3387" i="1"/>
  <c r="F3388" i="1"/>
  <c r="F3389" i="1"/>
  <c r="F3390" i="1"/>
  <c r="F3391" i="1"/>
  <c r="F3392" i="1"/>
  <c r="F3393" i="1"/>
  <c r="F3394" i="1"/>
  <c r="F3395" i="1"/>
  <c r="F3396" i="1"/>
  <c r="F3397" i="1"/>
  <c r="F3398" i="1"/>
  <c r="F3399" i="1"/>
  <c r="F3400" i="1"/>
  <c r="F3401" i="1"/>
  <c r="F3402" i="1"/>
  <c r="F3403" i="1"/>
  <c r="F3404" i="1"/>
  <c r="F3405" i="1"/>
  <c r="F3406" i="1"/>
  <c r="F3407" i="1"/>
  <c r="F3408" i="1"/>
  <c r="F3409" i="1"/>
  <c r="F3410" i="1"/>
  <c r="F3411" i="1"/>
  <c r="F3412" i="1"/>
  <c r="F3413" i="1"/>
  <c r="F3414" i="1"/>
  <c r="F3415" i="1"/>
  <c r="F3416" i="1"/>
  <c r="F3417" i="1"/>
  <c r="F3418" i="1"/>
  <c r="F3419" i="1"/>
  <c r="F3420" i="1"/>
  <c r="F3421" i="1"/>
  <c r="F3422" i="1"/>
  <c r="F3423" i="1"/>
  <c r="F3424" i="1"/>
  <c r="F3425" i="1"/>
  <c r="F3426" i="1"/>
  <c r="F3427" i="1"/>
  <c r="F3428" i="1"/>
  <c r="F3429" i="1"/>
  <c r="F3430" i="1"/>
  <c r="F3431" i="1"/>
  <c r="F3432" i="1"/>
  <c r="F3433" i="1"/>
  <c r="F3434" i="1"/>
  <c r="F3435" i="1"/>
  <c r="F3436" i="1"/>
  <c r="F3437" i="1"/>
  <c r="F3438" i="1"/>
  <c r="F3439" i="1"/>
  <c r="F3440" i="1"/>
  <c r="F3441" i="1"/>
  <c r="F3442" i="1"/>
  <c r="F3443" i="1"/>
  <c r="F3444" i="1"/>
  <c r="F3445" i="1"/>
  <c r="F3446" i="1"/>
  <c r="F3447" i="1"/>
  <c r="F3448" i="1"/>
  <c r="F3449" i="1"/>
  <c r="F3450" i="1"/>
  <c r="F3451" i="1"/>
  <c r="F3452" i="1"/>
  <c r="F3453" i="1"/>
  <c r="F3454" i="1"/>
  <c r="F3455" i="1"/>
  <c r="F3456" i="1"/>
  <c r="F3457" i="1"/>
  <c r="F3458" i="1"/>
  <c r="F3459" i="1"/>
  <c r="F3460" i="1"/>
  <c r="F3461" i="1"/>
  <c r="F3462" i="1"/>
  <c r="F3463" i="1"/>
  <c r="F3464" i="1"/>
  <c r="F3465" i="1"/>
  <c r="F3466" i="1"/>
  <c r="F3467" i="1"/>
  <c r="F3468" i="1"/>
  <c r="F3469" i="1"/>
  <c r="F3470" i="1"/>
  <c r="F3471" i="1"/>
  <c r="F3472" i="1"/>
  <c r="F3473" i="1"/>
  <c r="F3474" i="1"/>
  <c r="F3475" i="1"/>
  <c r="F3476" i="1"/>
  <c r="F3477" i="1"/>
  <c r="F3478" i="1"/>
  <c r="F3479" i="1"/>
  <c r="F3480" i="1"/>
  <c r="F3481" i="1"/>
  <c r="F3482" i="1"/>
  <c r="F3483" i="1"/>
  <c r="F3484" i="1"/>
  <c r="F3485" i="1"/>
  <c r="F3486" i="1"/>
  <c r="F3487" i="1"/>
  <c r="F3488" i="1"/>
  <c r="F3489" i="1"/>
  <c r="F3490" i="1"/>
  <c r="F3491" i="1"/>
  <c r="F3492" i="1"/>
  <c r="F3493" i="1"/>
  <c r="F3494" i="1"/>
  <c r="F3495" i="1"/>
  <c r="F3496" i="1"/>
  <c r="F3497" i="1"/>
  <c r="F3498" i="1"/>
  <c r="F3499" i="1"/>
  <c r="F3500" i="1"/>
  <c r="F3501" i="1"/>
  <c r="F3502" i="1"/>
  <c r="F3503" i="1"/>
  <c r="F3504" i="1"/>
  <c r="F3505" i="1"/>
  <c r="F3506" i="1"/>
  <c r="F3507" i="1"/>
  <c r="F3508" i="1"/>
  <c r="F3509" i="1"/>
  <c r="F3510" i="1"/>
  <c r="F3511" i="1"/>
  <c r="F3512" i="1"/>
  <c r="F3513" i="1"/>
  <c r="F3514" i="1"/>
  <c r="F3515" i="1"/>
  <c r="F3516" i="1"/>
  <c r="F3517" i="1"/>
  <c r="F3518" i="1"/>
  <c r="F3519" i="1"/>
  <c r="F3520" i="1"/>
  <c r="F3521" i="1"/>
  <c r="F3522" i="1"/>
  <c r="F3523" i="1"/>
  <c r="F3524" i="1"/>
  <c r="F3525" i="1"/>
  <c r="F3526" i="1"/>
  <c r="F3527" i="1"/>
  <c r="F3528" i="1"/>
  <c r="F3529" i="1"/>
  <c r="F3530" i="1"/>
  <c r="F3531" i="1"/>
  <c r="F3532" i="1"/>
  <c r="F3533" i="1"/>
  <c r="F3534" i="1"/>
  <c r="F3535" i="1"/>
  <c r="F3536" i="1"/>
  <c r="F3537" i="1"/>
  <c r="F3538" i="1"/>
  <c r="F3539" i="1"/>
  <c r="F3540" i="1"/>
  <c r="F3541" i="1"/>
  <c r="F3542" i="1"/>
  <c r="F3543" i="1"/>
  <c r="F3544" i="1"/>
  <c r="F3545" i="1"/>
  <c r="F3546" i="1"/>
  <c r="F3547" i="1"/>
  <c r="F3548" i="1"/>
  <c r="F3549" i="1"/>
  <c r="F3550" i="1"/>
  <c r="F3551" i="1"/>
  <c r="F3552" i="1"/>
  <c r="F3553" i="1"/>
  <c r="F3554" i="1"/>
  <c r="F3555" i="1"/>
  <c r="F3556" i="1"/>
  <c r="F3557" i="1"/>
  <c r="F3558" i="1"/>
  <c r="F3559" i="1"/>
  <c r="F3560" i="1"/>
  <c r="F3561" i="1"/>
  <c r="F3562" i="1"/>
  <c r="F3563" i="1"/>
  <c r="F3564" i="1"/>
  <c r="F3565" i="1"/>
  <c r="F3566" i="1"/>
  <c r="F3567" i="1"/>
  <c r="F3568" i="1"/>
  <c r="F3569" i="1"/>
  <c r="F3570" i="1"/>
  <c r="F3571" i="1"/>
  <c r="F3572" i="1"/>
  <c r="F3573" i="1"/>
  <c r="F3574" i="1"/>
  <c r="F3575" i="1"/>
  <c r="F3576" i="1"/>
  <c r="F3577" i="1"/>
  <c r="F3578" i="1"/>
  <c r="F3579" i="1"/>
  <c r="F3580" i="1"/>
  <c r="F3581" i="1"/>
  <c r="F3582" i="1"/>
  <c r="F3583" i="1"/>
  <c r="F3584" i="1"/>
  <c r="F3585" i="1"/>
  <c r="F3586" i="1"/>
  <c r="F3587" i="1"/>
  <c r="F3588" i="1"/>
  <c r="F3589" i="1"/>
  <c r="F3590" i="1"/>
  <c r="F3591" i="1"/>
  <c r="F3592" i="1"/>
  <c r="F3593" i="1"/>
  <c r="F3594" i="1"/>
  <c r="F3595" i="1"/>
  <c r="F3596" i="1"/>
  <c r="F3597" i="1"/>
  <c r="F3598" i="1"/>
  <c r="F3599" i="1"/>
  <c r="F3600" i="1"/>
  <c r="F3601" i="1"/>
  <c r="F3602" i="1"/>
  <c r="F3603" i="1"/>
  <c r="F3604" i="1"/>
  <c r="F3605" i="1"/>
  <c r="F3606" i="1"/>
  <c r="F3607" i="1"/>
  <c r="F3608" i="1"/>
  <c r="F3609" i="1"/>
  <c r="F3610" i="1"/>
  <c r="F3611" i="1"/>
  <c r="F3612" i="1"/>
  <c r="F3613" i="1"/>
  <c r="F3614" i="1"/>
  <c r="F3615" i="1"/>
  <c r="F3616" i="1"/>
  <c r="F3617" i="1"/>
  <c r="F3618" i="1"/>
  <c r="F3619" i="1"/>
  <c r="F3620" i="1"/>
  <c r="F3621" i="1"/>
  <c r="F3622" i="1"/>
  <c r="F3623" i="1"/>
  <c r="F3624" i="1"/>
  <c r="F3625" i="1"/>
  <c r="F3626" i="1"/>
  <c r="F3627" i="1"/>
  <c r="F3628" i="1"/>
  <c r="F3629" i="1"/>
  <c r="F3630" i="1"/>
  <c r="F3631" i="1"/>
  <c r="F3632" i="1"/>
  <c r="F3633" i="1"/>
  <c r="F3634" i="1"/>
  <c r="F3635" i="1"/>
  <c r="F3636" i="1"/>
  <c r="F3637" i="1"/>
  <c r="F3638" i="1"/>
  <c r="F3639" i="1"/>
  <c r="F3640" i="1"/>
  <c r="F3641" i="1"/>
  <c r="F3642" i="1"/>
  <c r="F3643" i="1"/>
  <c r="F3644" i="1"/>
  <c r="F3645" i="1"/>
  <c r="F3646" i="1"/>
  <c r="F3647" i="1"/>
  <c r="F3648" i="1"/>
  <c r="F3649" i="1"/>
  <c r="F3650" i="1"/>
  <c r="F3651" i="1"/>
  <c r="F3652" i="1"/>
  <c r="F3653" i="1"/>
  <c r="F3654" i="1"/>
  <c r="F3655" i="1"/>
  <c r="F3656" i="1"/>
  <c r="F3657" i="1"/>
  <c r="F3658" i="1"/>
  <c r="F3659" i="1"/>
  <c r="F3660" i="1"/>
  <c r="F3661" i="1"/>
  <c r="F3662" i="1"/>
  <c r="F3663" i="1"/>
  <c r="F3664" i="1"/>
  <c r="F3665" i="1"/>
  <c r="F3666" i="1"/>
  <c r="F3667" i="1"/>
  <c r="F3668" i="1"/>
  <c r="F3669" i="1"/>
  <c r="F3670" i="1"/>
  <c r="F3671" i="1"/>
  <c r="F3672" i="1"/>
  <c r="F3673" i="1"/>
  <c r="F3674" i="1"/>
  <c r="F3675" i="1"/>
  <c r="F3676" i="1"/>
  <c r="F3677" i="1"/>
  <c r="F3678" i="1"/>
  <c r="F3679" i="1"/>
  <c r="F3680" i="1"/>
  <c r="F3681" i="1"/>
  <c r="F3682" i="1"/>
  <c r="F3683" i="1"/>
  <c r="F3684" i="1"/>
  <c r="F3685" i="1"/>
  <c r="F3686" i="1"/>
  <c r="F3687" i="1"/>
  <c r="F3688" i="1"/>
  <c r="F3689" i="1"/>
  <c r="F3690" i="1"/>
  <c r="F3691" i="1"/>
  <c r="F3692" i="1"/>
  <c r="F3693" i="1"/>
  <c r="F3694" i="1"/>
  <c r="F3695" i="1"/>
  <c r="F3696" i="1"/>
  <c r="F3697" i="1"/>
  <c r="F3698" i="1"/>
  <c r="F3699" i="1"/>
  <c r="F3700" i="1"/>
  <c r="F3701" i="1"/>
  <c r="F3702" i="1"/>
  <c r="F3703" i="1"/>
  <c r="F3704" i="1"/>
  <c r="F3705" i="1"/>
  <c r="F3706" i="1"/>
  <c r="F3707" i="1"/>
  <c r="F3708" i="1"/>
  <c r="F3709" i="1"/>
  <c r="F3710" i="1"/>
  <c r="F3711" i="1"/>
  <c r="F3712" i="1"/>
  <c r="F3713" i="1"/>
  <c r="F3714" i="1"/>
  <c r="F3715" i="1"/>
  <c r="F3716" i="1"/>
  <c r="F3717" i="1"/>
  <c r="F3718" i="1"/>
  <c r="F3719" i="1"/>
  <c r="F3720" i="1"/>
  <c r="F3721" i="1"/>
  <c r="F3722" i="1"/>
  <c r="F3723" i="1"/>
  <c r="F3724" i="1"/>
  <c r="F3725" i="1"/>
  <c r="F3726" i="1"/>
  <c r="F3727" i="1"/>
  <c r="F3728" i="1"/>
  <c r="F3729" i="1"/>
  <c r="F3730" i="1"/>
  <c r="F3731" i="1"/>
  <c r="F3732" i="1"/>
  <c r="F3733" i="1"/>
  <c r="F3734" i="1"/>
  <c r="F3735" i="1"/>
  <c r="F3736" i="1"/>
  <c r="F3737" i="1"/>
  <c r="F3738" i="1"/>
  <c r="F3739" i="1"/>
  <c r="F3740" i="1"/>
  <c r="F3741" i="1"/>
  <c r="F3742" i="1"/>
  <c r="F3743" i="1"/>
  <c r="F3744" i="1"/>
  <c r="F3745" i="1"/>
  <c r="F3746" i="1"/>
  <c r="F3747" i="1"/>
  <c r="F3748" i="1"/>
  <c r="F3749" i="1"/>
  <c r="F3750" i="1"/>
  <c r="F3751" i="1"/>
  <c r="F3752" i="1"/>
  <c r="F3753" i="1"/>
  <c r="F3754" i="1"/>
  <c r="F3755" i="1"/>
  <c r="F3756" i="1"/>
  <c r="F3757" i="1"/>
  <c r="F3758" i="1"/>
  <c r="F3759" i="1"/>
  <c r="F3760" i="1"/>
  <c r="F3761" i="1"/>
  <c r="F3762" i="1"/>
  <c r="F3763" i="1"/>
  <c r="F3764" i="1"/>
  <c r="F3765" i="1"/>
  <c r="F3766" i="1"/>
  <c r="F3767" i="1"/>
  <c r="F3768" i="1"/>
  <c r="F3769" i="1"/>
  <c r="F3770" i="1"/>
  <c r="F3771" i="1"/>
  <c r="F3772" i="1"/>
  <c r="F3773" i="1"/>
  <c r="F3774" i="1"/>
  <c r="F3775" i="1"/>
  <c r="F3776" i="1"/>
  <c r="F3777" i="1"/>
  <c r="F3778" i="1"/>
  <c r="F3779" i="1"/>
  <c r="F3780" i="1"/>
  <c r="F3781" i="1"/>
  <c r="F3782" i="1"/>
  <c r="F3783" i="1"/>
  <c r="F3784" i="1"/>
  <c r="F3785" i="1"/>
  <c r="F3786" i="1"/>
  <c r="F3787" i="1"/>
  <c r="F3788" i="1"/>
  <c r="F3789" i="1"/>
  <c r="F3790" i="1"/>
  <c r="F3791" i="1"/>
  <c r="F3792" i="1"/>
  <c r="F3793" i="1"/>
  <c r="F3794" i="1"/>
  <c r="F3795" i="1"/>
  <c r="F3796" i="1"/>
  <c r="F3797" i="1"/>
  <c r="F3798" i="1"/>
  <c r="F3799" i="1"/>
  <c r="F3800" i="1"/>
  <c r="F3801" i="1"/>
  <c r="F3802" i="1"/>
  <c r="F3803" i="1"/>
  <c r="F3804" i="1"/>
  <c r="F3805" i="1"/>
  <c r="F3806" i="1"/>
  <c r="F3807" i="1"/>
  <c r="F3808" i="1"/>
  <c r="F3809" i="1"/>
  <c r="F3810" i="1"/>
  <c r="F3811" i="1"/>
  <c r="F3812" i="1"/>
  <c r="F3813" i="1"/>
  <c r="F3814" i="1"/>
  <c r="F3815" i="1"/>
  <c r="F3816" i="1"/>
  <c r="F3817" i="1"/>
  <c r="F3818" i="1"/>
  <c r="F3819" i="1"/>
  <c r="F3820" i="1"/>
  <c r="F3821" i="1"/>
  <c r="F3822" i="1"/>
  <c r="F3823" i="1"/>
  <c r="F3824" i="1"/>
  <c r="F3825" i="1"/>
  <c r="F3826" i="1"/>
  <c r="F3827" i="1"/>
  <c r="F3828" i="1"/>
  <c r="F3829" i="1"/>
  <c r="F3830" i="1"/>
  <c r="F3831" i="1"/>
  <c r="F3832" i="1"/>
  <c r="F3833" i="1"/>
  <c r="F3834" i="1"/>
  <c r="F3835" i="1"/>
  <c r="F3836" i="1"/>
  <c r="F3837" i="1"/>
  <c r="F3838" i="1"/>
  <c r="F3839" i="1"/>
  <c r="F3840" i="1"/>
  <c r="F3841" i="1"/>
  <c r="F3842" i="1"/>
  <c r="F3843" i="1"/>
  <c r="F3844" i="1"/>
  <c r="F3845" i="1"/>
  <c r="F3846" i="1"/>
  <c r="F3847" i="1"/>
  <c r="F3848" i="1"/>
  <c r="F3849" i="1"/>
  <c r="F3850" i="1"/>
  <c r="F3851" i="1"/>
  <c r="F3852" i="1"/>
  <c r="F3853" i="1"/>
  <c r="F3854" i="1"/>
  <c r="F3855" i="1"/>
  <c r="F3856" i="1"/>
  <c r="F3857" i="1"/>
  <c r="F3858" i="1"/>
  <c r="F3859" i="1"/>
  <c r="F3860" i="1"/>
  <c r="F3861" i="1"/>
  <c r="F3862" i="1"/>
  <c r="F3863" i="1"/>
  <c r="F3864" i="1"/>
  <c r="F3865" i="1"/>
  <c r="F3866" i="1"/>
  <c r="F3867" i="1"/>
  <c r="F3868" i="1"/>
  <c r="F3869" i="1"/>
  <c r="F3870" i="1"/>
  <c r="F3871" i="1"/>
  <c r="F3872" i="1"/>
  <c r="F3873" i="1"/>
  <c r="F3874" i="1"/>
  <c r="F3875" i="1"/>
  <c r="F3876" i="1"/>
  <c r="F3877" i="1"/>
  <c r="F3878" i="1"/>
  <c r="F3879" i="1"/>
  <c r="F3880" i="1"/>
  <c r="F3881" i="1"/>
  <c r="F3882" i="1"/>
  <c r="F3883" i="1"/>
  <c r="F3884" i="1"/>
  <c r="F3885" i="1"/>
  <c r="F3886" i="1"/>
  <c r="F3887" i="1"/>
  <c r="F3888" i="1"/>
  <c r="F3889" i="1"/>
  <c r="F3890" i="1"/>
  <c r="F3891" i="1"/>
  <c r="F3892" i="1"/>
  <c r="F3893" i="1"/>
  <c r="F3894" i="1"/>
  <c r="F3895" i="1"/>
  <c r="F3896" i="1"/>
  <c r="F3897" i="1"/>
  <c r="F3898" i="1"/>
  <c r="F3899" i="1"/>
  <c r="F3900" i="1"/>
  <c r="F3901" i="1"/>
  <c r="F3902" i="1"/>
  <c r="F3903" i="1"/>
  <c r="F3904" i="1"/>
  <c r="F3905" i="1"/>
  <c r="F3906" i="1"/>
  <c r="F3907" i="1"/>
  <c r="F3908" i="1"/>
  <c r="F3909" i="1"/>
  <c r="F3910" i="1"/>
  <c r="F3911" i="1"/>
  <c r="F3912" i="1"/>
  <c r="F3913" i="1"/>
  <c r="F3914" i="1"/>
  <c r="F3915" i="1"/>
  <c r="F3916" i="1"/>
  <c r="F3917" i="1"/>
  <c r="F3918" i="1"/>
  <c r="F3919" i="1"/>
  <c r="F3920" i="1"/>
  <c r="F3921" i="1"/>
  <c r="F3922" i="1"/>
  <c r="F3923" i="1"/>
  <c r="F3924" i="1"/>
  <c r="F3925" i="1"/>
  <c r="F3926" i="1"/>
  <c r="F3927" i="1"/>
  <c r="F3928" i="1"/>
  <c r="F3929" i="1"/>
  <c r="F3930" i="1"/>
  <c r="F3931" i="1"/>
  <c r="F3932" i="1"/>
  <c r="F3933" i="1"/>
  <c r="F3934" i="1"/>
  <c r="F3935" i="1"/>
  <c r="F3936" i="1"/>
  <c r="F3937" i="1"/>
  <c r="F3938" i="1"/>
  <c r="F3939" i="1"/>
  <c r="F3940" i="1"/>
  <c r="F3941" i="1"/>
  <c r="F3942" i="1"/>
  <c r="F3943" i="1"/>
  <c r="F3944" i="1"/>
  <c r="F3945" i="1"/>
  <c r="F3946" i="1"/>
  <c r="F3947" i="1"/>
  <c r="F3948" i="1"/>
  <c r="F3949" i="1"/>
  <c r="F3950" i="1"/>
  <c r="F3951" i="1"/>
  <c r="F3952" i="1"/>
  <c r="F3953" i="1"/>
  <c r="F3954" i="1"/>
  <c r="F3955" i="1"/>
  <c r="F3956" i="1"/>
  <c r="F3957" i="1"/>
  <c r="F3958" i="1"/>
  <c r="F3959" i="1"/>
  <c r="F3960" i="1"/>
  <c r="F3961" i="1"/>
  <c r="F3962" i="1"/>
  <c r="F3963" i="1"/>
  <c r="F3964" i="1"/>
  <c r="F3965" i="1"/>
  <c r="F3966" i="1"/>
  <c r="F3967" i="1"/>
  <c r="F3968" i="1"/>
  <c r="F3969" i="1"/>
  <c r="F3970" i="1"/>
  <c r="F3971" i="1"/>
  <c r="F3972" i="1"/>
  <c r="F3973" i="1"/>
  <c r="F3974" i="1"/>
  <c r="F3975" i="1"/>
  <c r="F3976" i="1"/>
  <c r="F3977" i="1"/>
  <c r="F3978" i="1"/>
  <c r="F3979" i="1"/>
  <c r="F3980" i="1"/>
  <c r="F3981" i="1"/>
  <c r="F3982" i="1"/>
  <c r="F3983" i="1"/>
  <c r="F3984" i="1"/>
  <c r="F3985" i="1"/>
  <c r="F3986" i="1"/>
  <c r="F3987" i="1"/>
  <c r="F3988" i="1"/>
  <c r="F3989" i="1"/>
  <c r="F3990" i="1"/>
  <c r="F3991" i="1"/>
  <c r="F3992" i="1"/>
  <c r="F3993" i="1"/>
  <c r="F3994" i="1"/>
  <c r="F3995" i="1"/>
  <c r="F3996" i="1"/>
  <c r="F3997" i="1"/>
  <c r="F3998" i="1"/>
  <c r="F3999" i="1"/>
  <c r="F4000" i="1"/>
  <c r="F4001" i="1"/>
  <c r="F4002" i="1"/>
  <c r="F4003" i="1"/>
  <c r="F4004" i="1"/>
  <c r="F4005" i="1"/>
  <c r="F4006" i="1"/>
  <c r="F4007" i="1"/>
  <c r="F4008" i="1"/>
  <c r="F4009" i="1"/>
  <c r="F4010" i="1"/>
  <c r="F4011" i="1"/>
  <c r="F4012" i="1"/>
  <c r="F4013" i="1"/>
  <c r="F4014" i="1"/>
  <c r="F4015" i="1"/>
  <c r="F4016" i="1"/>
  <c r="F4017" i="1"/>
  <c r="F4018" i="1"/>
  <c r="F4019" i="1"/>
  <c r="F4020" i="1"/>
  <c r="F4021" i="1"/>
  <c r="F4022" i="1"/>
  <c r="F4023" i="1"/>
  <c r="F4024" i="1"/>
  <c r="F4025" i="1"/>
  <c r="F4026" i="1"/>
  <c r="F4027" i="1"/>
  <c r="F4028" i="1"/>
  <c r="F4029" i="1"/>
  <c r="F4030" i="1"/>
  <c r="F4031" i="1"/>
  <c r="F4032" i="1"/>
  <c r="F4033" i="1"/>
  <c r="F4034" i="1"/>
  <c r="F4035" i="1"/>
  <c r="F4036" i="1"/>
  <c r="F4037" i="1"/>
  <c r="F4038" i="1"/>
  <c r="F4039" i="1"/>
  <c r="F4040" i="1"/>
  <c r="F4041" i="1"/>
  <c r="F4042" i="1"/>
  <c r="F4043" i="1"/>
  <c r="F4044" i="1"/>
  <c r="F4045" i="1"/>
  <c r="F4046" i="1"/>
  <c r="F4047" i="1"/>
  <c r="F4048" i="1"/>
  <c r="F4049" i="1"/>
  <c r="F4050" i="1"/>
  <c r="F4051" i="1"/>
  <c r="F4052" i="1"/>
  <c r="F4053" i="1"/>
  <c r="F4054" i="1"/>
  <c r="F4055" i="1"/>
  <c r="F4056" i="1"/>
  <c r="F4057" i="1"/>
  <c r="F4058" i="1"/>
  <c r="F4059" i="1"/>
  <c r="F4060" i="1"/>
  <c r="F4061" i="1"/>
  <c r="F4062" i="1"/>
  <c r="F4063" i="1"/>
  <c r="F4064" i="1"/>
  <c r="F4065" i="1"/>
  <c r="F4066" i="1"/>
  <c r="F4067" i="1"/>
  <c r="F4068" i="1"/>
  <c r="F4069" i="1"/>
  <c r="F4070" i="1"/>
  <c r="F4071" i="1"/>
  <c r="F4072" i="1"/>
  <c r="F4073" i="1"/>
  <c r="F4074" i="1"/>
  <c r="F4075" i="1"/>
  <c r="F4076" i="1"/>
  <c r="F4077" i="1"/>
  <c r="F4078" i="1"/>
  <c r="F4079" i="1"/>
  <c r="F4080" i="1"/>
  <c r="F4081" i="1"/>
  <c r="F4082" i="1"/>
  <c r="F4083" i="1"/>
  <c r="F4084" i="1"/>
  <c r="F4085" i="1"/>
  <c r="F4086" i="1"/>
  <c r="F4087" i="1"/>
  <c r="F4088" i="1"/>
  <c r="F4089" i="1"/>
  <c r="F4090" i="1"/>
  <c r="F4091" i="1"/>
  <c r="F4092" i="1"/>
  <c r="F4093" i="1"/>
  <c r="F4094" i="1"/>
  <c r="F4095" i="1"/>
  <c r="F4096" i="1"/>
  <c r="F4097" i="1"/>
  <c r="F4098" i="1"/>
  <c r="F4099" i="1"/>
  <c r="F4100" i="1"/>
  <c r="F4101" i="1"/>
  <c r="F4102" i="1"/>
  <c r="F4103" i="1"/>
  <c r="F4104" i="1"/>
  <c r="F4105" i="1"/>
  <c r="F4106" i="1"/>
  <c r="F4107" i="1"/>
  <c r="F4108" i="1"/>
  <c r="F4109" i="1"/>
  <c r="F4110" i="1"/>
  <c r="F4111" i="1"/>
  <c r="F4112" i="1"/>
  <c r="F4113" i="1"/>
  <c r="F4114" i="1"/>
  <c r="F4115" i="1"/>
  <c r="F4116" i="1"/>
  <c r="F4117" i="1"/>
  <c r="F4118" i="1"/>
  <c r="F4119" i="1"/>
  <c r="F4120" i="1"/>
  <c r="F4121" i="1"/>
  <c r="F4122" i="1"/>
  <c r="F4123" i="1"/>
  <c r="F4124" i="1"/>
  <c r="F4125" i="1"/>
  <c r="F4126" i="1"/>
  <c r="F4127" i="1"/>
  <c r="F4128" i="1"/>
  <c r="F4129" i="1"/>
  <c r="F4130" i="1"/>
  <c r="F4131" i="1"/>
  <c r="F4132" i="1"/>
  <c r="F4133" i="1"/>
  <c r="F4134" i="1"/>
  <c r="F4135" i="1"/>
  <c r="F4136" i="1"/>
  <c r="F4137" i="1"/>
  <c r="F4138" i="1"/>
  <c r="F4139" i="1"/>
  <c r="F4140" i="1"/>
  <c r="F4141" i="1"/>
  <c r="F4142" i="1"/>
  <c r="F4143" i="1"/>
  <c r="F4144" i="1"/>
  <c r="F4145" i="1"/>
  <c r="F4146" i="1"/>
  <c r="F4147" i="1"/>
  <c r="F4148" i="1"/>
  <c r="F4149" i="1"/>
  <c r="F4150" i="1"/>
  <c r="F4151" i="1"/>
  <c r="F4152" i="1"/>
  <c r="F4153" i="1"/>
  <c r="F4154" i="1"/>
  <c r="F4155" i="1"/>
  <c r="F4156" i="1"/>
  <c r="F4157" i="1"/>
  <c r="F4158" i="1"/>
  <c r="F4159" i="1"/>
  <c r="F4160" i="1"/>
  <c r="F4161" i="1"/>
  <c r="F4162" i="1"/>
  <c r="F4163" i="1"/>
  <c r="F4164" i="1"/>
  <c r="F4165" i="1"/>
  <c r="F4166" i="1"/>
  <c r="F4167" i="1"/>
  <c r="F4168" i="1"/>
  <c r="F4169" i="1"/>
  <c r="F4170" i="1"/>
  <c r="F4171" i="1"/>
  <c r="F4172" i="1"/>
  <c r="F4173" i="1"/>
  <c r="F4174" i="1"/>
  <c r="F4175" i="1"/>
  <c r="F4176" i="1"/>
  <c r="F4177" i="1"/>
  <c r="F4178" i="1"/>
  <c r="F4179" i="1"/>
  <c r="F4180" i="1"/>
  <c r="F4181" i="1"/>
  <c r="F4182" i="1"/>
  <c r="F4183" i="1"/>
  <c r="F4184" i="1"/>
  <c r="F4185" i="1"/>
  <c r="F4186" i="1"/>
  <c r="F4187" i="1"/>
  <c r="F4188" i="1"/>
  <c r="F4189" i="1"/>
  <c r="F4190" i="1"/>
  <c r="F4191" i="1"/>
  <c r="F4192" i="1"/>
  <c r="F4193" i="1"/>
  <c r="F4194" i="1"/>
  <c r="F4195" i="1"/>
  <c r="F4196" i="1"/>
  <c r="F4197" i="1"/>
  <c r="F4198" i="1"/>
  <c r="F4199" i="1"/>
  <c r="F4200" i="1"/>
  <c r="F4201" i="1"/>
  <c r="F4202" i="1"/>
  <c r="F4203" i="1"/>
  <c r="F4204" i="1"/>
  <c r="F4205" i="1"/>
  <c r="F4206" i="1"/>
  <c r="F4207" i="1"/>
  <c r="F4208" i="1"/>
  <c r="F4209" i="1"/>
  <c r="F4210" i="1"/>
  <c r="F4211" i="1"/>
  <c r="F4212" i="1"/>
  <c r="F4213" i="1"/>
  <c r="F4214" i="1"/>
  <c r="F4215" i="1"/>
  <c r="F4216" i="1"/>
  <c r="F4217" i="1"/>
  <c r="F4218" i="1"/>
  <c r="F4219" i="1"/>
  <c r="F4220" i="1"/>
  <c r="F4221" i="1"/>
  <c r="F4222" i="1"/>
  <c r="F4223" i="1"/>
  <c r="F4224" i="1"/>
  <c r="F4225" i="1"/>
  <c r="F4226" i="1"/>
  <c r="F4227" i="1"/>
  <c r="F4228" i="1"/>
  <c r="F4229" i="1"/>
  <c r="F4230" i="1"/>
  <c r="F4231" i="1"/>
  <c r="F4232" i="1"/>
  <c r="F4233" i="1"/>
  <c r="F4234" i="1"/>
  <c r="F4235" i="1"/>
  <c r="F4236" i="1"/>
  <c r="F4237" i="1"/>
  <c r="F4238" i="1"/>
  <c r="F4239" i="1"/>
  <c r="F4240" i="1"/>
  <c r="F4241" i="1"/>
  <c r="F4242" i="1"/>
  <c r="F4243" i="1"/>
  <c r="F4244" i="1"/>
  <c r="F4245" i="1"/>
  <c r="F4246" i="1"/>
  <c r="F4247" i="1"/>
  <c r="F4248" i="1"/>
  <c r="F4249" i="1"/>
  <c r="F4250" i="1"/>
  <c r="F4251" i="1"/>
  <c r="F4252" i="1"/>
  <c r="F4253" i="1"/>
  <c r="F4254" i="1"/>
  <c r="F4255" i="1"/>
  <c r="F4256" i="1"/>
  <c r="F4257" i="1"/>
  <c r="F4258" i="1"/>
  <c r="F4259" i="1"/>
  <c r="F4260" i="1"/>
  <c r="F4261" i="1"/>
  <c r="F4262" i="1"/>
  <c r="F4263" i="1"/>
  <c r="F4264" i="1"/>
  <c r="F4265" i="1"/>
  <c r="F4266" i="1"/>
  <c r="F4267" i="1"/>
  <c r="F4268" i="1"/>
  <c r="F4269" i="1"/>
  <c r="F4270" i="1"/>
  <c r="F4271" i="1"/>
  <c r="F4272" i="1"/>
  <c r="F4273" i="1"/>
  <c r="F4274" i="1"/>
  <c r="F4275" i="1"/>
  <c r="F4276" i="1"/>
  <c r="F4277" i="1"/>
  <c r="F4278" i="1"/>
  <c r="F4279" i="1"/>
  <c r="F4280" i="1"/>
  <c r="F4281" i="1"/>
  <c r="F4282" i="1"/>
  <c r="F4283" i="1"/>
  <c r="F4284" i="1"/>
  <c r="F4285" i="1"/>
  <c r="F4286" i="1"/>
  <c r="F4287" i="1"/>
  <c r="F4288" i="1"/>
  <c r="F4289" i="1"/>
  <c r="F4290" i="1"/>
  <c r="F4291" i="1"/>
  <c r="F4292" i="1"/>
  <c r="F4293" i="1"/>
  <c r="F4294" i="1"/>
  <c r="F4295" i="1"/>
  <c r="F4296" i="1"/>
  <c r="F4297" i="1"/>
  <c r="F4298" i="1"/>
  <c r="F4299" i="1"/>
  <c r="F4300" i="1"/>
  <c r="F4301" i="1"/>
  <c r="F4302" i="1"/>
  <c r="F4303" i="1"/>
  <c r="F4304" i="1"/>
  <c r="F4305" i="1"/>
  <c r="F4306" i="1"/>
  <c r="F4307" i="1"/>
  <c r="F4308" i="1"/>
  <c r="F4309" i="1"/>
  <c r="F4310" i="1"/>
  <c r="F4311" i="1"/>
  <c r="F4312" i="1"/>
  <c r="F4313" i="1"/>
  <c r="F4314" i="1"/>
  <c r="F4315" i="1"/>
  <c r="F4316" i="1"/>
  <c r="F4317" i="1"/>
  <c r="F4318" i="1"/>
  <c r="F4319" i="1"/>
  <c r="F4320" i="1"/>
  <c r="F4321" i="1"/>
  <c r="F4322" i="1"/>
  <c r="F4323" i="1"/>
  <c r="F4324" i="1"/>
  <c r="F4325" i="1"/>
  <c r="F4326" i="1"/>
  <c r="F4327" i="1"/>
  <c r="F4328" i="1"/>
  <c r="F4329" i="1"/>
  <c r="F4330" i="1"/>
  <c r="F4331" i="1"/>
  <c r="F4332" i="1"/>
  <c r="F4333" i="1"/>
  <c r="F4334" i="1"/>
  <c r="F4335" i="1"/>
  <c r="F4336" i="1"/>
  <c r="F4337" i="1"/>
  <c r="F4338" i="1"/>
  <c r="F4339" i="1"/>
  <c r="F4340" i="1"/>
  <c r="F4341" i="1"/>
  <c r="F4342" i="1"/>
  <c r="F4343" i="1"/>
  <c r="F4344" i="1"/>
  <c r="F4345" i="1"/>
  <c r="F4346" i="1"/>
  <c r="F4347" i="1"/>
  <c r="F4348" i="1"/>
  <c r="F4349" i="1"/>
  <c r="F4350" i="1"/>
  <c r="F4351" i="1"/>
  <c r="F4352" i="1"/>
  <c r="F4353" i="1"/>
  <c r="F4354" i="1"/>
  <c r="F4355" i="1"/>
  <c r="F4356" i="1"/>
  <c r="F4357" i="1"/>
  <c r="F4358" i="1"/>
  <c r="F4359" i="1"/>
  <c r="F4360" i="1"/>
  <c r="F4361" i="1"/>
  <c r="F4362" i="1"/>
  <c r="B9" i="54" l="1"/>
  <c r="C9" i="54" s="1"/>
  <c r="D9" i="54"/>
  <c r="B10" i="54"/>
  <c r="C10" i="54" s="1"/>
  <c r="D10" i="54"/>
  <c r="I85" i="84" l="1"/>
  <c r="C85" i="84"/>
  <c r="I78" i="84"/>
  <c r="C78" i="84"/>
  <c r="I77" i="84"/>
  <c r="C77" i="84"/>
  <c r="H76" i="84"/>
  <c r="I76" i="84" s="1"/>
  <c r="B76" i="84"/>
  <c r="H75" i="84"/>
  <c r="B75" i="84"/>
  <c r="J71" i="84"/>
  <c r="J70" i="84"/>
  <c r="J69" i="84"/>
  <c r="H71" i="84"/>
  <c r="H70" i="84"/>
  <c r="H69" i="84"/>
  <c r="J68" i="84"/>
  <c r="H68" i="84"/>
  <c r="H67" i="84"/>
  <c r="J67" i="84"/>
  <c r="H66" i="84"/>
  <c r="H65" i="84"/>
  <c r="H64" i="84"/>
  <c r="D70" i="84"/>
  <c r="D69" i="84"/>
  <c r="D68" i="84"/>
  <c r="D67" i="84"/>
  <c r="B70" i="84"/>
  <c r="B69" i="84"/>
  <c r="B68" i="84"/>
  <c r="B67" i="84"/>
  <c r="B66" i="84"/>
  <c r="B65" i="84"/>
  <c r="B64" i="84"/>
  <c r="H50" i="84"/>
  <c r="I50" i="84" s="1"/>
  <c r="H49" i="84"/>
  <c r="I49" i="84" s="1"/>
  <c r="B50" i="84"/>
  <c r="B49" i="84"/>
  <c r="I52" i="84"/>
  <c r="C52" i="84"/>
  <c r="I51" i="84"/>
  <c r="C51" i="84"/>
  <c r="J45" i="84"/>
  <c r="H45" i="84"/>
  <c r="I45" i="84" s="1"/>
  <c r="J44" i="84"/>
  <c r="H44" i="84"/>
  <c r="I44" i="84" s="1"/>
  <c r="H43" i="84"/>
  <c r="H42" i="84"/>
  <c r="H41" i="84"/>
  <c r="J40" i="84"/>
  <c r="H40" i="84"/>
  <c r="J43" i="84"/>
  <c r="J42" i="84"/>
  <c r="J41" i="84"/>
  <c r="H39" i="84"/>
  <c r="H38" i="84"/>
  <c r="B45" i="84"/>
  <c r="B40" i="84"/>
  <c r="H37" i="84"/>
  <c r="C76" i="84" l="1"/>
  <c r="C75" i="84"/>
  <c r="I75" i="84"/>
  <c r="C49" i="84"/>
  <c r="C50" i="84"/>
  <c r="B44" i="84"/>
  <c r="B43" i="84"/>
  <c r="B42" i="84"/>
  <c r="B41" i="84"/>
  <c r="B39" i="84"/>
  <c r="B38" i="84"/>
  <c r="B13" i="41" l="1"/>
  <c r="B11" i="41"/>
  <c r="J211" i="85" l="1"/>
  <c r="J210" i="85"/>
  <c r="H211" i="85"/>
  <c r="I211" i="85" s="1"/>
  <c r="H210" i="85"/>
  <c r="J250" i="85"/>
  <c r="H250" i="85"/>
  <c r="I250" i="85" s="1"/>
  <c r="H249" i="85"/>
  <c r="I249" i="85" s="1"/>
  <c r="J249" i="85"/>
  <c r="D249" i="85"/>
  <c r="B249" i="85"/>
  <c r="I210" i="85" l="1"/>
  <c r="C249" i="85"/>
  <c r="J337" i="85"/>
  <c r="J336" i="85"/>
  <c r="I336" i="85"/>
  <c r="I337" i="85"/>
  <c r="D337" i="85"/>
  <c r="D336" i="85"/>
  <c r="C336" i="85"/>
  <c r="C337" i="85"/>
  <c r="B8" i="6" l="1"/>
  <c r="C8" i="6" s="1"/>
  <c r="D8" i="6"/>
  <c r="H8" i="6"/>
  <c r="I8" i="6" s="1"/>
  <c r="J8" i="6"/>
  <c r="B9" i="6"/>
  <c r="C9" i="6" s="1"/>
  <c r="D9" i="6"/>
  <c r="H9" i="6"/>
  <c r="I9" i="6" s="1"/>
  <c r="J9" i="6"/>
  <c r="C10" i="6"/>
  <c r="D10" i="6"/>
  <c r="I10" i="6"/>
  <c r="J10" i="6"/>
  <c r="B9" i="5" l="1"/>
  <c r="C151" i="85" l="1"/>
  <c r="I115" i="85"/>
  <c r="C115" i="85"/>
  <c r="D224" i="85" l="1"/>
  <c r="B227" i="85"/>
  <c r="B226" i="85"/>
  <c r="B225" i="85"/>
  <c r="B224" i="85"/>
  <c r="C224" i="85" s="1"/>
  <c r="J224" i="85"/>
  <c r="H224" i="85"/>
  <c r="I224" i="85" s="1"/>
  <c r="J182" i="85"/>
  <c r="J181" i="85"/>
  <c r="H184" i="85"/>
  <c r="H183" i="85"/>
  <c r="I183" i="85" s="1"/>
  <c r="H182" i="85"/>
  <c r="I182" i="85" s="1"/>
  <c r="H181" i="85"/>
  <c r="J183" i="85"/>
  <c r="J184" i="85"/>
  <c r="D181" i="85"/>
  <c r="C181" i="85"/>
  <c r="D75" i="85"/>
  <c r="D74" i="85"/>
  <c r="C74" i="85"/>
  <c r="C75" i="85"/>
  <c r="J44" i="85"/>
  <c r="I44" i="85"/>
  <c r="D44" i="85"/>
  <c r="C44" i="85"/>
  <c r="J14" i="85"/>
  <c r="I14" i="85"/>
  <c r="D14" i="85"/>
  <c r="C14" i="85"/>
  <c r="I181" i="85" l="1"/>
  <c r="K182" i="85"/>
  <c r="I184" i="85"/>
  <c r="D361" i="85" l="1"/>
  <c r="B361" i="85"/>
  <c r="D360" i="85"/>
  <c r="B360" i="85"/>
  <c r="E360" i="85" s="1"/>
  <c r="D359" i="85"/>
  <c r="B359" i="85"/>
  <c r="D358" i="85"/>
  <c r="B358" i="85"/>
  <c r="J357" i="85"/>
  <c r="H357" i="85"/>
  <c r="D357" i="85"/>
  <c r="B357" i="85"/>
  <c r="J356" i="85"/>
  <c r="I356" i="85"/>
  <c r="D356" i="85"/>
  <c r="C356" i="85"/>
  <c r="J355" i="85"/>
  <c r="I355" i="85"/>
  <c r="D355" i="85"/>
  <c r="C355" i="85"/>
  <c r="J341" i="85"/>
  <c r="H341" i="85"/>
  <c r="I341" i="85" s="1"/>
  <c r="J340" i="85"/>
  <c r="H340" i="85"/>
  <c r="K340" i="85" s="1"/>
  <c r="J339" i="85"/>
  <c r="H339" i="85"/>
  <c r="I339" i="85" s="1"/>
  <c r="D339" i="85"/>
  <c r="B339" i="85"/>
  <c r="E339" i="85" s="1"/>
  <c r="J338" i="85"/>
  <c r="H338" i="85"/>
  <c r="I338" i="85" s="1"/>
  <c r="D338" i="85"/>
  <c r="B338" i="85"/>
  <c r="C338" i="85" s="1"/>
  <c r="J335" i="85"/>
  <c r="I335" i="85"/>
  <c r="D335" i="85"/>
  <c r="C335" i="85"/>
  <c r="J334" i="85"/>
  <c r="I334" i="85"/>
  <c r="D334" i="85"/>
  <c r="C334" i="85"/>
  <c r="I319" i="85"/>
  <c r="C319" i="85"/>
  <c r="I307" i="85"/>
  <c r="C307" i="85"/>
  <c r="I306" i="85"/>
  <c r="C306" i="85"/>
  <c r="C300" i="85"/>
  <c r="C299" i="85"/>
  <c r="C298" i="85"/>
  <c r="I293" i="85"/>
  <c r="D293" i="85"/>
  <c r="B293" i="85"/>
  <c r="C293" i="85" s="1"/>
  <c r="D283" i="85"/>
  <c r="B283" i="85"/>
  <c r="C273" i="85"/>
  <c r="I268" i="85"/>
  <c r="C268" i="85"/>
  <c r="J263" i="85"/>
  <c r="H263" i="85"/>
  <c r="I263" i="85" s="1"/>
  <c r="J262" i="85"/>
  <c r="H262" i="85"/>
  <c r="I262" i="85" s="1"/>
  <c r="D262" i="85"/>
  <c r="B262" i="85"/>
  <c r="C262" i="85" s="1"/>
  <c r="I245" i="85"/>
  <c r="C245" i="85"/>
  <c r="I241" i="85"/>
  <c r="C241" i="85"/>
  <c r="I237" i="85"/>
  <c r="C237" i="85"/>
  <c r="I236" i="85"/>
  <c r="C236" i="85"/>
  <c r="I232" i="85"/>
  <c r="D232" i="85"/>
  <c r="B232" i="85"/>
  <c r="C232" i="85" s="1"/>
  <c r="J227" i="85"/>
  <c r="H227" i="85"/>
  <c r="I227" i="85" s="1"/>
  <c r="D227" i="85"/>
  <c r="J226" i="85"/>
  <c r="H226" i="85"/>
  <c r="I226" i="85" s="1"/>
  <c r="D226" i="85"/>
  <c r="J225" i="85"/>
  <c r="H225" i="85"/>
  <c r="I225" i="85" s="1"/>
  <c r="D225" i="85"/>
  <c r="J223" i="85"/>
  <c r="I223" i="85"/>
  <c r="D223" i="85"/>
  <c r="I206" i="85"/>
  <c r="C206" i="85"/>
  <c r="I202" i="85"/>
  <c r="C202" i="85"/>
  <c r="I198" i="85"/>
  <c r="I197" i="85"/>
  <c r="C198" i="85"/>
  <c r="C197" i="85"/>
  <c r="J193" i="85"/>
  <c r="H193" i="85"/>
  <c r="D193" i="85"/>
  <c r="B193" i="85"/>
  <c r="J188" i="85"/>
  <c r="I188" i="85"/>
  <c r="D188" i="85"/>
  <c r="C188" i="85"/>
  <c r="D183" i="85"/>
  <c r="B183" i="85"/>
  <c r="C183" i="85" s="1"/>
  <c r="D182" i="85"/>
  <c r="B182" i="85"/>
  <c r="C182" i="85" s="1"/>
  <c r="J180" i="85"/>
  <c r="D180" i="85"/>
  <c r="C180" i="85"/>
  <c r="C164" i="85"/>
  <c r="C160" i="85"/>
  <c r="C156" i="85"/>
  <c r="C155" i="85"/>
  <c r="D148" i="85"/>
  <c r="B148" i="85"/>
  <c r="D144" i="85"/>
  <c r="B144" i="85"/>
  <c r="D143" i="85"/>
  <c r="B143" i="85"/>
  <c r="D142" i="85"/>
  <c r="B142" i="85"/>
  <c r="D141" i="85"/>
  <c r="B141" i="85"/>
  <c r="D140" i="85"/>
  <c r="I128" i="85"/>
  <c r="C128" i="85"/>
  <c r="I124" i="85"/>
  <c r="C124" i="85"/>
  <c r="I120" i="85"/>
  <c r="C120" i="85"/>
  <c r="I119" i="85"/>
  <c r="C119" i="85"/>
  <c r="J112" i="85"/>
  <c r="H112" i="85"/>
  <c r="I112" i="85" s="1"/>
  <c r="D112" i="85"/>
  <c r="B112" i="85"/>
  <c r="C112" i="85" s="1"/>
  <c r="J108" i="85"/>
  <c r="H108" i="85"/>
  <c r="D108" i="85"/>
  <c r="B108" i="85"/>
  <c r="J107" i="85"/>
  <c r="H107" i="85"/>
  <c r="I107" i="85" s="1"/>
  <c r="D107" i="85"/>
  <c r="B107" i="85"/>
  <c r="C107" i="85" s="1"/>
  <c r="J106" i="85"/>
  <c r="H106" i="85"/>
  <c r="I106" i="85" s="1"/>
  <c r="D106" i="85"/>
  <c r="B106" i="85"/>
  <c r="C106" i="85" s="1"/>
  <c r="J105" i="85"/>
  <c r="H105" i="85"/>
  <c r="I105" i="85" s="1"/>
  <c r="D105" i="85"/>
  <c r="B105" i="85"/>
  <c r="C105" i="85" s="1"/>
  <c r="J104" i="85"/>
  <c r="I104" i="85"/>
  <c r="D104" i="85"/>
  <c r="C104" i="85"/>
  <c r="C90" i="85"/>
  <c r="C86" i="85"/>
  <c r="C82" i="85"/>
  <c r="C81" i="85"/>
  <c r="D77" i="85"/>
  <c r="B77" i="85"/>
  <c r="C77" i="85" s="1"/>
  <c r="D76" i="85"/>
  <c r="B76" i="85"/>
  <c r="C76" i="85" s="1"/>
  <c r="D73" i="85"/>
  <c r="C73" i="85"/>
  <c r="I59" i="85"/>
  <c r="C59" i="85"/>
  <c r="I55" i="85"/>
  <c r="C55" i="85"/>
  <c r="I51" i="85"/>
  <c r="C51" i="85"/>
  <c r="I50" i="85"/>
  <c r="C50" i="85"/>
  <c r="J46" i="85"/>
  <c r="H46" i="85"/>
  <c r="D46" i="85"/>
  <c r="B46" i="85"/>
  <c r="E46" i="85" s="1"/>
  <c r="J45" i="85"/>
  <c r="H45" i="85"/>
  <c r="D45" i="85"/>
  <c r="B45" i="85"/>
  <c r="J43" i="85"/>
  <c r="D43" i="85"/>
  <c r="I29" i="85"/>
  <c r="C29" i="85"/>
  <c r="I25" i="85"/>
  <c r="C25" i="85"/>
  <c r="I21" i="85"/>
  <c r="C21" i="85"/>
  <c r="I20" i="85"/>
  <c r="C20" i="85"/>
  <c r="J16" i="85"/>
  <c r="H16" i="85"/>
  <c r="I16" i="85" s="1"/>
  <c r="D16" i="85"/>
  <c r="B16" i="85"/>
  <c r="J15" i="85"/>
  <c r="H15" i="85"/>
  <c r="I15" i="85" s="1"/>
  <c r="D15" i="85"/>
  <c r="B15" i="85"/>
  <c r="J13" i="85"/>
  <c r="I13" i="85"/>
  <c r="D13" i="85"/>
  <c r="K46" i="85" l="1"/>
  <c r="E108" i="85"/>
  <c r="E143" i="85"/>
  <c r="K108" i="85"/>
  <c r="E107" i="85"/>
  <c r="E77" i="85"/>
  <c r="C108" i="85"/>
  <c r="C339" i="85"/>
  <c r="I108" i="85"/>
  <c r="I340" i="85"/>
  <c r="K16" i="85"/>
  <c r="I43" i="85"/>
  <c r="I45" i="85"/>
  <c r="I46" i="85"/>
  <c r="C141" i="85"/>
  <c r="C143" i="85"/>
  <c r="C148" i="85"/>
  <c r="E183" i="85"/>
  <c r="I193" i="85"/>
  <c r="K226" i="85"/>
  <c r="C283" i="85"/>
  <c r="C357" i="85"/>
  <c r="C358" i="85"/>
  <c r="C360" i="85"/>
  <c r="C13" i="85"/>
  <c r="C15" i="85"/>
  <c r="C16" i="85"/>
  <c r="I180" i="85"/>
  <c r="C223" i="85"/>
  <c r="C225" i="85"/>
  <c r="C226" i="85"/>
  <c r="C227" i="85"/>
  <c r="C43" i="85"/>
  <c r="C45" i="85"/>
  <c r="C46" i="85"/>
  <c r="C140" i="85"/>
  <c r="C142" i="85"/>
  <c r="C144" i="85"/>
  <c r="C193" i="85"/>
  <c r="I357" i="85"/>
  <c r="C359" i="85"/>
  <c r="C361" i="85"/>
  <c r="H22" i="84"/>
  <c r="H21" i="84"/>
  <c r="I24" i="84"/>
  <c r="I23" i="84"/>
  <c r="B22" i="84"/>
  <c r="C22" i="84" s="1"/>
  <c r="C23" i="84"/>
  <c r="B21" i="84"/>
  <c r="J17" i="84"/>
  <c r="J16" i="84"/>
  <c r="J15" i="84"/>
  <c r="J14" i="84"/>
  <c r="H17" i="84"/>
  <c r="H16" i="84"/>
  <c r="H15" i="84"/>
  <c r="H14" i="84"/>
  <c r="B17" i="84"/>
  <c r="B16" i="84"/>
  <c r="B15" i="84"/>
  <c r="B14" i="84"/>
  <c r="H13" i="84"/>
  <c r="H12" i="84"/>
  <c r="H11" i="84"/>
  <c r="I22" i="84" l="1"/>
  <c r="I21" i="84"/>
  <c r="C24" i="84"/>
  <c r="B12" i="84"/>
  <c r="C12" i="84" s="1"/>
  <c r="B13" i="84"/>
  <c r="C13" i="84" s="1"/>
  <c r="I71" i="84"/>
  <c r="C70" i="84"/>
  <c r="I70" i="84"/>
  <c r="C69" i="84"/>
  <c r="I69" i="84"/>
  <c r="C68" i="84"/>
  <c r="C67" i="84"/>
  <c r="D66" i="84"/>
  <c r="C66" i="84"/>
  <c r="J66" i="84"/>
  <c r="D65" i="84"/>
  <c r="C65" i="84"/>
  <c r="J65" i="84"/>
  <c r="D64" i="84"/>
  <c r="C64" i="84"/>
  <c r="J64" i="84"/>
  <c r="D45" i="84"/>
  <c r="D44" i="84"/>
  <c r="C44" i="84"/>
  <c r="I43" i="84"/>
  <c r="D43" i="84"/>
  <c r="I42" i="84"/>
  <c r="D42" i="84"/>
  <c r="C42" i="84"/>
  <c r="I41" i="84"/>
  <c r="D41" i="84"/>
  <c r="C41" i="84"/>
  <c r="I40" i="84"/>
  <c r="D40" i="84"/>
  <c r="J39" i="84"/>
  <c r="I39" i="84"/>
  <c r="D39" i="84"/>
  <c r="J38" i="84"/>
  <c r="D38" i="84"/>
  <c r="J37" i="84"/>
  <c r="I17" i="84"/>
  <c r="D17" i="84"/>
  <c r="C17" i="84"/>
  <c r="I16" i="84"/>
  <c r="D16" i="84"/>
  <c r="C16" i="84"/>
  <c r="I15" i="84"/>
  <c r="D15" i="84"/>
  <c r="C15" i="84"/>
  <c r="I14" i="84"/>
  <c r="D14" i="84"/>
  <c r="C14" i="84"/>
  <c r="J13" i="84"/>
  <c r="I13" i="84"/>
  <c r="D13" i="84"/>
  <c r="J12" i="84"/>
  <c r="D12" i="84"/>
  <c r="J11" i="84"/>
  <c r="I11" i="84"/>
  <c r="C21" i="84" l="1"/>
  <c r="I68" i="84"/>
  <c r="C40" i="84"/>
  <c r="I37" i="84"/>
  <c r="I12" i="84"/>
  <c r="C39" i="84"/>
  <c r="C38" i="84"/>
  <c r="I38" i="84"/>
  <c r="B100" i="84"/>
  <c r="B99" i="84" s="1"/>
  <c r="B98" i="84"/>
  <c r="C45" i="84"/>
  <c r="C43" i="84"/>
  <c r="I64" i="84"/>
  <c r="I65" i="84"/>
  <c r="I66" i="84"/>
  <c r="I67" i="84"/>
  <c r="H19" i="29"/>
  <c r="B19" i="29"/>
  <c r="C19" i="29" s="1"/>
  <c r="B181" i="5"/>
  <c r="B180" i="3"/>
  <c r="B18" i="58" l="1"/>
  <c r="B17" i="58"/>
  <c r="B19" i="58"/>
  <c r="D36" i="54" l="1"/>
  <c r="C36" i="54"/>
  <c r="D35" i="54"/>
  <c r="C35" i="54"/>
  <c r="D26" i="54"/>
  <c r="B26" i="54"/>
  <c r="C26" i="54" s="1"/>
  <c r="C17" i="54"/>
  <c r="C14" i="32"/>
  <c r="I9" i="32"/>
  <c r="C9" i="32"/>
  <c r="C4" i="32"/>
  <c r="I4" i="32"/>
  <c r="D46" i="31"/>
  <c r="C46" i="31"/>
  <c r="J37" i="31"/>
  <c r="I37" i="31"/>
  <c r="D37" i="31"/>
  <c r="C37" i="31"/>
  <c r="J28" i="31"/>
  <c r="I28" i="31"/>
  <c r="D28" i="31"/>
  <c r="C28" i="31"/>
  <c r="J19" i="31"/>
  <c r="I19" i="31"/>
  <c r="D19" i="31"/>
  <c r="C19" i="31"/>
  <c r="J9" i="31"/>
  <c r="I9" i="31"/>
  <c r="D9" i="31"/>
  <c r="C9" i="31"/>
  <c r="C158" i="29"/>
  <c r="C157" i="29"/>
  <c r="C156" i="29"/>
  <c r="I149" i="29"/>
  <c r="I148" i="29"/>
  <c r="C148" i="29"/>
  <c r="I147" i="29"/>
  <c r="C147" i="29"/>
  <c r="I146" i="29"/>
  <c r="C146" i="29"/>
  <c r="C138" i="29"/>
  <c r="C137" i="29"/>
  <c r="D131" i="29"/>
  <c r="C131" i="29"/>
  <c r="D123" i="29"/>
  <c r="C123" i="29"/>
  <c r="J122" i="29"/>
  <c r="I122" i="29"/>
  <c r="D122" i="29"/>
  <c r="C122" i="29"/>
  <c r="C109" i="29"/>
  <c r="I101" i="29"/>
  <c r="C101" i="29"/>
  <c r="C96" i="29"/>
  <c r="I91" i="29"/>
  <c r="C91" i="29"/>
  <c r="J86" i="29"/>
  <c r="H86" i="29"/>
  <c r="I86" i="29" s="1"/>
  <c r="D86" i="29"/>
  <c r="C86" i="29"/>
  <c r="J85" i="29"/>
  <c r="H85" i="29"/>
  <c r="I85" i="29" s="1"/>
  <c r="D85" i="29"/>
  <c r="C85" i="29"/>
  <c r="J77" i="29"/>
  <c r="I77" i="29"/>
  <c r="D77" i="29"/>
  <c r="C77" i="29"/>
  <c r="J76" i="29"/>
  <c r="I76" i="29"/>
  <c r="D76" i="29"/>
  <c r="C76" i="29"/>
  <c r="J75" i="29"/>
  <c r="I75" i="29"/>
  <c r="D75" i="29"/>
  <c r="C75" i="29"/>
  <c r="I66" i="29"/>
  <c r="C66" i="29"/>
  <c r="I61" i="29"/>
  <c r="C61" i="29"/>
  <c r="I55" i="29"/>
  <c r="C55" i="29"/>
  <c r="I50" i="29"/>
  <c r="C50" i="29"/>
  <c r="J44" i="29"/>
  <c r="I44" i="29"/>
  <c r="D44" i="29"/>
  <c r="B44" i="29"/>
  <c r="C44" i="29" s="1"/>
  <c r="C35" i="29"/>
  <c r="D28" i="29"/>
  <c r="C28" i="29"/>
  <c r="J19" i="29"/>
  <c r="I19" i="29"/>
  <c r="J10" i="29"/>
  <c r="H10" i="29"/>
  <c r="I10" i="29" s="1"/>
  <c r="D10" i="29"/>
  <c r="B10" i="29"/>
  <c r="C10" i="29" s="1"/>
  <c r="D28" i="78"/>
  <c r="C28" i="78"/>
  <c r="D27" i="78"/>
  <c r="B27" i="78"/>
  <c r="C27" i="78" s="1"/>
  <c r="D26" i="78"/>
  <c r="C26" i="78"/>
  <c r="D19" i="78"/>
  <c r="C19" i="78"/>
  <c r="D18" i="78"/>
  <c r="C18" i="78"/>
  <c r="D17" i="78"/>
  <c r="B17" i="78"/>
  <c r="C17" i="78" s="1"/>
  <c r="D16" i="78"/>
  <c r="C16" i="78"/>
  <c r="C9" i="78"/>
  <c r="D8" i="78"/>
  <c r="B8" i="78"/>
  <c r="I13" i="64"/>
  <c r="D10" i="64"/>
  <c r="B10" i="64"/>
  <c r="C10" i="64" s="1"/>
  <c r="D9" i="64"/>
  <c r="C9" i="64"/>
  <c r="D8" i="64"/>
  <c r="C8" i="64"/>
  <c r="J8" i="64"/>
  <c r="I8" i="64"/>
  <c r="F105" i="27"/>
  <c r="F104" i="27"/>
  <c r="G104" i="27" s="1"/>
  <c r="I76" i="27"/>
  <c r="C76" i="27"/>
  <c r="C71" i="27"/>
  <c r="I70" i="27"/>
  <c r="C70" i="27"/>
  <c r="J63" i="27"/>
  <c r="I63" i="27"/>
  <c r="J62" i="27"/>
  <c r="I62" i="27"/>
  <c r="D62" i="27"/>
  <c r="C62" i="27"/>
  <c r="J61" i="27"/>
  <c r="I61" i="27"/>
  <c r="D61" i="27"/>
  <c r="C61" i="27"/>
  <c r="J60" i="27"/>
  <c r="I60" i="27"/>
  <c r="D60" i="27"/>
  <c r="C60" i="27"/>
  <c r="J59" i="27"/>
  <c r="H59" i="27"/>
  <c r="I59" i="27" s="1"/>
  <c r="D59" i="27"/>
  <c r="C59" i="27"/>
  <c r="J58" i="27"/>
  <c r="H58" i="27"/>
  <c r="I58" i="27" s="1"/>
  <c r="D58" i="27"/>
  <c r="B58" i="27"/>
  <c r="C58" i="27" s="1"/>
  <c r="J57" i="27"/>
  <c r="H57" i="27"/>
  <c r="I57" i="27" s="1"/>
  <c r="D57" i="27"/>
  <c r="B57" i="27"/>
  <c r="C57" i="27" s="1"/>
  <c r="J56" i="27"/>
  <c r="H56" i="27"/>
  <c r="I56" i="27" s="1"/>
  <c r="D56" i="27"/>
  <c r="B56" i="27"/>
  <c r="C56" i="27" s="1"/>
  <c r="J55" i="27"/>
  <c r="H55" i="27"/>
  <c r="I55" i="27" s="1"/>
  <c r="J43" i="27"/>
  <c r="H43" i="27"/>
  <c r="I43" i="27" s="1"/>
  <c r="J42" i="27"/>
  <c r="I42" i="27"/>
  <c r="D42" i="27"/>
  <c r="B42" i="27"/>
  <c r="C42" i="27" s="1"/>
  <c r="J41" i="27"/>
  <c r="H41" i="27"/>
  <c r="I41" i="27" s="1"/>
  <c r="D41" i="27"/>
  <c r="C41" i="27"/>
  <c r="J40" i="27"/>
  <c r="I40" i="27"/>
  <c r="D40" i="27"/>
  <c r="B40" i="27"/>
  <c r="C40" i="27" s="1"/>
  <c r="J39" i="27"/>
  <c r="H39" i="27"/>
  <c r="I39" i="27" s="1"/>
  <c r="D39" i="27"/>
  <c r="C39" i="27"/>
  <c r="J38" i="27"/>
  <c r="H38" i="27"/>
  <c r="I38" i="27" s="1"/>
  <c r="D38" i="27"/>
  <c r="C38" i="27"/>
  <c r="B38" i="27"/>
  <c r="J37" i="27"/>
  <c r="H37" i="27"/>
  <c r="I37" i="27" s="1"/>
  <c r="D37" i="27"/>
  <c r="B37" i="27"/>
  <c r="C37" i="27" s="1"/>
  <c r="J36" i="27"/>
  <c r="H36" i="27"/>
  <c r="I36" i="27" s="1"/>
  <c r="D36" i="27"/>
  <c r="B36" i="27"/>
  <c r="C36" i="27" s="1"/>
  <c r="J35" i="27"/>
  <c r="H35" i="27"/>
  <c r="I35" i="27" s="1"/>
  <c r="D35" i="27"/>
  <c r="B35" i="27"/>
  <c r="C35" i="27" s="1"/>
  <c r="J34" i="27"/>
  <c r="H34" i="27"/>
  <c r="I34" i="27" s="1"/>
  <c r="J19" i="27"/>
  <c r="I19" i="27"/>
  <c r="D19" i="27"/>
  <c r="C19" i="27"/>
  <c r="J18" i="27"/>
  <c r="I18" i="27"/>
  <c r="D18" i="27"/>
  <c r="C18" i="27"/>
  <c r="J17" i="27"/>
  <c r="I17" i="27"/>
  <c r="D17" i="27"/>
  <c r="C17" i="27"/>
  <c r="J16" i="27"/>
  <c r="I16" i="27"/>
  <c r="D16" i="27"/>
  <c r="C16" i="27"/>
  <c r="J15" i="27"/>
  <c r="H15" i="27"/>
  <c r="I15" i="27" s="1"/>
  <c r="D15" i="27"/>
  <c r="B15" i="27"/>
  <c r="C15" i="27" s="1"/>
  <c r="J14" i="27"/>
  <c r="H14" i="27"/>
  <c r="I14" i="27" s="1"/>
  <c r="D14" i="27"/>
  <c r="B14" i="27"/>
  <c r="C14" i="27" s="1"/>
  <c r="J13" i="27"/>
  <c r="H13" i="27"/>
  <c r="I13" i="27" s="1"/>
  <c r="D21" i="40"/>
  <c r="B21" i="40"/>
  <c r="C21" i="40" s="1"/>
  <c r="D20" i="40"/>
  <c r="B20" i="40"/>
  <c r="C20" i="40" s="1"/>
  <c r="I14" i="40"/>
  <c r="D14" i="40"/>
  <c r="C14" i="40"/>
  <c r="D13" i="40"/>
  <c r="C13" i="40"/>
  <c r="D12" i="40"/>
  <c r="C12" i="40"/>
  <c r="D11" i="40"/>
  <c r="C11" i="40"/>
  <c r="D10" i="40"/>
  <c r="B10" i="40"/>
  <c r="C10" i="40" s="1"/>
  <c r="J9" i="40"/>
  <c r="I9" i="40"/>
  <c r="D9" i="40"/>
  <c r="B9" i="40"/>
  <c r="C9" i="40" s="1"/>
  <c r="H317" i="19"/>
  <c r="F317" i="19"/>
  <c r="E317" i="19"/>
  <c r="H314" i="19"/>
  <c r="I299" i="19"/>
  <c r="H299" i="19"/>
  <c r="F299" i="19"/>
  <c r="E299" i="19"/>
  <c r="H268" i="19"/>
  <c r="F268" i="19"/>
  <c r="E268" i="19"/>
  <c r="E141" i="19"/>
  <c r="E140" i="19"/>
  <c r="E139" i="19"/>
  <c r="I7" i="19"/>
  <c r="H7" i="19"/>
  <c r="F7" i="19"/>
  <c r="J4" i="19"/>
  <c r="J7" i="19" s="1"/>
  <c r="I4" i="19"/>
  <c r="H4" i="19"/>
  <c r="F4" i="19"/>
  <c r="C19" i="25"/>
  <c r="C18" i="25"/>
  <c r="C13" i="25"/>
  <c r="D12" i="25"/>
  <c r="C12" i="25"/>
  <c r="D11" i="25"/>
  <c r="C11" i="25"/>
  <c r="D10" i="25"/>
  <c r="C10" i="25"/>
  <c r="D9" i="25"/>
  <c r="B9" i="25"/>
  <c r="C9" i="25" s="1"/>
  <c r="C17" i="26"/>
  <c r="D12" i="26"/>
  <c r="C12" i="26"/>
  <c r="D11" i="26"/>
  <c r="C11" i="26"/>
  <c r="D10" i="26"/>
  <c r="C10" i="26"/>
  <c r="D9" i="26"/>
  <c r="C9" i="26"/>
  <c r="D8" i="26"/>
  <c r="C8" i="26"/>
  <c r="B11" i="23"/>
  <c r="C11" i="23" s="1"/>
  <c r="B10" i="23"/>
  <c r="C10" i="23" s="1"/>
  <c r="C42" i="24"/>
  <c r="C41" i="24"/>
  <c r="C40" i="24"/>
  <c r="C39" i="24"/>
  <c r="C38" i="24"/>
  <c r="C37" i="24"/>
  <c r="D26" i="24"/>
  <c r="B26" i="24"/>
  <c r="C26" i="24" s="1"/>
  <c r="D25" i="24"/>
  <c r="B25" i="24"/>
  <c r="C25" i="24" s="1"/>
  <c r="B13" i="24"/>
  <c r="C13" i="24" s="1"/>
  <c r="B12" i="24"/>
  <c r="C12" i="24" s="1"/>
  <c r="B11" i="24"/>
  <c r="C11" i="24" s="1"/>
  <c r="C30" i="43"/>
  <c r="J16" i="43"/>
  <c r="I16" i="43"/>
  <c r="J12" i="43"/>
  <c r="H12" i="43"/>
  <c r="I12" i="43" s="1"/>
  <c r="C12" i="43"/>
  <c r="J11" i="43"/>
  <c r="H11" i="43"/>
  <c r="I11" i="43" s="1"/>
  <c r="B11" i="43"/>
  <c r="C11" i="43" s="1"/>
  <c r="B10" i="43"/>
  <c r="C10" i="43" s="1"/>
  <c r="C9" i="43"/>
  <c r="C49" i="42"/>
  <c r="C44" i="42"/>
  <c r="I44" i="42"/>
  <c r="I37" i="42"/>
  <c r="D25" i="42"/>
  <c r="B25" i="42"/>
  <c r="C25" i="42" s="1"/>
  <c r="D19" i="42"/>
  <c r="B19" i="42"/>
  <c r="C19" i="42" s="1"/>
  <c r="J14" i="42"/>
  <c r="I14" i="42"/>
  <c r="D13" i="42"/>
  <c r="B13" i="42"/>
  <c r="C13" i="42" s="1"/>
  <c r="D12" i="42"/>
  <c r="B12" i="42"/>
  <c r="C12" i="42" s="1"/>
  <c r="D11" i="42"/>
  <c r="B11" i="42"/>
  <c r="C11" i="42" s="1"/>
  <c r="J10" i="42"/>
  <c r="H10" i="42"/>
  <c r="I10" i="42" s="1"/>
  <c r="J9" i="42"/>
  <c r="H9" i="42"/>
  <c r="I9" i="42" s="1"/>
  <c r="C38" i="41"/>
  <c r="I32" i="41"/>
  <c r="C32" i="41"/>
  <c r="I26" i="41"/>
  <c r="C26" i="41"/>
  <c r="B20" i="41"/>
  <c r="C20" i="41" s="1"/>
  <c r="J15" i="41"/>
  <c r="I15" i="41"/>
  <c r="D13" i="41"/>
  <c r="C13" i="41"/>
  <c r="D12" i="41"/>
  <c r="B12" i="41"/>
  <c r="C12" i="41" s="1"/>
  <c r="J11" i="41"/>
  <c r="H11" i="41"/>
  <c r="I11" i="41" s="1"/>
  <c r="D11" i="41"/>
  <c r="C11" i="41"/>
  <c r="J10" i="41"/>
  <c r="H10" i="41"/>
  <c r="I10" i="41" s="1"/>
  <c r="C71" i="16"/>
  <c r="C65" i="16"/>
  <c r="C64" i="16"/>
  <c r="I59" i="16"/>
  <c r="D59" i="16"/>
  <c r="C59" i="16"/>
  <c r="B59" i="16"/>
  <c r="C50" i="16"/>
  <c r="I49" i="16"/>
  <c r="C49" i="16"/>
  <c r="I48" i="16"/>
  <c r="C48" i="16"/>
  <c r="I47" i="16"/>
  <c r="C47" i="16"/>
  <c r="C39" i="16"/>
  <c r="C38" i="16"/>
  <c r="D34" i="16"/>
  <c r="C34" i="16"/>
  <c r="B34" i="16"/>
  <c r="D33" i="16"/>
  <c r="C33" i="16"/>
  <c r="B33" i="16"/>
  <c r="C22" i="16"/>
  <c r="C21" i="16"/>
  <c r="C17" i="16"/>
  <c r="C16" i="16"/>
  <c r="D12" i="16"/>
  <c r="C12" i="16"/>
  <c r="D11" i="16"/>
  <c r="C11" i="16"/>
  <c r="D10" i="16"/>
  <c r="B10" i="16"/>
  <c r="C10" i="16" s="1"/>
  <c r="D9" i="16"/>
  <c r="B9" i="16"/>
  <c r="C9" i="16" s="1"/>
  <c r="I61" i="66"/>
  <c r="C61" i="66"/>
  <c r="I55" i="66"/>
  <c r="C55" i="66"/>
  <c r="I54" i="66"/>
  <c r="C54" i="66"/>
  <c r="I46" i="66"/>
  <c r="I42" i="66"/>
  <c r="I41" i="66"/>
  <c r="C41" i="66"/>
  <c r="J37" i="66"/>
  <c r="I37" i="66"/>
  <c r="H37" i="66"/>
  <c r="D37" i="66"/>
  <c r="C37" i="66"/>
  <c r="B37" i="66"/>
  <c r="J36" i="66"/>
  <c r="I36" i="66"/>
  <c r="D36" i="66"/>
  <c r="C36" i="66"/>
  <c r="J35" i="66"/>
  <c r="I35" i="66"/>
  <c r="D35" i="66"/>
  <c r="C35" i="66"/>
  <c r="J34" i="66"/>
  <c r="I34" i="66"/>
  <c r="H34" i="66"/>
  <c r="D34" i="66"/>
  <c r="C34" i="66"/>
  <c r="B34" i="66"/>
  <c r="J33" i="66"/>
  <c r="I33" i="66"/>
  <c r="H33" i="66"/>
  <c r="D33" i="66"/>
  <c r="C33" i="66"/>
  <c r="B33" i="66"/>
  <c r="I21" i="66"/>
  <c r="I17" i="66"/>
  <c r="I16" i="66"/>
  <c r="C16" i="66"/>
  <c r="J12" i="66"/>
  <c r="I12" i="66"/>
  <c r="H12" i="66"/>
  <c r="D12" i="66"/>
  <c r="B12" i="66"/>
  <c r="J11" i="66"/>
  <c r="I11" i="66"/>
  <c r="D11" i="66"/>
  <c r="C11" i="66"/>
  <c r="J10" i="66"/>
  <c r="I10" i="66"/>
  <c r="H10" i="66"/>
  <c r="D10" i="66"/>
  <c r="B10" i="66"/>
  <c r="C10" i="66" s="1"/>
  <c r="J69" i="68"/>
  <c r="I69" i="68"/>
  <c r="H69" i="68"/>
  <c r="C67" i="68"/>
  <c r="I61" i="68"/>
  <c r="C61" i="68"/>
  <c r="I56" i="68"/>
  <c r="C56" i="68"/>
  <c r="I55" i="68"/>
  <c r="C55" i="68"/>
  <c r="I47" i="68"/>
  <c r="C47" i="68"/>
  <c r="I43" i="68"/>
  <c r="C43" i="68"/>
  <c r="J39" i="68"/>
  <c r="I39" i="68"/>
  <c r="H39" i="68"/>
  <c r="J38" i="68"/>
  <c r="I38" i="68"/>
  <c r="J37" i="68"/>
  <c r="I37" i="68"/>
  <c r="D37" i="68"/>
  <c r="C37" i="68"/>
  <c r="B37" i="68"/>
  <c r="J36" i="68"/>
  <c r="I36" i="68"/>
  <c r="H36" i="68"/>
  <c r="D36" i="68"/>
  <c r="C36" i="68"/>
  <c r="J35" i="68"/>
  <c r="I35" i="68"/>
  <c r="H35" i="68"/>
  <c r="D35" i="68"/>
  <c r="C35" i="68"/>
  <c r="B35" i="68"/>
  <c r="I22" i="68"/>
  <c r="C20" i="68"/>
  <c r="I18" i="68"/>
  <c r="C16" i="68"/>
  <c r="J14" i="68"/>
  <c r="I14" i="68"/>
  <c r="H14" i="68"/>
  <c r="J13" i="68"/>
  <c r="I13" i="68"/>
  <c r="J12" i="68"/>
  <c r="I12" i="68"/>
  <c r="D12" i="68"/>
  <c r="C12" i="68"/>
  <c r="B12" i="68"/>
  <c r="J11" i="68"/>
  <c r="I11" i="68"/>
  <c r="H11" i="68"/>
  <c r="D11" i="68"/>
  <c r="C11" i="68"/>
  <c r="J10" i="68"/>
  <c r="I10" i="68"/>
  <c r="H10" i="68"/>
  <c r="D10" i="68"/>
  <c r="C10" i="68"/>
  <c r="B10" i="68"/>
  <c r="D10" i="75"/>
  <c r="C10" i="75"/>
  <c r="J9" i="75"/>
  <c r="I9" i="75"/>
  <c r="D9" i="75"/>
  <c r="C9" i="75"/>
  <c r="J8" i="75"/>
  <c r="I8" i="75"/>
  <c r="D8" i="75"/>
  <c r="C8" i="75"/>
  <c r="C135" i="57"/>
  <c r="C134" i="57"/>
  <c r="C133" i="57"/>
  <c r="C132" i="57"/>
  <c r="C131" i="57"/>
  <c r="C130" i="57"/>
  <c r="D123" i="57"/>
  <c r="C123" i="57"/>
  <c r="D122" i="57"/>
  <c r="C122" i="57"/>
  <c r="D121" i="57"/>
  <c r="C121" i="57"/>
  <c r="D120" i="57"/>
  <c r="C120" i="57"/>
  <c r="J112" i="57"/>
  <c r="I112" i="57"/>
  <c r="D112" i="57"/>
  <c r="C112" i="57"/>
  <c r="J111" i="57"/>
  <c r="I111" i="57"/>
  <c r="D111" i="57"/>
  <c r="C111" i="57"/>
  <c r="J110" i="57"/>
  <c r="I110" i="57"/>
  <c r="D110" i="57"/>
  <c r="C110" i="57"/>
  <c r="J102" i="57"/>
  <c r="I102" i="57"/>
  <c r="J101" i="57"/>
  <c r="I101" i="57"/>
  <c r="D101" i="57"/>
  <c r="C101" i="57"/>
  <c r="J100" i="57"/>
  <c r="I100" i="57"/>
  <c r="D100" i="57"/>
  <c r="C100" i="57"/>
  <c r="D92" i="57"/>
  <c r="C92" i="57"/>
  <c r="D91" i="57"/>
  <c r="C91" i="57"/>
  <c r="J83" i="57"/>
  <c r="I83" i="57"/>
  <c r="D83" i="57"/>
  <c r="C83" i="57"/>
  <c r="J82" i="57"/>
  <c r="I82" i="57"/>
  <c r="D82" i="57"/>
  <c r="C82" i="57"/>
  <c r="D74" i="57"/>
  <c r="C74" i="57"/>
  <c r="D73" i="57"/>
  <c r="C73" i="57"/>
  <c r="D64" i="57"/>
  <c r="C64" i="57"/>
  <c r="D56" i="57"/>
  <c r="C56" i="57"/>
  <c r="D55" i="57"/>
  <c r="C55" i="57"/>
  <c r="J54" i="57"/>
  <c r="I54" i="57"/>
  <c r="D54" i="57"/>
  <c r="C54" i="57"/>
  <c r="J53" i="57"/>
  <c r="I53" i="57"/>
  <c r="D53" i="57"/>
  <c r="C53" i="57"/>
  <c r="J45" i="57"/>
  <c r="I45" i="57"/>
  <c r="D45" i="57"/>
  <c r="C45" i="57"/>
  <c r="J44" i="57"/>
  <c r="I44" i="57"/>
  <c r="D44" i="57"/>
  <c r="C44" i="57"/>
  <c r="J43" i="57"/>
  <c r="I43" i="57"/>
  <c r="D43" i="57"/>
  <c r="C43" i="57"/>
  <c r="J35" i="57"/>
  <c r="I35" i="57"/>
  <c r="D35" i="57"/>
  <c r="C35" i="57"/>
  <c r="J34" i="57"/>
  <c r="I34" i="57"/>
  <c r="D34" i="57"/>
  <c r="C34" i="57"/>
  <c r="J26" i="57"/>
  <c r="I26" i="57"/>
  <c r="D26" i="57"/>
  <c r="C26" i="57"/>
  <c r="J25" i="57"/>
  <c r="I25" i="57"/>
  <c r="D25" i="57"/>
  <c r="C25" i="57"/>
  <c r="J17" i="57"/>
  <c r="I17" i="57"/>
  <c r="D17" i="57"/>
  <c r="C17" i="57"/>
  <c r="J16" i="57"/>
  <c r="I16" i="57"/>
  <c r="D16" i="57"/>
  <c r="C16" i="57"/>
  <c r="D8" i="57"/>
  <c r="C8" i="57"/>
  <c r="D61" i="77"/>
  <c r="B61" i="77"/>
  <c r="C61" i="77" s="1"/>
  <c r="D60" i="77"/>
  <c r="C60" i="77"/>
  <c r="D59" i="77"/>
  <c r="B59" i="77"/>
  <c r="C59" i="77" s="1"/>
  <c r="J37" i="77"/>
  <c r="H37" i="77"/>
  <c r="I37" i="77" s="1"/>
  <c r="D37" i="77"/>
  <c r="B37" i="77"/>
  <c r="C37" i="77" s="1"/>
  <c r="J36" i="77"/>
  <c r="H36" i="77"/>
  <c r="I36" i="77" s="1"/>
  <c r="D36" i="77"/>
  <c r="C36" i="77"/>
  <c r="B36" i="77"/>
  <c r="J35" i="77"/>
  <c r="I35" i="77"/>
  <c r="D35" i="77"/>
  <c r="C35" i="77"/>
  <c r="J34" i="77"/>
  <c r="I34" i="77"/>
  <c r="D34" i="77"/>
  <c r="C34" i="77"/>
  <c r="J13" i="77"/>
  <c r="H13" i="77"/>
  <c r="I13" i="77" s="1"/>
  <c r="D13" i="77"/>
  <c r="B13" i="77"/>
  <c r="C13" i="77" s="1"/>
  <c r="J12" i="77"/>
  <c r="H12" i="77"/>
  <c r="I12" i="77" s="1"/>
  <c r="D12" i="77"/>
  <c r="B12" i="77"/>
  <c r="C12" i="77" s="1"/>
  <c r="J11" i="77"/>
  <c r="I11" i="77"/>
  <c r="D11" i="77"/>
  <c r="C11" i="77"/>
  <c r="J10" i="77"/>
  <c r="I10" i="77"/>
  <c r="D10" i="77"/>
  <c r="C10" i="77"/>
  <c r="L111" i="58"/>
  <c r="K111" i="58"/>
  <c r="J111" i="58"/>
  <c r="I111" i="58"/>
  <c r="L110" i="58"/>
  <c r="K110" i="58"/>
  <c r="J110" i="58"/>
  <c r="I110" i="58"/>
  <c r="L109" i="58"/>
  <c r="K109" i="58"/>
  <c r="J109" i="58"/>
  <c r="I109" i="58"/>
  <c r="L108" i="58"/>
  <c r="K108" i="58"/>
  <c r="J108" i="58"/>
  <c r="I108" i="58"/>
  <c r="L107" i="58"/>
  <c r="K107" i="58"/>
  <c r="J107" i="58"/>
  <c r="I107" i="58"/>
  <c r="E107" i="58"/>
  <c r="D107" i="58"/>
  <c r="C107" i="58"/>
  <c r="B107" i="58"/>
  <c r="L106" i="58"/>
  <c r="K106" i="58"/>
  <c r="J106" i="58"/>
  <c r="I106" i="58"/>
  <c r="E106" i="58"/>
  <c r="D106" i="58"/>
  <c r="C106" i="58"/>
  <c r="B106" i="58"/>
  <c r="L105" i="58"/>
  <c r="K105" i="58"/>
  <c r="J105" i="58"/>
  <c r="I105" i="58"/>
  <c r="E105" i="58"/>
  <c r="D105" i="58"/>
  <c r="C105" i="58"/>
  <c r="B105" i="58"/>
  <c r="L104" i="58"/>
  <c r="K104" i="58"/>
  <c r="J104" i="58"/>
  <c r="E104" i="58"/>
  <c r="D104" i="58"/>
  <c r="C104" i="58"/>
  <c r="B104" i="58"/>
  <c r="L103" i="58"/>
  <c r="K103" i="58"/>
  <c r="J103" i="58"/>
  <c r="I103" i="58"/>
  <c r="E103" i="58"/>
  <c r="D103" i="58"/>
  <c r="C103" i="58"/>
  <c r="B103" i="58"/>
  <c r="L102" i="58"/>
  <c r="K102" i="58"/>
  <c r="J102" i="58"/>
  <c r="I102" i="58"/>
  <c r="E102" i="58"/>
  <c r="D102" i="58"/>
  <c r="C102" i="58"/>
  <c r="B102" i="58"/>
  <c r="L101" i="58"/>
  <c r="K101" i="58"/>
  <c r="J101" i="58"/>
  <c r="I101" i="58"/>
  <c r="E101" i="58"/>
  <c r="D101" i="58"/>
  <c r="C101" i="58"/>
  <c r="B101" i="58"/>
  <c r="L100" i="58"/>
  <c r="K100" i="58"/>
  <c r="J100" i="58"/>
  <c r="I100" i="58"/>
  <c r="E100" i="58"/>
  <c r="D100" i="58"/>
  <c r="C100" i="58"/>
  <c r="B100" i="58"/>
  <c r="L99" i="58"/>
  <c r="K99" i="58"/>
  <c r="J99" i="58"/>
  <c r="I99" i="58"/>
  <c r="E99" i="58"/>
  <c r="D99" i="58"/>
  <c r="C99" i="58"/>
  <c r="B99" i="58"/>
  <c r="K72" i="58"/>
  <c r="J72" i="58"/>
  <c r="D72" i="58"/>
  <c r="C72" i="58"/>
  <c r="K68" i="58"/>
  <c r="J68" i="58"/>
  <c r="D68" i="58"/>
  <c r="C68" i="58"/>
  <c r="K67" i="58"/>
  <c r="J67" i="58"/>
  <c r="D67" i="58"/>
  <c r="C67" i="58"/>
  <c r="E63" i="58"/>
  <c r="B63" i="58"/>
  <c r="C63" i="58" s="1"/>
  <c r="L62" i="58"/>
  <c r="I62" i="58"/>
  <c r="J62" i="58" s="1"/>
  <c r="E62" i="58"/>
  <c r="B62" i="58"/>
  <c r="C62" i="58" s="1"/>
  <c r="L61" i="58"/>
  <c r="I61" i="58"/>
  <c r="J61" i="58" s="1"/>
  <c r="B61" i="58"/>
  <c r="D61" i="58" s="1"/>
  <c r="E60" i="58"/>
  <c r="D60" i="58"/>
  <c r="C60" i="58"/>
  <c r="L57" i="58"/>
  <c r="K57" i="58"/>
  <c r="J57" i="58"/>
  <c r="L56" i="58"/>
  <c r="I56" i="58"/>
  <c r="K56" i="58" s="1"/>
  <c r="E56" i="58"/>
  <c r="B56" i="58"/>
  <c r="D56" i="58" s="1"/>
  <c r="L55" i="58"/>
  <c r="I55" i="58"/>
  <c r="K55" i="58" s="1"/>
  <c r="E55" i="58"/>
  <c r="B55" i="58"/>
  <c r="D55" i="58" s="1"/>
  <c r="D53" i="58"/>
  <c r="D52" i="58"/>
  <c r="L51" i="58"/>
  <c r="J51" i="58"/>
  <c r="I51" i="58"/>
  <c r="K51" i="58" s="1"/>
  <c r="E51" i="58"/>
  <c r="C51" i="58"/>
  <c r="B51" i="58"/>
  <c r="D51" i="58" s="1"/>
  <c r="L50" i="58"/>
  <c r="K50" i="58"/>
  <c r="J50" i="58"/>
  <c r="I50" i="58"/>
  <c r="E50" i="58"/>
  <c r="D50" i="58"/>
  <c r="C50" i="58"/>
  <c r="B50" i="58"/>
  <c r="L49" i="58"/>
  <c r="K49" i="58"/>
  <c r="J49" i="58"/>
  <c r="I49" i="58"/>
  <c r="E49" i="58"/>
  <c r="D49" i="58"/>
  <c r="C49" i="58"/>
  <c r="B49" i="58"/>
  <c r="L48" i="58"/>
  <c r="K48" i="58"/>
  <c r="J48" i="58"/>
  <c r="E48" i="58"/>
  <c r="D48" i="58"/>
  <c r="C48" i="58"/>
  <c r="L47" i="58"/>
  <c r="K47" i="58"/>
  <c r="J47" i="58"/>
  <c r="I47" i="58"/>
  <c r="E47" i="58"/>
  <c r="D47" i="58"/>
  <c r="C47" i="58"/>
  <c r="B47" i="58"/>
  <c r="L46" i="58"/>
  <c r="K46" i="58"/>
  <c r="J46" i="58"/>
  <c r="I46" i="58"/>
  <c r="E46" i="58"/>
  <c r="D46" i="58"/>
  <c r="C46" i="58"/>
  <c r="B46" i="58"/>
  <c r="L45" i="58"/>
  <c r="I45" i="58"/>
  <c r="K45" i="58" s="1"/>
  <c r="E45" i="58"/>
  <c r="C45" i="58"/>
  <c r="B45" i="58"/>
  <c r="D45" i="58" s="1"/>
  <c r="L44" i="58"/>
  <c r="I44" i="58"/>
  <c r="K44" i="58" s="1"/>
  <c r="E44" i="58"/>
  <c r="B44" i="58"/>
  <c r="D44" i="58" s="1"/>
  <c r="L43" i="58"/>
  <c r="K43" i="58"/>
  <c r="J43" i="58"/>
  <c r="I43" i="58"/>
  <c r="E43" i="58"/>
  <c r="D43" i="58"/>
  <c r="C43" i="58"/>
  <c r="B43" i="58"/>
  <c r="L42" i="58"/>
  <c r="K42" i="58"/>
  <c r="J42" i="58"/>
  <c r="E42" i="58"/>
  <c r="D42" i="58"/>
  <c r="C42" i="58"/>
  <c r="L41" i="58"/>
  <c r="K41" i="58"/>
  <c r="J41" i="58"/>
  <c r="I41" i="58"/>
  <c r="E41" i="58"/>
  <c r="D41" i="58"/>
  <c r="C41" i="58"/>
  <c r="B41" i="58"/>
  <c r="L40" i="58"/>
  <c r="K40" i="58"/>
  <c r="J40" i="58"/>
  <c r="I40" i="58"/>
  <c r="E40" i="58"/>
  <c r="D40" i="58"/>
  <c r="C40" i="58"/>
  <c r="B40" i="58"/>
  <c r="K28" i="58"/>
  <c r="J28" i="58"/>
  <c r="D28" i="58"/>
  <c r="C28" i="58"/>
  <c r="K26" i="58"/>
  <c r="D26" i="58"/>
  <c r="K25" i="58"/>
  <c r="D25" i="58"/>
  <c r="K24" i="58"/>
  <c r="J24" i="58"/>
  <c r="D24" i="58"/>
  <c r="C24" i="58"/>
  <c r="K23" i="58"/>
  <c r="J23" i="58"/>
  <c r="D23" i="58"/>
  <c r="C23" i="58"/>
  <c r="K21" i="58"/>
  <c r="D21" i="58"/>
  <c r="K20" i="58"/>
  <c r="D20" i="58"/>
  <c r="L19" i="58"/>
  <c r="I19" i="58"/>
  <c r="K19" i="58" s="1"/>
  <c r="E19" i="58"/>
  <c r="D19" i="58"/>
  <c r="C19" i="58"/>
  <c r="L18" i="58"/>
  <c r="I18" i="58"/>
  <c r="K18" i="58" s="1"/>
  <c r="E18" i="58"/>
  <c r="D18" i="58"/>
  <c r="C18" i="58"/>
  <c r="L17" i="58"/>
  <c r="I17" i="58"/>
  <c r="K17" i="58" s="1"/>
  <c r="E17" i="58"/>
  <c r="D17" i="58"/>
  <c r="C17" i="58"/>
  <c r="L16" i="58"/>
  <c r="I16" i="58"/>
  <c r="J16" i="58" s="1"/>
  <c r="E16" i="58"/>
  <c r="B16" i="58"/>
  <c r="D16" i="58" s="1"/>
  <c r="L15" i="58"/>
  <c r="K15" i="58"/>
  <c r="I15" i="58"/>
  <c r="J15" i="58" s="1"/>
  <c r="E15" i="58"/>
  <c r="B15" i="58"/>
  <c r="C15" i="58" s="1"/>
  <c r="L14" i="58"/>
  <c r="K14" i="58"/>
  <c r="J14" i="58"/>
  <c r="I14" i="58"/>
  <c r="E14" i="58"/>
  <c r="D14" i="58"/>
  <c r="C14" i="58"/>
  <c r="B14" i="58"/>
  <c r="L13" i="58"/>
  <c r="K13" i="58"/>
  <c r="J13" i="58"/>
  <c r="E13" i="58"/>
  <c r="D13" i="58"/>
  <c r="C13" i="58"/>
  <c r="L12" i="58"/>
  <c r="K12" i="58"/>
  <c r="J12" i="58"/>
  <c r="I12" i="58"/>
  <c r="E12" i="58"/>
  <c r="D12" i="58"/>
  <c r="C12" i="58"/>
  <c r="B12" i="58"/>
  <c r="L11" i="58"/>
  <c r="K11" i="58"/>
  <c r="J11" i="58"/>
  <c r="I11" i="58"/>
  <c r="E11" i="58"/>
  <c r="D11" i="58"/>
  <c r="C11" i="58"/>
  <c r="B11" i="58"/>
  <c r="J215" i="14"/>
  <c r="H215" i="14"/>
  <c r="I215" i="14" s="1"/>
  <c r="D215" i="14"/>
  <c r="C215" i="14"/>
  <c r="B215" i="14"/>
  <c r="J214" i="14"/>
  <c r="I214" i="14"/>
  <c r="D214" i="14"/>
  <c r="B214" i="14"/>
  <c r="C214" i="14" s="1"/>
  <c r="J213" i="14"/>
  <c r="H213" i="14"/>
  <c r="I213" i="14" s="1"/>
  <c r="D213" i="14"/>
  <c r="B213" i="14"/>
  <c r="C213" i="14" s="1"/>
  <c r="D201" i="14"/>
  <c r="B201" i="14"/>
  <c r="C201" i="14" s="1"/>
  <c r="D200" i="14"/>
  <c r="C200" i="14"/>
  <c r="B200" i="14"/>
  <c r="D199" i="14"/>
  <c r="C199" i="14"/>
  <c r="D198" i="14"/>
  <c r="C198" i="14"/>
  <c r="D197" i="14"/>
  <c r="B197" i="14"/>
  <c r="C197" i="14" s="1"/>
  <c r="D196" i="14"/>
  <c r="B196" i="14"/>
  <c r="C196" i="14" s="1"/>
  <c r="D195" i="14"/>
  <c r="B195" i="14"/>
  <c r="C195" i="14" s="1"/>
  <c r="J194" i="14"/>
  <c r="I194" i="14"/>
  <c r="H194" i="14"/>
  <c r="D194" i="14"/>
  <c r="B194" i="14"/>
  <c r="C194" i="14" s="1"/>
  <c r="J193" i="14"/>
  <c r="H193" i="14"/>
  <c r="I193" i="14" s="1"/>
  <c r="D193" i="14"/>
  <c r="B193" i="14"/>
  <c r="C193" i="14" s="1"/>
  <c r="J192" i="14"/>
  <c r="H192" i="14"/>
  <c r="I192" i="14" s="1"/>
  <c r="D192" i="14"/>
  <c r="B192" i="14"/>
  <c r="C192" i="14" s="1"/>
  <c r="J191" i="14"/>
  <c r="H191" i="14"/>
  <c r="I191" i="14" s="1"/>
  <c r="D191" i="14"/>
  <c r="B191" i="14"/>
  <c r="C191" i="14" s="1"/>
  <c r="J190" i="14"/>
  <c r="I190" i="14"/>
  <c r="H190" i="14"/>
  <c r="D190" i="14"/>
  <c r="B190" i="14"/>
  <c r="C190" i="14" s="1"/>
  <c r="J189" i="14"/>
  <c r="H189" i="14"/>
  <c r="I189" i="14" s="1"/>
  <c r="D189" i="14"/>
  <c r="B189" i="14"/>
  <c r="C189" i="14" s="1"/>
  <c r="I176" i="14"/>
  <c r="H175" i="14"/>
  <c r="I175" i="14" s="1"/>
  <c r="B174" i="14"/>
  <c r="C174" i="14" s="1"/>
  <c r="C167" i="14"/>
  <c r="I160" i="14"/>
  <c r="C160" i="14"/>
  <c r="I151" i="14"/>
  <c r="D151" i="14"/>
  <c r="B151" i="14"/>
  <c r="C151" i="14" s="1"/>
  <c r="I150" i="14"/>
  <c r="D150" i="14"/>
  <c r="B150" i="14"/>
  <c r="C150" i="14" s="1"/>
  <c r="J140" i="14"/>
  <c r="H140" i="14"/>
  <c r="I140" i="14" s="1"/>
  <c r="J139" i="14"/>
  <c r="H139" i="14"/>
  <c r="I139" i="14" s="1"/>
  <c r="D139" i="14"/>
  <c r="B139" i="14"/>
  <c r="C139" i="14" s="1"/>
  <c r="H129" i="14"/>
  <c r="I129" i="14" s="1"/>
  <c r="H128" i="14"/>
  <c r="I128" i="14" s="1"/>
  <c r="C128" i="14"/>
  <c r="C127" i="14"/>
  <c r="J122" i="14"/>
  <c r="H122" i="14"/>
  <c r="I122" i="14" s="1"/>
  <c r="D122" i="14"/>
  <c r="B122" i="14"/>
  <c r="C122" i="14" s="1"/>
  <c r="J121" i="14"/>
  <c r="H121" i="14"/>
  <c r="I121" i="14" s="1"/>
  <c r="D121" i="14"/>
  <c r="B121" i="14"/>
  <c r="C121" i="14" s="1"/>
  <c r="I112" i="14"/>
  <c r="C112" i="14"/>
  <c r="I108" i="14"/>
  <c r="C108" i="14"/>
  <c r="I107" i="14"/>
  <c r="C107" i="14"/>
  <c r="H103" i="14"/>
  <c r="I103" i="14" s="1"/>
  <c r="D103" i="14"/>
  <c r="B103" i="14"/>
  <c r="C103" i="14" s="1"/>
  <c r="H102" i="14"/>
  <c r="I102" i="14" s="1"/>
  <c r="D102" i="14"/>
  <c r="B102" i="14"/>
  <c r="C102" i="14" s="1"/>
  <c r="H101" i="14"/>
  <c r="I101" i="14" s="1"/>
  <c r="D101" i="14"/>
  <c r="B101" i="14"/>
  <c r="C101" i="14" s="1"/>
  <c r="J100" i="14"/>
  <c r="H100" i="14"/>
  <c r="I100" i="14" s="1"/>
  <c r="D100" i="14"/>
  <c r="B100" i="14"/>
  <c r="C100" i="14" s="1"/>
  <c r="J99" i="14"/>
  <c r="H99" i="14"/>
  <c r="I99" i="14" s="1"/>
  <c r="D99" i="14"/>
  <c r="B99" i="14"/>
  <c r="C99" i="14" s="1"/>
  <c r="J98" i="14"/>
  <c r="I98" i="14"/>
  <c r="D98" i="14"/>
  <c r="C98" i="14"/>
  <c r="J97" i="14"/>
  <c r="H97" i="14"/>
  <c r="I97" i="14" s="1"/>
  <c r="D97" i="14"/>
  <c r="B97" i="14"/>
  <c r="C97" i="14" s="1"/>
  <c r="J96" i="14"/>
  <c r="J103" i="14" s="1"/>
  <c r="H96" i="14"/>
  <c r="I96" i="14" s="1"/>
  <c r="D96" i="14"/>
  <c r="B96" i="14"/>
  <c r="C96" i="14" s="1"/>
  <c r="J95" i="14"/>
  <c r="J101" i="14" s="1"/>
  <c r="H95" i="14"/>
  <c r="I95" i="14" s="1"/>
  <c r="D95" i="14"/>
  <c r="B95" i="14"/>
  <c r="C95" i="14" s="1"/>
  <c r="J94" i="14"/>
  <c r="H94" i="14"/>
  <c r="I94" i="14" s="1"/>
  <c r="D94" i="14"/>
  <c r="B94" i="14"/>
  <c r="C94" i="14" s="1"/>
  <c r="I82" i="14"/>
  <c r="C82" i="14"/>
  <c r="I78" i="14"/>
  <c r="C78" i="14"/>
  <c r="I77" i="14"/>
  <c r="C77" i="14"/>
  <c r="J73" i="14"/>
  <c r="I73" i="14"/>
  <c r="H73" i="14"/>
  <c r="D73" i="14"/>
  <c r="B73" i="14"/>
  <c r="C73" i="14" s="1"/>
  <c r="J70" i="14"/>
  <c r="H70" i="14"/>
  <c r="I70" i="14" s="1"/>
  <c r="J69" i="14"/>
  <c r="H69" i="14"/>
  <c r="D69" i="14"/>
  <c r="B69" i="14"/>
  <c r="C69" i="14" s="1"/>
  <c r="J68" i="14"/>
  <c r="H68" i="14"/>
  <c r="D68" i="14"/>
  <c r="B68" i="14"/>
  <c r="C68" i="14" s="1"/>
  <c r="J67" i="14"/>
  <c r="H67" i="14"/>
  <c r="D67" i="14"/>
  <c r="B67" i="14"/>
  <c r="C67" i="14" s="1"/>
  <c r="J66" i="14"/>
  <c r="H66" i="14"/>
  <c r="I66" i="14" s="1"/>
  <c r="D66" i="14"/>
  <c r="B66" i="14"/>
  <c r="C66" i="14" s="1"/>
  <c r="I52" i="14"/>
  <c r="C52" i="14"/>
  <c r="I48" i="14"/>
  <c r="C48" i="14"/>
  <c r="I47" i="14"/>
  <c r="C47" i="14"/>
  <c r="D43" i="14"/>
  <c r="B43" i="14"/>
  <c r="C43" i="14" s="1"/>
  <c r="J42" i="14"/>
  <c r="H42" i="14"/>
  <c r="I42" i="14" s="1"/>
  <c r="D42" i="14"/>
  <c r="B42" i="14"/>
  <c r="C42" i="14" s="1"/>
  <c r="J41" i="14"/>
  <c r="H41" i="14"/>
  <c r="I41" i="14" s="1"/>
  <c r="D41" i="14"/>
  <c r="B41" i="14"/>
  <c r="C41" i="14" s="1"/>
  <c r="D40" i="14"/>
  <c r="C40" i="14"/>
  <c r="J37" i="14"/>
  <c r="I37" i="14"/>
  <c r="J36" i="14"/>
  <c r="H36" i="14"/>
  <c r="I36" i="14" s="1"/>
  <c r="D36" i="14"/>
  <c r="B36" i="14"/>
  <c r="C36" i="14" s="1"/>
  <c r="J35" i="14"/>
  <c r="H35" i="14"/>
  <c r="I35" i="14" s="1"/>
  <c r="D35" i="14"/>
  <c r="B35" i="14"/>
  <c r="C35" i="14" s="1"/>
  <c r="J31" i="14"/>
  <c r="H31" i="14"/>
  <c r="I31" i="14" s="1"/>
  <c r="D31" i="14"/>
  <c r="B31" i="14"/>
  <c r="J30" i="14"/>
  <c r="H30" i="14"/>
  <c r="I30" i="14" s="1"/>
  <c r="D30" i="14"/>
  <c r="B30" i="14"/>
  <c r="I20" i="14"/>
  <c r="I16" i="14"/>
  <c r="C16" i="14"/>
  <c r="I15" i="14"/>
  <c r="C15" i="14"/>
  <c r="J11" i="14"/>
  <c r="H11" i="14"/>
  <c r="J10" i="14"/>
  <c r="H10" i="14"/>
  <c r="I10" i="14" s="1"/>
  <c r="D10" i="14"/>
  <c r="B10" i="14"/>
  <c r="C10" i="14" s="1"/>
  <c r="I234" i="74"/>
  <c r="H234" i="74"/>
  <c r="C234" i="74"/>
  <c r="B234" i="74"/>
  <c r="I226" i="74"/>
  <c r="H226" i="74"/>
  <c r="I225" i="74"/>
  <c r="H225" i="74"/>
  <c r="C225" i="74"/>
  <c r="B225" i="74"/>
  <c r="I217" i="74"/>
  <c r="H217" i="74"/>
  <c r="C217" i="74"/>
  <c r="B217" i="74"/>
  <c r="I209" i="74"/>
  <c r="C209" i="74"/>
  <c r="C202" i="74"/>
  <c r="B202" i="74"/>
  <c r="C193" i="74"/>
  <c r="B193" i="74"/>
  <c r="C192" i="74"/>
  <c r="B192" i="74"/>
  <c r="C191" i="74"/>
  <c r="B191" i="74"/>
  <c r="C183" i="74"/>
  <c r="B183" i="74"/>
  <c r="C180" i="74"/>
  <c r="B180" i="74"/>
  <c r="C171" i="74"/>
  <c r="B171" i="74"/>
  <c r="C170" i="74"/>
  <c r="B170" i="74"/>
  <c r="C160" i="74"/>
  <c r="D153" i="74"/>
  <c r="C153" i="74"/>
  <c r="B153" i="74"/>
  <c r="D143" i="74"/>
  <c r="C143" i="74"/>
  <c r="B143" i="74"/>
  <c r="D133" i="74"/>
  <c r="C133" i="74"/>
  <c r="B133" i="74"/>
  <c r="D123" i="74"/>
  <c r="C123" i="74"/>
  <c r="B123" i="74"/>
  <c r="C113" i="74"/>
  <c r="D106" i="74"/>
  <c r="C106" i="74"/>
  <c r="B106" i="74"/>
  <c r="D96" i="74"/>
  <c r="C96" i="74"/>
  <c r="B96" i="74"/>
  <c r="D86" i="74"/>
  <c r="C86" i="74"/>
  <c r="B86" i="74"/>
  <c r="D76" i="74"/>
  <c r="C76" i="74"/>
  <c r="B76" i="74"/>
  <c r="D67" i="74"/>
  <c r="C67" i="74"/>
  <c r="B67" i="74"/>
  <c r="D58" i="74"/>
  <c r="C58" i="74"/>
  <c r="B58" i="74"/>
  <c r="D49" i="74"/>
  <c r="C49" i="74"/>
  <c r="B49" i="74"/>
  <c r="C40" i="74"/>
  <c r="B40" i="74"/>
  <c r="C39" i="74"/>
  <c r="B39" i="74"/>
  <c r="D36" i="74"/>
  <c r="C36" i="74"/>
  <c r="B36" i="74"/>
  <c r="D26" i="74"/>
  <c r="C26" i="74"/>
  <c r="B26" i="74"/>
  <c r="C16" i="74"/>
  <c r="C15" i="74"/>
  <c r="C14" i="74"/>
  <c r="D10" i="74"/>
  <c r="C10" i="74"/>
  <c r="B10" i="74"/>
  <c r="E142" i="60"/>
  <c r="D142" i="60"/>
  <c r="C142" i="60"/>
  <c r="B142" i="60"/>
  <c r="E141" i="60"/>
  <c r="D141" i="60"/>
  <c r="C141" i="60"/>
  <c r="B141" i="60"/>
  <c r="E140" i="60"/>
  <c r="D140" i="60"/>
  <c r="C140" i="60"/>
  <c r="E139" i="60"/>
  <c r="D139" i="60"/>
  <c r="C139" i="60"/>
  <c r="B139" i="60"/>
  <c r="E138" i="60"/>
  <c r="D138" i="60"/>
  <c r="C138" i="60"/>
  <c r="B138" i="60"/>
  <c r="E137" i="60"/>
  <c r="C137" i="60"/>
  <c r="B137" i="60"/>
  <c r="D137" i="60" s="1"/>
  <c r="D136" i="60"/>
  <c r="B136" i="60"/>
  <c r="C136" i="60" s="1"/>
  <c r="L122" i="60"/>
  <c r="K122" i="60"/>
  <c r="J122" i="60"/>
  <c r="I122" i="60"/>
  <c r="L121" i="60"/>
  <c r="K121" i="60"/>
  <c r="J121" i="60"/>
  <c r="I121" i="60"/>
  <c r="E121" i="60"/>
  <c r="F121" i="60" s="1"/>
  <c r="D121" i="60"/>
  <c r="C121" i="60"/>
  <c r="B121" i="60"/>
  <c r="L120" i="60"/>
  <c r="K120" i="60"/>
  <c r="J120" i="60"/>
  <c r="E120" i="60"/>
  <c r="F120" i="60" s="1"/>
  <c r="D120" i="60"/>
  <c r="C120" i="60"/>
  <c r="B120" i="60"/>
  <c r="L119" i="60"/>
  <c r="K119" i="60"/>
  <c r="J119" i="60"/>
  <c r="I119" i="60"/>
  <c r="E119" i="60"/>
  <c r="D119" i="60"/>
  <c r="C119" i="60"/>
  <c r="L118" i="60"/>
  <c r="K118" i="60"/>
  <c r="J118" i="60"/>
  <c r="I118" i="60"/>
  <c r="E118" i="60"/>
  <c r="D118" i="60"/>
  <c r="C118" i="60"/>
  <c r="L117" i="60"/>
  <c r="K117" i="60"/>
  <c r="J117" i="60"/>
  <c r="I117" i="60"/>
  <c r="E117" i="60"/>
  <c r="D117" i="60"/>
  <c r="C117" i="60"/>
  <c r="B117" i="60"/>
  <c r="L116" i="60"/>
  <c r="K116" i="60"/>
  <c r="J116" i="60"/>
  <c r="I116" i="60"/>
  <c r="E116" i="60"/>
  <c r="D116" i="60"/>
  <c r="C116" i="60"/>
  <c r="B116" i="60"/>
  <c r="E100" i="60"/>
  <c r="D100" i="60"/>
  <c r="C100" i="60"/>
  <c r="B100" i="60"/>
  <c r="E99" i="60"/>
  <c r="D99" i="60"/>
  <c r="C99" i="60"/>
  <c r="B99" i="60"/>
  <c r="E98" i="60"/>
  <c r="D98" i="60"/>
  <c r="C98" i="60"/>
  <c r="E97" i="60"/>
  <c r="D97" i="60"/>
  <c r="C97" i="60"/>
  <c r="B97" i="60"/>
  <c r="E96" i="60"/>
  <c r="D96" i="60"/>
  <c r="C96" i="60"/>
  <c r="B96" i="60"/>
  <c r="E95" i="60"/>
  <c r="D95" i="60"/>
  <c r="C95" i="60"/>
  <c r="B95" i="60"/>
  <c r="E94" i="60"/>
  <c r="F94" i="60" s="1"/>
  <c r="D94" i="60"/>
  <c r="C94" i="60"/>
  <c r="B94" i="60"/>
  <c r="E93" i="60"/>
  <c r="D93" i="60"/>
  <c r="C93" i="60"/>
  <c r="B93" i="60"/>
  <c r="L81" i="60"/>
  <c r="K81" i="60"/>
  <c r="J81" i="60"/>
  <c r="I81" i="60"/>
  <c r="E81" i="60"/>
  <c r="D81" i="60"/>
  <c r="C81" i="60"/>
  <c r="B81" i="60"/>
  <c r="L80" i="60"/>
  <c r="K80" i="60"/>
  <c r="J80" i="60"/>
  <c r="I80" i="60"/>
  <c r="E80" i="60"/>
  <c r="D80" i="60"/>
  <c r="C80" i="60"/>
  <c r="B80" i="60"/>
  <c r="L79" i="60"/>
  <c r="K79" i="60"/>
  <c r="J79" i="60"/>
  <c r="E79" i="60"/>
  <c r="D79" i="60"/>
  <c r="C79" i="60"/>
  <c r="L78" i="60"/>
  <c r="K78" i="60"/>
  <c r="J78" i="60"/>
  <c r="I78" i="60"/>
  <c r="E78" i="60"/>
  <c r="D78" i="60"/>
  <c r="C78" i="60"/>
  <c r="B78" i="60"/>
  <c r="L77" i="60"/>
  <c r="K77" i="60"/>
  <c r="J77" i="60"/>
  <c r="I77" i="60"/>
  <c r="E77" i="60"/>
  <c r="D77" i="60"/>
  <c r="C77" i="60"/>
  <c r="B77" i="60"/>
  <c r="L76" i="60"/>
  <c r="K76" i="60"/>
  <c r="J76" i="60"/>
  <c r="I76" i="60"/>
  <c r="E76" i="60"/>
  <c r="D76" i="60"/>
  <c r="C76" i="60"/>
  <c r="B76" i="60"/>
  <c r="L75" i="60"/>
  <c r="K75" i="60"/>
  <c r="J75" i="60"/>
  <c r="I75" i="60"/>
  <c r="E75" i="60"/>
  <c r="D75" i="60"/>
  <c r="C75" i="60"/>
  <c r="B75" i="60"/>
  <c r="L74" i="60"/>
  <c r="K74" i="60"/>
  <c r="J74" i="60"/>
  <c r="I74" i="60"/>
  <c r="E74" i="60"/>
  <c r="D74" i="60"/>
  <c r="C74" i="60"/>
  <c r="B74" i="60"/>
  <c r="E60" i="60"/>
  <c r="D60" i="60"/>
  <c r="C60" i="60"/>
  <c r="B60" i="60"/>
  <c r="E59" i="60"/>
  <c r="D59" i="60"/>
  <c r="C59" i="60"/>
  <c r="B59" i="60"/>
  <c r="E58" i="60"/>
  <c r="D58" i="60"/>
  <c r="C58" i="60"/>
  <c r="E57" i="60"/>
  <c r="D57" i="60"/>
  <c r="C57" i="60"/>
  <c r="E56" i="60"/>
  <c r="D56" i="60"/>
  <c r="C56" i="60"/>
  <c r="E55" i="60"/>
  <c r="D55" i="60"/>
  <c r="C55" i="60"/>
  <c r="B55" i="60"/>
  <c r="E54" i="60"/>
  <c r="D54" i="60"/>
  <c r="C54" i="60"/>
  <c r="B54" i="60"/>
  <c r="E53" i="60"/>
  <c r="D53" i="60"/>
  <c r="C53" i="60"/>
  <c r="B53" i="60"/>
  <c r="L39" i="60"/>
  <c r="M39" i="60" s="1"/>
  <c r="K39" i="60"/>
  <c r="J39" i="60"/>
  <c r="I39" i="60"/>
  <c r="E39" i="60"/>
  <c r="D39" i="60"/>
  <c r="C39" i="60"/>
  <c r="B39" i="60"/>
  <c r="M38" i="60"/>
  <c r="L38" i="60"/>
  <c r="K38" i="60"/>
  <c r="J38" i="60"/>
  <c r="I38" i="60"/>
  <c r="E38" i="60"/>
  <c r="D38" i="60"/>
  <c r="C38" i="60"/>
  <c r="B38" i="60"/>
  <c r="L37" i="60"/>
  <c r="K37" i="60"/>
  <c r="J37" i="60"/>
  <c r="E37" i="60"/>
  <c r="D37" i="60"/>
  <c r="C37" i="60"/>
  <c r="L36" i="60"/>
  <c r="K36" i="60"/>
  <c r="J36" i="60"/>
  <c r="E36" i="60"/>
  <c r="D36" i="60"/>
  <c r="C36" i="60"/>
  <c r="L35" i="60"/>
  <c r="K35" i="60"/>
  <c r="J35" i="60"/>
  <c r="I35" i="60"/>
  <c r="E35" i="60"/>
  <c r="D35" i="60"/>
  <c r="C35" i="60"/>
  <c r="B35" i="60"/>
  <c r="L34" i="60"/>
  <c r="K34" i="60"/>
  <c r="J34" i="60"/>
  <c r="I34" i="60"/>
  <c r="E34" i="60"/>
  <c r="D34" i="60"/>
  <c r="C34" i="60"/>
  <c r="B34" i="60"/>
  <c r="L33" i="60"/>
  <c r="K33" i="60"/>
  <c r="J33" i="60"/>
  <c r="I33" i="60"/>
  <c r="E33" i="60"/>
  <c r="D33" i="60"/>
  <c r="C33" i="60"/>
  <c r="B33" i="60"/>
  <c r="L19" i="60"/>
  <c r="K19" i="60"/>
  <c r="J19" i="60"/>
  <c r="I19" i="60"/>
  <c r="E19" i="60"/>
  <c r="D19" i="60"/>
  <c r="C19" i="60"/>
  <c r="B19" i="60"/>
  <c r="L18" i="60"/>
  <c r="K18" i="60"/>
  <c r="J18" i="60"/>
  <c r="I18" i="60"/>
  <c r="E18" i="60"/>
  <c r="D18" i="60"/>
  <c r="C18" i="60"/>
  <c r="B18" i="60"/>
  <c r="L17" i="60"/>
  <c r="K17" i="60"/>
  <c r="J17" i="60"/>
  <c r="E17" i="60"/>
  <c r="D17" i="60"/>
  <c r="C17" i="60"/>
  <c r="L16" i="60"/>
  <c r="K16" i="60"/>
  <c r="J16" i="60"/>
  <c r="E16" i="60"/>
  <c r="D16" i="60"/>
  <c r="C16" i="60"/>
  <c r="L15" i="60"/>
  <c r="K15" i="60"/>
  <c r="J15" i="60"/>
  <c r="I15" i="60"/>
  <c r="E15" i="60"/>
  <c r="D15" i="60"/>
  <c r="C15" i="60"/>
  <c r="B15" i="60"/>
  <c r="L14" i="60"/>
  <c r="K14" i="60"/>
  <c r="J14" i="60"/>
  <c r="I14" i="60"/>
  <c r="E14" i="60"/>
  <c r="D14" i="60"/>
  <c r="C14" i="60"/>
  <c r="B14" i="60"/>
  <c r="L13" i="60"/>
  <c r="K13" i="60"/>
  <c r="J13" i="60"/>
  <c r="I13" i="60"/>
  <c r="E13" i="60"/>
  <c r="D13" i="60"/>
  <c r="C13" i="60"/>
  <c r="B13" i="60"/>
  <c r="C5" i="83"/>
  <c r="C4" i="83"/>
  <c r="I18" i="79"/>
  <c r="C18" i="79"/>
  <c r="D10" i="79"/>
  <c r="C10" i="79"/>
  <c r="D9" i="79"/>
  <c r="B9" i="79"/>
  <c r="C9" i="79" s="1"/>
  <c r="D8" i="79"/>
  <c r="C8" i="79"/>
  <c r="B8" i="79"/>
  <c r="C30" i="8"/>
  <c r="I24" i="8"/>
  <c r="C24" i="8"/>
  <c r="C18" i="8"/>
  <c r="D12" i="8"/>
  <c r="C12" i="8"/>
  <c r="D11" i="8"/>
  <c r="C11" i="8"/>
  <c r="C27" i="7"/>
  <c r="C22" i="7"/>
  <c r="B16" i="7"/>
  <c r="C16" i="7" s="1"/>
  <c r="D9" i="7"/>
  <c r="B9" i="7"/>
  <c r="C9" i="7" s="1"/>
  <c r="D8" i="7"/>
  <c r="C8" i="7"/>
  <c r="B8" i="7"/>
  <c r="C218" i="6"/>
  <c r="I213" i="6"/>
  <c r="B213" i="6"/>
  <c r="C213" i="6" s="1"/>
  <c r="H206" i="6"/>
  <c r="I206" i="6" s="1"/>
  <c r="C206" i="6"/>
  <c r="C199" i="6"/>
  <c r="I198" i="6"/>
  <c r="C198" i="6"/>
  <c r="C192" i="6"/>
  <c r="I191" i="6"/>
  <c r="C191" i="6"/>
  <c r="H185" i="6"/>
  <c r="I185" i="6" s="1"/>
  <c r="B185" i="6"/>
  <c r="C185" i="6" s="1"/>
  <c r="B175" i="6"/>
  <c r="C175" i="6" s="1"/>
  <c r="D172" i="6"/>
  <c r="C172" i="6"/>
  <c r="D171" i="6"/>
  <c r="B171" i="6"/>
  <c r="C171" i="6" s="1"/>
  <c r="D170" i="6"/>
  <c r="B170" i="6"/>
  <c r="C170" i="6" s="1"/>
  <c r="B160" i="6"/>
  <c r="C160" i="6" s="1"/>
  <c r="D157" i="6"/>
  <c r="C157" i="6"/>
  <c r="D156" i="6"/>
  <c r="B156" i="6"/>
  <c r="C156" i="6" s="1"/>
  <c r="D155" i="6"/>
  <c r="B155" i="6"/>
  <c r="C155" i="6" s="1"/>
  <c r="B145" i="6"/>
  <c r="C145" i="6" s="1"/>
  <c r="D142" i="6"/>
  <c r="C142" i="6"/>
  <c r="D141" i="6"/>
  <c r="B141" i="6"/>
  <c r="C141" i="6" s="1"/>
  <c r="D140" i="6"/>
  <c r="B140" i="6"/>
  <c r="C140" i="6" s="1"/>
  <c r="B130" i="6"/>
  <c r="C130" i="6" s="1"/>
  <c r="D127" i="6"/>
  <c r="C127" i="6"/>
  <c r="D126" i="6"/>
  <c r="B126" i="6"/>
  <c r="C126" i="6" s="1"/>
  <c r="D125" i="6"/>
  <c r="B125" i="6"/>
  <c r="C125" i="6" s="1"/>
  <c r="B115" i="6"/>
  <c r="C115" i="6" s="1"/>
  <c r="D112" i="6"/>
  <c r="C112" i="6"/>
  <c r="D111" i="6"/>
  <c r="B111" i="6"/>
  <c r="C111" i="6" s="1"/>
  <c r="D110" i="6"/>
  <c r="B110" i="6"/>
  <c r="C110" i="6" s="1"/>
  <c r="B100" i="6"/>
  <c r="C100" i="6" s="1"/>
  <c r="D97" i="6"/>
  <c r="C97" i="6"/>
  <c r="D96" i="6"/>
  <c r="B96" i="6"/>
  <c r="C96" i="6" s="1"/>
  <c r="D95" i="6"/>
  <c r="B95" i="6"/>
  <c r="C95" i="6" s="1"/>
  <c r="H85" i="6"/>
  <c r="I85" i="6" s="1"/>
  <c r="B85" i="6"/>
  <c r="C85" i="6" s="1"/>
  <c r="J82" i="6"/>
  <c r="I82" i="6"/>
  <c r="D82" i="6"/>
  <c r="C82" i="6"/>
  <c r="J81" i="6"/>
  <c r="H81" i="6"/>
  <c r="I81" i="6" s="1"/>
  <c r="D81" i="6"/>
  <c r="B81" i="6"/>
  <c r="C81" i="6" s="1"/>
  <c r="J80" i="6"/>
  <c r="H80" i="6"/>
  <c r="I80" i="6" s="1"/>
  <c r="D80" i="6"/>
  <c r="B80" i="6"/>
  <c r="C80" i="6" s="1"/>
  <c r="I70" i="6"/>
  <c r="C70" i="6"/>
  <c r="H66" i="6"/>
  <c r="I66" i="6" s="1"/>
  <c r="B66" i="6"/>
  <c r="C66" i="6" s="1"/>
  <c r="J63" i="6"/>
  <c r="I63" i="6"/>
  <c r="D63" i="6"/>
  <c r="C63" i="6"/>
  <c r="J62" i="6"/>
  <c r="H62" i="6"/>
  <c r="I62" i="6" s="1"/>
  <c r="D62" i="6"/>
  <c r="B62" i="6"/>
  <c r="C62" i="6" s="1"/>
  <c r="J61" i="6"/>
  <c r="H61" i="6"/>
  <c r="I61" i="6" s="1"/>
  <c r="D61" i="6"/>
  <c r="B61" i="6"/>
  <c r="C61" i="6" s="1"/>
  <c r="H51" i="6"/>
  <c r="I51" i="6" s="1"/>
  <c r="B51" i="6"/>
  <c r="C51" i="6" s="1"/>
  <c r="J48" i="6"/>
  <c r="I48" i="6"/>
  <c r="D48" i="6"/>
  <c r="C48" i="6"/>
  <c r="J47" i="6"/>
  <c r="H47" i="6"/>
  <c r="I47" i="6" s="1"/>
  <c r="D47" i="6"/>
  <c r="B47" i="6"/>
  <c r="C47" i="6" s="1"/>
  <c r="J46" i="6"/>
  <c r="H46" i="6"/>
  <c r="I46" i="6" s="1"/>
  <c r="D46" i="6"/>
  <c r="B46" i="6"/>
  <c r="C46" i="6" s="1"/>
  <c r="I36" i="6"/>
  <c r="C36" i="6"/>
  <c r="H32" i="6"/>
  <c r="I32" i="6" s="1"/>
  <c r="B32" i="6"/>
  <c r="C32" i="6" s="1"/>
  <c r="J29" i="6"/>
  <c r="I29" i="6"/>
  <c r="D29" i="6"/>
  <c r="C29" i="6"/>
  <c r="J28" i="6"/>
  <c r="H28" i="6"/>
  <c r="I28" i="6" s="1"/>
  <c r="D28" i="6"/>
  <c r="B28" i="6"/>
  <c r="C28" i="6" s="1"/>
  <c r="J27" i="6"/>
  <c r="H27" i="6"/>
  <c r="I27" i="6" s="1"/>
  <c r="D27" i="6"/>
  <c r="B27" i="6"/>
  <c r="C27" i="6" s="1"/>
  <c r="I17" i="6"/>
  <c r="C17" i="6"/>
  <c r="H13" i="6"/>
  <c r="I13" i="6" s="1"/>
  <c r="B13" i="6"/>
  <c r="C13" i="6" s="1"/>
  <c r="J64" i="37"/>
  <c r="I64" i="37"/>
  <c r="D64" i="37"/>
  <c r="C64" i="37"/>
  <c r="J63" i="37"/>
  <c r="I63" i="37"/>
  <c r="D63" i="37"/>
  <c r="C63" i="37"/>
  <c r="J62" i="37"/>
  <c r="I62" i="37"/>
  <c r="D62" i="37"/>
  <c r="C62" i="37"/>
  <c r="J61" i="37"/>
  <c r="H61" i="37"/>
  <c r="I61" i="37" s="1"/>
  <c r="D61" i="37"/>
  <c r="B61" i="37"/>
  <c r="C61" i="37" s="1"/>
  <c r="J54" i="37"/>
  <c r="I54" i="37"/>
  <c r="D54" i="37"/>
  <c r="C54" i="37"/>
  <c r="J53" i="37"/>
  <c r="I53" i="37"/>
  <c r="D53" i="37"/>
  <c r="C53" i="37"/>
  <c r="J52" i="37"/>
  <c r="I52" i="37"/>
  <c r="D52" i="37"/>
  <c r="C52" i="37"/>
  <c r="J51" i="37"/>
  <c r="I51" i="37"/>
  <c r="D51" i="37"/>
  <c r="C51" i="37"/>
  <c r="J50" i="37"/>
  <c r="I50" i="37"/>
  <c r="D50" i="37"/>
  <c r="C50" i="37"/>
  <c r="J43" i="37"/>
  <c r="I43" i="37"/>
  <c r="D43" i="37"/>
  <c r="C43" i="37"/>
  <c r="J42" i="37"/>
  <c r="I42" i="37"/>
  <c r="D42" i="37"/>
  <c r="C42" i="37"/>
  <c r="J41" i="37"/>
  <c r="I41" i="37"/>
  <c r="D41" i="37"/>
  <c r="C41" i="37"/>
  <c r="J40" i="37"/>
  <c r="I40" i="37"/>
  <c r="D40" i="37"/>
  <c r="B40" i="37"/>
  <c r="C40" i="37" s="1"/>
  <c r="J33" i="37"/>
  <c r="I33" i="37"/>
  <c r="J32" i="37"/>
  <c r="I32" i="37"/>
  <c r="D32" i="37"/>
  <c r="C32" i="37"/>
  <c r="J31" i="37"/>
  <c r="I31" i="37"/>
  <c r="D31" i="37"/>
  <c r="C31" i="37"/>
  <c r="J30" i="37"/>
  <c r="I30" i="37"/>
  <c r="D30" i="37"/>
  <c r="C30" i="37"/>
  <c r="J29" i="37"/>
  <c r="I29" i="37"/>
  <c r="D29" i="37"/>
  <c r="C29" i="37"/>
  <c r="J28" i="37"/>
  <c r="I28" i="37"/>
  <c r="D28" i="37"/>
  <c r="C28" i="37"/>
  <c r="D20" i="37"/>
  <c r="C20" i="37"/>
  <c r="D19" i="37"/>
  <c r="C19" i="37"/>
  <c r="D18" i="37"/>
  <c r="C18" i="37"/>
  <c r="D17" i="37"/>
  <c r="C17" i="37"/>
  <c r="D10" i="37"/>
  <c r="C10" i="37"/>
  <c r="J9" i="37"/>
  <c r="I9" i="37"/>
  <c r="D9" i="37"/>
  <c r="C9" i="37"/>
  <c r="J8" i="37"/>
  <c r="I8" i="37"/>
  <c r="D8" i="37"/>
  <c r="C8" i="37"/>
  <c r="J7" i="37"/>
  <c r="I7" i="37"/>
  <c r="D7" i="37"/>
  <c r="C7" i="37"/>
  <c r="J6" i="37"/>
  <c r="I6" i="37"/>
  <c r="D6" i="37"/>
  <c r="C6" i="37"/>
  <c r="C196" i="5"/>
  <c r="I195" i="5"/>
  <c r="C195" i="5"/>
  <c r="C189" i="5"/>
  <c r="I188" i="5"/>
  <c r="C188" i="5"/>
  <c r="I182" i="5"/>
  <c r="I181" i="5"/>
  <c r="C181" i="5"/>
  <c r="H175" i="5"/>
  <c r="I175" i="5" s="1"/>
  <c r="B175" i="5"/>
  <c r="C175" i="5" s="1"/>
  <c r="D166" i="5"/>
  <c r="C166" i="5"/>
  <c r="D165" i="5"/>
  <c r="C165" i="5"/>
  <c r="D164" i="5"/>
  <c r="B164" i="5"/>
  <c r="C164" i="5" s="1"/>
  <c r="D163" i="5"/>
  <c r="C163" i="5"/>
  <c r="H153" i="5"/>
  <c r="I153" i="5" s="1"/>
  <c r="B153" i="5"/>
  <c r="C153" i="5" s="1"/>
  <c r="J150" i="5"/>
  <c r="I150" i="5"/>
  <c r="D150" i="5"/>
  <c r="C150" i="5"/>
  <c r="J149" i="5"/>
  <c r="H149" i="5"/>
  <c r="I149" i="5" s="1"/>
  <c r="D149" i="5"/>
  <c r="B149" i="5"/>
  <c r="C149" i="5" s="1"/>
  <c r="J148" i="5"/>
  <c r="H148" i="5"/>
  <c r="I148" i="5" s="1"/>
  <c r="D148" i="5"/>
  <c r="B148" i="5"/>
  <c r="C148" i="5" s="1"/>
  <c r="C138" i="5"/>
  <c r="B134" i="5"/>
  <c r="C134" i="5" s="1"/>
  <c r="D131" i="5"/>
  <c r="C131" i="5"/>
  <c r="D130" i="5"/>
  <c r="B130" i="5"/>
  <c r="C130" i="5" s="1"/>
  <c r="D129" i="5"/>
  <c r="B129" i="5"/>
  <c r="C129" i="5" s="1"/>
  <c r="I119" i="5"/>
  <c r="C119" i="5"/>
  <c r="I118" i="5"/>
  <c r="C118" i="5"/>
  <c r="H114" i="5"/>
  <c r="I114" i="5" s="1"/>
  <c r="B114" i="5"/>
  <c r="C114" i="5" s="1"/>
  <c r="J111" i="5"/>
  <c r="I111" i="5"/>
  <c r="D111" i="5"/>
  <c r="C111" i="5"/>
  <c r="J110" i="5"/>
  <c r="I110" i="5"/>
  <c r="D110" i="5"/>
  <c r="C110" i="5"/>
  <c r="J109" i="5"/>
  <c r="J119" i="5" s="1"/>
  <c r="H109" i="5"/>
  <c r="I109" i="5" s="1"/>
  <c r="D109" i="5"/>
  <c r="D119" i="5" s="1"/>
  <c r="B109" i="5"/>
  <c r="C109" i="5" s="1"/>
  <c r="J108" i="5"/>
  <c r="J118" i="5" s="1"/>
  <c r="H108" i="5"/>
  <c r="I108" i="5" s="1"/>
  <c r="D108" i="5"/>
  <c r="D118" i="5" s="1"/>
  <c r="B108" i="5"/>
  <c r="C108" i="5" s="1"/>
  <c r="I98" i="5"/>
  <c r="C98" i="5"/>
  <c r="H94" i="5"/>
  <c r="I94" i="5" s="1"/>
  <c r="B94" i="5"/>
  <c r="C94" i="5" s="1"/>
  <c r="J91" i="5"/>
  <c r="I91" i="5"/>
  <c r="D91" i="5"/>
  <c r="C91" i="5"/>
  <c r="J90" i="5"/>
  <c r="I90" i="5"/>
  <c r="D90" i="5"/>
  <c r="C90" i="5"/>
  <c r="J89" i="5"/>
  <c r="H89" i="5"/>
  <c r="I89" i="5" s="1"/>
  <c r="D89" i="5"/>
  <c r="B89" i="5"/>
  <c r="C89" i="5" s="1"/>
  <c r="J88" i="5"/>
  <c r="H88" i="5"/>
  <c r="I88" i="5" s="1"/>
  <c r="D88" i="5"/>
  <c r="B88" i="5"/>
  <c r="C88" i="5" s="1"/>
  <c r="I78" i="5"/>
  <c r="C78" i="5"/>
  <c r="H74" i="5"/>
  <c r="I74" i="5" s="1"/>
  <c r="B74" i="5"/>
  <c r="C74" i="5" s="1"/>
  <c r="J71" i="5"/>
  <c r="I71" i="5"/>
  <c r="D71" i="5"/>
  <c r="C71" i="5"/>
  <c r="J70" i="5"/>
  <c r="I70" i="5"/>
  <c r="D70" i="5"/>
  <c r="C70" i="5"/>
  <c r="J69" i="5"/>
  <c r="H69" i="5"/>
  <c r="I69" i="5" s="1"/>
  <c r="D69" i="5"/>
  <c r="B69" i="5"/>
  <c r="C69" i="5" s="1"/>
  <c r="J68" i="5"/>
  <c r="J78" i="5" s="1"/>
  <c r="H68" i="5"/>
  <c r="I68" i="5" s="1"/>
  <c r="D68" i="5"/>
  <c r="D78" i="5" s="1"/>
  <c r="B68" i="5"/>
  <c r="C68" i="5" s="1"/>
  <c r="I58" i="5"/>
  <c r="C58" i="5"/>
  <c r="H54" i="5"/>
  <c r="I54" i="5" s="1"/>
  <c r="B54" i="5"/>
  <c r="C54" i="5" s="1"/>
  <c r="J51" i="5"/>
  <c r="I51" i="5"/>
  <c r="D51" i="5"/>
  <c r="C51" i="5"/>
  <c r="J50" i="5"/>
  <c r="I50" i="5"/>
  <c r="D50" i="5"/>
  <c r="C50" i="5"/>
  <c r="J49" i="5"/>
  <c r="H49" i="5"/>
  <c r="I49" i="5" s="1"/>
  <c r="D49" i="5"/>
  <c r="B49" i="5"/>
  <c r="C49" i="5" s="1"/>
  <c r="J48" i="5"/>
  <c r="J58" i="5" s="1"/>
  <c r="H48" i="5"/>
  <c r="I48" i="5" s="1"/>
  <c r="D48" i="5"/>
  <c r="D58" i="5" s="1"/>
  <c r="B48" i="5"/>
  <c r="C48" i="5" s="1"/>
  <c r="I38" i="5"/>
  <c r="C38" i="5"/>
  <c r="H34" i="5"/>
  <c r="I34" i="5" s="1"/>
  <c r="B34" i="5"/>
  <c r="C34" i="5" s="1"/>
  <c r="J31" i="5"/>
  <c r="I31" i="5"/>
  <c r="D31" i="5"/>
  <c r="C31" i="5"/>
  <c r="J30" i="5"/>
  <c r="I30" i="5"/>
  <c r="D30" i="5"/>
  <c r="C30" i="5"/>
  <c r="J29" i="5"/>
  <c r="H29" i="5"/>
  <c r="I29" i="5" s="1"/>
  <c r="D29" i="5"/>
  <c r="B29" i="5"/>
  <c r="C29" i="5" s="1"/>
  <c r="J28" i="5"/>
  <c r="J38" i="5" s="1"/>
  <c r="H28" i="5"/>
  <c r="I28" i="5" s="1"/>
  <c r="D28" i="5"/>
  <c r="D38" i="5" s="1"/>
  <c r="B28" i="5"/>
  <c r="C28" i="5" s="1"/>
  <c r="I18" i="5"/>
  <c r="C18" i="5"/>
  <c r="H14" i="5"/>
  <c r="I14" i="5" s="1"/>
  <c r="B14" i="5"/>
  <c r="C14" i="5" s="1"/>
  <c r="J11" i="5"/>
  <c r="I11" i="5"/>
  <c r="D11" i="5"/>
  <c r="C11" i="5"/>
  <c r="J10" i="5"/>
  <c r="I10" i="5"/>
  <c r="D10" i="5"/>
  <c r="C10" i="5"/>
  <c r="J9" i="5"/>
  <c r="H9" i="5"/>
  <c r="I9" i="5" s="1"/>
  <c r="D9" i="5"/>
  <c r="C9" i="5"/>
  <c r="J8" i="5"/>
  <c r="J18" i="5" s="1"/>
  <c r="H8" i="5"/>
  <c r="I8" i="5" s="1"/>
  <c r="D8" i="5"/>
  <c r="D18" i="5" s="1"/>
  <c r="B8" i="5"/>
  <c r="C8" i="5" s="1"/>
  <c r="C195" i="3"/>
  <c r="I194" i="3"/>
  <c r="C194" i="3"/>
  <c r="C188" i="3"/>
  <c r="I187" i="3"/>
  <c r="C187" i="3"/>
  <c r="I181" i="3"/>
  <c r="I180" i="3"/>
  <c r="C180" i="3"/>
  <c r="H174" i="3"/>
  <c r="I174" i="3" s="1"/>
  <c r="B174" i="3"/>
  <c r="C174" i="3" s="1"/>
  <c r="D167" i="3"/>
  <c r="C167" i="3"/>
  <c r="D166" i="3"/>
  <c r="C166" i="3"/>
  <c r="D165" i="3"/>
  <c r="B165" i="3"/>
  <c r="C165" i="3" s="1"/>
  <c r="D164" i="3"/>
  <c r="C164" i="3"/>
  <c r="H154" i="3"/>
  <c r="I154" i="3" s="1"/>
  <c r="B154" i="3"/>
  <c r="C154" i="3" s="1"/>
  <c r="J150" i="3"/>
  <c r="I150" i="3"/>
  <c r="D150" i="3"/>
  <c r="C150" i="3"/>
  <c r="J149" i="3"/>
  <c r="H149" i="3"/>
  <c r="I149" i="3" s="1"/>
  <c r="D149" i="3"/>
  <c r="B149" i="3"/>
  <c r="C149" i="3" s="1"/>
  <c r="J148" i="3"/>
  <c r="H148" i="3"/>
  <c r="I148" i="3" s="1"/>
  <c r="D148" i="3"/>
  <c r="B148" i="3"/>
  <c r="C148" i="3" s="1"/>
  <c r="I138" i="3"/>
  <c r="C138" i="3"/>
  <c r="H134" i="3"/>
  <c r="I134" i="3" s="1"/>
  <c r="B134" i="3"/>
  <c r="C134" i="3" s="1"/>
  <c r="J131" i="3"/>
  <c r="I131" i="3"/>
  <c r="D131" i="3"/>
  <c r="C131" i="3"/>
  <c r="J130" i="3"/>
  <c r="H130" i="3"/>
  <c r="I130" i="3" s="1"/>
  <c r="D130" i="3"/>
  <c r="B130" i="3"/>
  <c r="C130" i="3" s="1"/>
  <c r="J129" i="3"/>
  <c r="I129" i="3"/>
  <c r="D129" i="3"/>
  <c r="B129" i="3"/>
  <c r="C129" i="3" s="1"/>
  <c r="I119" i="3"/>
  <c r="C119" i="3"/>
  <c r="I118" i="3"/>
  <c r="C118" i="3"/>
  <c r="H114" i="3"/>
  <c r="I114" i="3" s="1"/>
  <c r="B114" i="3"/>
  <c r="C114" i="3" s="1"/>
  <c r="J111" i="3"/>
  <c r="I111" i="3"/>
  <c r="D111" i="3"/>
  <c r="C111" i="3"/>
  <c r="J110" i="3"/>
  <c r="I110" i="3"/>
  <c r="D110" i="3"/>
  <c r="C110" i="3"/>
  <c r="J109" i="3"/>
  <c r="J119" i="3" s="1"/>
  <c r="H109" i="3"/>
  <c r="I109" i="3" s="1"/>
  <c r="D109" i="3"/>
  <c r="D119" i="3" s="1"/>
  <c r="B109" i="3"/>
  <c r="C109" i="3" s="1"/>
  <c r="J108" i="3"/>
  <c r="J118" i="3" s="1"/>
  <c r="H108" i="3"/>
  <c r="I108" i="3" s="1"/>
  <c r="D108" i="3"/>
  <c r="D118" i="3" s="1"/>
  <c r="B108" i="3"/>
  <c r="C108" i="3" s="1"/>
  <c r="I98" i="3"/>
  <c r="C98" i="3"/>
  <c r="H94" i="3"/>
  <c r="I94" i="3" s="1"/>
  <c r="B94" i="3"/>
  <c r="C94" i="3" s="1"/>
  <c r="J91" i="3"/>
  <c r="I91" i="3"/>
  <c r="D91" i="3"/>
  <c r="C91" i="3"/>
  <c r="J90" i="3"/>
  <c r="I90" i="3"/>
  <c r="D90" i="3"/>
  <c r="C90" i="3"/>
  <c r="J89" i="3"/>
  <c r="H89" i="3"/>
  <c r="I89" i="3" s="1"/>
  <c r="D89" i="3"/>
  <c r="B89" i="3"/>
  <c r="C89" i="3" s="1"/>
  <c r="J88" i="3"/>
  <c r="H88" i="3"/>
  <c r="I88" i="3" s="1"/>
  <c r="D88" i="3"/>
  <c r="B88" i="3"/>
  <c r="C88" i="3" s="1"/>
  <c r="I78" i="3"/>
  <c r="C78" i="3"/>
  <c r="H74" i="3"/>
  <c r="I74" i="3" s="1"/>
  <c r="B74" i="3"/>
  <c r="C74" i="3" s="1"/>
  <c r="J71" i="3"/>
  <c r="I71" i="3"/>
  <c r="D71" i="3"/>
  <c r="C71" i="3"/>
  <c r="J70" i="3"/>
  <c r="I70" i="3"/>
  <c r="D70" i="3"/>
  <c r="C70" i="3"/>
  <c r="J69" i="3"/>
  <c r="H69" i="3"/>
  <c r="I69" i="3" s="1"/>
  <c r="D69" i="3"/>
  <c r="B69" i="3"/>
  <c r="C69" i="3" s="1"/>
  <c r="J68" i="3"/>
  <c r="J78" i="3" s="1"/>
  <c r="H68" i="3"/>
  <c r="I68" i="3" s="1"/>
  <c r="D68" i="3"/>
  <c r="D78" i="3" s="1"/>
  <c r="C68" i="3"/>
  <c r="B68" i="3"/>
  <c r="I58" i="3"/>
  <c r="C58" i="3"/>
  <c r="H54" i="3"/>
  <c r="I54" i="3" s="1"/>
  <c r="B54" i="3"/>
  <c r="C54" i="3" s="1"/>
  <c r="J51" i="3"/>
  <c r="I51" i="3"/>
  <c r="D51" i="3"/>
  <c r="C51" i="3"/>
  <c r="J50" i="3"/>
  <c r="I50" i="3"/>
  <c r="D50" i="3"/>
  <c r="C50" i="3"/>
  <c r="J49" i="3"/>
  <c r="H49" i="3"/>
  <c r="I49" i="3" s="1"/>
  <c r="D49" i="3"/>
  <c r="B49" i="3"/>
  <c r="C49" i="3" s="1"/>
  <c r="J48" i="3"/>
  <c r="J58" i="3" s="1"/>
  <c r="H48" i="3"/>
  <c r="I48" i="3" s="1"/>
  <c r="D48" i="3"/>
  <c r="D58" i="3" s="1"/>
  <c r="B48" i="3"/>
  <c r="C48" i="3" s="1"/>
  <c r="I38" i="3"/>
  <c r="C38" i="3"/>
  <c r="H34" i="3"/>
  <c r="I34" i="3" s="1"/>
  <c r="B34" i="3"/>
  <c r="C34" i="3" s="1"/>
  <c r="J31" i="3"/>
  <c r="I31" i="3"/>
  <c r="D31" i="3"/>
  <c r="C31" i="3"/>
  <c r="J30" i="3"/>
  <c r="I30" i="3"/>
  <c r="D30" i="3"/>
  <c r="C30" i="3"/>
  <c r="J29" i="3"/>
  <c r="H29" i="3"/>
  <c r="I29" i="3" s="1"/>
  <c r="D29" i="3"/>
  <c r="B29" i="3"/>
  <c r="C29" i="3" s="1"/>
  <c r="J28" i="3"/>
  <c r="J38" i="3" s="1"/>
  <c r="H28" i="3"/>
  <c r="I28" i="3" s="1"/>
  <c r="D28" i="3"/>
  <c r="D38" i="3" s="1"/>
  <c r="B28" i="3"/>
  <c r="C28" i="3" s="1"/>
  <c r="I18" i="3"/>
  <c r="C18" i="3"/>
  <c r="H14" i="3"/>
  <c r="I14" i="3" s="1"/>
  <c r="B14" i="3"/>
  <c r="C14" i="3" s="1"/>
  <c r="J11" i="3"/>
  <c r="I11" i="3"/>
  <c r="D11" i="3"/>
  <c r="C11" i="3"/>
  <c r="J10" i="3"/>
  <c r="I10" i="3"/>
  <c r="D10" i="3"/>
  <c r="C10" i="3"/>
  <c r="J9" i="3"/>
  <c r="H9" i="3"/>
  <c r="I9" i="3" s="1"/>
  <c r="D9" i="3"/>
  <c r="B9" i="3"/>
  <c r="C9" i="3" s="1"/>
  <c r="J8" i="3"/>
  <c r="J18" i="3" s="1"/>
  <c r="H8" i="3"/>
  <c r="I8" i="3" s="1"/>
  <c r="D8" i="3"/>
  <c r="D18" i="3" s="1"/>
  <c r="B8" i="3"/>
  <c r="C8" i="3" s="1"/>
  <c r="D1134" i="38"/>
  <c r="E1134" i="38" s="1"/>
  <c r="D1133" i="38"/>
  <c r="E1133" i="38" s="1"/>
  <c r="D1132" i="38"/>
  <c r="E1132" i="38" s="1"/>
  <c r="D1131" i="38"/>
  <c r="E1131" i="38" s="1"/>
  <c r="D1130" i="38"/>
  <c r="E1130" i="38" s="1"/>
  <c r="D1129" i="38"/>
  <c r="E1129" i="38" s="1"/>
  <c r="D1128" i="38"/>
  <c r="E1128" i="38" s="1"/>
  <c r="D1127" i="38"/>
  <c r="E1127" i="38" s="1"/>
  <c r="D1126" i="38"/>
  <c r="E1126" i="38" s="1"/>
  <c r="D1125" i="38"/>
  <c r="E1125" i="38" s="1"/>
  <c r="D1124" i="38"/>
  <c r="E1124" i="38" s="1"/>
  <c r="D1123" i="38"/>
  <c r="E1123" i="38" s="1"/>
  <c r="D1122" i="38"/>
  <c r="E1122" i="38" s="1"/>
  <c r="D1121" i="38"/>
  <c r="E1121" i="38" s="1"/>
  <c r="D1120" i="38"/>
  <c r="E1120" i="38" s="1"/>
  <c r="D1119" i="38"/>
  <c r="E1119" i="38" s="1"/>
  <c r="D1118" i="38"/>
  <c r="E1118" i="38" s="1"/>
  <c r="D1117" i="38"/>
  <c r="E1117" i="38" s="1"/>
  <c r="E1116" i="38"/>
  <c r="D1116" i="38"/>
  <c r="D1115" i="38"/>
  <c r="E1115" i="38" s="1"/>
  <c r="D1114" i="38"/>
  <c r="E1114" i="38" s="1"/>
  <c r="D1113" i="38"/>
  <c r="E1113" i="38" s="1"/>
  <c r="D1112" i="38"/>
  <c r="E1112" i="38" s="1"/>
  <c r="D1111" i="38"/>
  <c r="E1111" i="38" s="1"/>
  <c r="D1110" i="38"/>
  <c r="E1110" i="38" s="1"/>
  <c r="D1109" i="38"/>
  <c r="E1109" i="38" s="1"/>
  <c r="D1108" i="38"/>
  <c r="E1108" i="38" s="1"/>
  <c r="D1107" i="38"/>
  <c r="E1107" i="38" s="1"/>
  <c r="D1106" i="38"/>
  <c r="E1106" i="38" s="1"/>
  <c r="D1105" i="38"/>
  <c r="E1105" i="38" s="1"/>
  <c r="D1104" i="38"/>
  <c r="E1104" i="38" s="1"/>
  <c r="D1103" i="38"/>
  <c r="E1103" i="38" s="1"/>
  <c r="D1102" i="38"/>
  <c r="E1102" i="38" s="1"/>
  <c r="D1101" i="38"/>
  <c r="E1101" i="38" s="1"/>
  <c r="D1100" i="38"/>
  <c r="E1100" i="38" s="1"/>
  <c r="E1099" i="38"/>
  <c r="D1099" i="38"/>
  <c r="D1098" i="38"/>
  <c r="E1098" i="38" s="1"/>
  <c r="D1097" i="38"/>
  <c r="E1097" i="38" s="1"/>
  <c r="D1096" i="38"/>
  <c r="E1096" i="38" s="1"/>
  <c r="D1095" i="38"/>
  <c r="E1095" i="38" s="1"/>
  <c r="D1094" i="38"/>
  <c r="E1094" i="38" s="1"/>
  <c r="D1093" i="38"/>
  <c r="E1093" i="38" s="1"/>
  <c r="D1092" i="38"/>
  <c r="E1092" i="38" s="1"/>
  <c r="D1091" i="38"/>
  <c r="E1091" i="38" s="1"/>
  <c r="D1090" i="38"/>
  <c r="E1090" i="38" s="1"/>
  <c r="D1089" i="38"/>
  <c r="E1089" i="38" s="1"/>
  <c r="E1088" i="38"/>
  <c r="D1088" i="38"/>
  <c r="D1087" i="38"/>
  <c r="E1087" i="38" s="1"/>
  <c r="D1086" i="38"/>
  <c r="E1086" i="38" s="1"/>
  <c r="D1085" i="38"/>
  <c r="E1085" i="38" s="1"/>
  <c r="D1084" i="38"/>
  <c r="E1084" i="38" s="1"/>
  <c r="D1083" i="38"/>
  <c r="E1083" i="38" s="1"/>
  <c r="E1082" i="38"/>
  <c r="D1082" i="38"/>
  <c r="D1081" i="38"/>
  <c r="E1081" i="38" s="1"/>
  <c r="D1080" i="38"/>
  <c r="E1080" i="38" s="1"/>
  <c r="D1079" i="38"/>
  <c r="E1079" i="38" s="1"/>
  <c r="D1078" i="38"/>
  <c r="E1078" i="38" s="1"/>
  <c r="D1077" i="38"/>
  <c r="E1077" i="38" s="1"/>
  <c r="D1076" i="38"/>
  <c r="E1076" i="38" s="1"/>
  <c r="D1075" i="38"/>
  <c r="E1075" i="38" s="1"/>
  <c r="E1074" i="38"/>
  <c r="D1074" i="38"/>
  <c r="D1073" i="38"/>
  <c r="E1073" i="38" s="1"/>
  <c r="E1072" i="38"/>
  <c r="D1072" i="38"/>
  <c r="D1071" i="38"/>
  <c r="E1071" i="38" s="1"/>
  <c r="D1070" i="38"/>
  <c r="E1070" i="38" s="1"/>
  <c r="D1069" i="38"/>
  <c r="E1069" i="38" s="1"/>
  <c r="D1068" i="38"/>
  <c r="E1068" i="38" s="1"/>
  <c r="D1067" i="38"/>
  <c r="E1067" i="38" s="1"/>
  <c r="D1066" i="38"/>
  <c r="E1066" i="38" s="1"/>
  <c r="D1065" i="38"/>
  <c r="E1065" i="38" s="1"/>
  <c r="D1064" i="38"/>
  <c r="E1064" i="38" s="1"/>
  <c r="D1063" i="38"/>
  <c r="E1063" i="38" s="1"/>
  <c r="E1062" i="38"/>
  <c r="D1062" i="38"/>
  <c r="D1061" i="38"/>
  <c r="E1061" i="38" s="1"/>
  <c r="D1060" i="38"/>
  <c r="E1060" i="38" s="1"/>
  <c r="D1059" i="38"/>
  <c r="E1059" i="38" s="1"/>
  <c r="D1058" i="38"/>
  <c r="E1058" i="38" s="1"/>
  <c r="D1057" i="38"/>
  <c r="E1057" i="38" s="1"/>
  <c r="E1056" i="38"/>
  <c r="D1056" i="38"/>
  <c r="D1055" i="38"/>
  <c r="E1055" i="38" s="1"/>
  <c r="D1054" i="38"/>
  <c r="E1054" i="38" s="1"/>
  <c r="D1053" i="38"/>
  <c r="E1053" i="38" s="1"/>
  <c r="D1052" i="38"/>
  <c r="E1052" i="38" s="1"/>
  <c r="D1051" i="38"/>
  <c r="E1051" i="38" s="1"/>
  <c r="D1050" i="38"/>
  <c r="E1050" i="38" s="1"/>
  <c r="D1049" i="38"/>
  <c r="E1049" i="38" s="1"/>
  <c r="D1048" i="38"/>
  <c r="E1048" i="38" s="1"/>
  <c r="D1047" i="38"/>
  <c r="E1047" i="38" s="1"/>
  <c r="E1046" i="38"/>
  <c r="D1046" i="38"/>
  <c r="D1045" i="38"/>
  <c r="E1045" i="38" s="1"/>
  <c r="D1044" i="38"/>
  <c r="E1044" i="38" s="1"/>
  <c r="D1043" i="38"/>
  <c r="E1043" i="38" s="1"/>
  <c r="D1042" i="38"/>
  <c r="E1042" i="38" s="1"/>
  <c r="D1041" i="38"/>
  <c r="E1041" i="38" s="1"/>
  <c r="D1040" i="38"/>
  <c r="E1040" i="38" s="1"/>
  <c r="D1039" i="38"/>
  <c r="E1039" i="38" s="1"/>
  <c r="D1038" i="38"/>
  <c r="E1038" i="38" s="1"/>
  <c r="D1037" i="38"/>
  <c r="E1037" i="38" s="1"/>
  <c r="D1036" i="38"/>
  <c r="E1036" i="38" s="1"/>
  <c r="D1035" i="38"/>
  <c r="E1035" i="38" s="1"/>
  <c r="D1034" i="38"/>
  <c r="E1034" i="38" s="1"/>
  <c r="D1033" i="38"/>
  <c r="E1033" i="38" s="1"/>
  <c r="D1032" i="38"/>
  <c r="E1032" i="38" s="1"/>
  <c r="D1031" i="38"/>
  <c r="E1031" i="38" s="1"/>
  <c r="D1030" i="38"/>
  <c r="E1030" i="38" s="1"/>
  <c r="D1029" i="38"/>
  <c r="E1029" i="38" s="1"/>
  <c r="D1028" i="38"/>
  <c r="E1028" i="38" s="1"/>
  <c r="D1027" i="38"/>
  <c r="E1027" i="38" s="1"/>
  <c r="D1026" i="38"/>
  <c r="E1026" i="38" s="1"/>
  <c r="D1025" i="38"/>
  <c r="E1025" i="38" s="1"/>
  <c r="D1024" i="38"/>
  <c r="E1024" i="38" s="1"/>
  <c r="D1023" i="38"/>
  <c r="E1023" i="38" s="1"/>
  <c r="D1022" i="38"/>
  <c r="E1022" i="38" s="1"/>
  <c r="D1021" i="38"/>
  <c r="E1021" i="38" s="1"/>
  <c r="D1020" i="38"/>
  <c r="E1020" i="38" s="1"/>
  <c r="D1019" i="38"/>
  <c r="E1019" i="38" s="1"/>
  <c r="D1018" i="38"/>
  <c r="E1018" i="38" s="1"/>
  <c r="D1017" i="38"/>
  <c r="E1017" i="38" s="1"/>
  <c r="D1016" i="38"/>
  <c r="E1016" i="38" s="1"/>
  <c r="D1015" i="38"/>
  <c r="E1015" i="38" s="1"/>
  <c r="D1014" i="38"/>
  <c r="E1014" i="38" s="1"/>
  <c r="D1013" i="38"/>
  <c r="E1013" i="38" s="1"/>
  <c r="D1012" i="38"/>
  <c r="E1012" i="38" s="1"/>
  <c r="D1011" i="38"/>
  <c r="E1011" i="38" s="1"/>
  <c r="D1010" i="38"/>
  <c r="E1010" i="38" s="1"/>
  <c r="E1009" i="38"/>
  <c r="D1009" i="38"/>
  <c r="D1008" i="38"/>
  <c r="E1008" i="38" s="1"/>
  <c r="D1007" i="38"/>
  <c r="E1007" i="38" s="1"/>
  <c r="E1006" i="38"/>
  <c r="D1006" i="38"/>
  <c r="D1005" i="38"/>
  <c r="E1005" i="38" s="1"/>
  <c r="D1004" i="38"/>
  <c r="E1004" i="38" s="1"/>
  <c r="D1003" i="38"/>
  <c r="E1003" i="38" s="1"/>
  <c r="D1002" i="38"/>
  <c r="E1002" i="38" s="1"/>
  <c r="D1001" i="38"/>
  <c r="E1001" i="38" s="1"/>
  <c r="D1000" i="38"/>
  <c r="E1000" i="38" s="1"/>
  <c r="D999" i="38"/>
  <c r="E999" i="38" s="1"/>
  <c r="D998" i="38"/>
  <c r="E998" i="38" s="1"/>
  <c r="D997" i="38"/>
  <c r="E997" i="38" s="1"/>
  <c r="E996" i="38"/>
  <c r="D996" i="38"/>
  <c r="D995" i="38"/>
  <c r="E995" i="38" s="1"/>
  <c r="E994" i="38"/>
  <c r="D994" i="38"/>
  <c r="D993" i="38"/>
  <c r="E993" i="38" s="1"/>
  <c r="D992" i="38"/>
  <c r="E992" i="38" s="1"/>
  <c r="D991" i="38"/>
  <c r="E991" i="38" s="1"/>
  <c r="D990" i="38"/>
  <c r="E990" i="38" s="1"/>
  <c r="D989" i="38"/>
  <c r="E989" i="38" s="1"/>
  <c r="D988" i="38"/>
  <c r="E988" i="38" s="1"/>
  <c r="D987" i="38"/>
  <c r="E987" i="38" s="1"/>
  <c r="D986" i="38"/>
  <c r="E986" i="38" s="1"/>
  <c r="D985" i="38"/>
  <c r="E985" i="38" s="1"/>
  <c r="E984" i="38"/>
  <c r="D984" i="38"/>
  <c r="D983" i="38"/>
  <c r="E983" i="38" s="1"/>
  <c r="D982" i="38"/>
  <c r="E982" i="38" s="1"/>
  <c r="D981" i="38"/>
  <c r="E981" i="38" s="1"/>
  <c r="D980" i="38"/>
  <c r="E980" i="38" s="1"/>
  <c r="D979" i="38"/>
  <c r="E979" i="38" s="1"/>
  <c r="E978" i="38"/>
  <c r="D978" i="38"/>
  <c r="D977" i="38"/>
  <c r="E977" i="38" s="1"/>
  <c r="D976" i="38"/>
  <c r="E976" i="38" s="1"/>
  <c r="D975" i="38"/>
  <c r="E975" i="38" s="1"/>
  <c r="D974" i="38"/>
  <c r="E974" i="38" s="1"/>
  <c r="D973" i="38"/>
  <c r="E973" i="38" s="1"/>
  <c r="D972" i="38"/>
  <c r="E972" i="38" s="1"/>
  <c r="D971" i="38"/>
  <c r="E971" i="38" s="1"/>
  <c r="D970" i="38"/>
  <c r="E970" i="38" s="1"/>
  <c r="D969" i="38"/>
  <c r="E969" i="38" s="1"/>
  <c r="D968" i="38"/>
  <c r="E968" i="38" s="1"/>
  <c r="D967" i="38"/>
  <c r="E967" i="38" s="1"/>
  <c r="D966" i="38"/>
  <c r="E966" i="38" s="1"/>
  <c r="D965" i="38"/>
  <c r="E965" i="38" s="1"/>
  <c r="D964" i="38"/>
  <c r="E964" i="38" s="1"/>
  <c r="D963" i="38"/>
  <c r="E963" i="38" s="1"/>
  <c r="D962" i="38"/>
  <c r="E962" i="38" s="1"/>
  <c r="D961" i="38"/>
  <c r="E961" i="38" s="1"/>
  <c r="E960" i="38"/>
  <c r="D960" i="38"/>
  <c r="D959" i="38"/>
  <c r="E959" i="38" s="1"/>
  <c r="D958" i="38"/>
  <c r="E958" i="38" s="1"/>
  <c r="D957" i="38"/>
  <c r="E957" i="38" s="1"/>
  <c r="E956" i="38"/>
  <c r="D956" i="38"/>
  <c r="D955" i="38"/>
  <c r="E955" i="38" s="1"/>
  <c r="D954" i="38"/>
  <c r="E954" i="38" s="1"/>
  <c r="E953" i="38"/>
  <c r="D953" i="38"/>
  <c r="D952" i="38"/>
  <c r="E952" i="38" s="1"/>
  <c r="D951" i="38"/>
  <c r="E951" i="38" s="1"/>
  <c r="E950" i="38"/>
  <c r="D950" i="38"/>
  <c r="D949" i="38"/>
  <c r="E949" i="38" s="1"/>
  <c r="E948" i="38"/>
  <c r="D948" i="38"/>
  <c r="D947" i="38"/>
  <c r="E947" i="38" s="1"/>
  <c r="D946" i="38"/>
  <c r="E946" i="38" s="1"/>
  <c r="E945" i="38"/>
  <c r="D945" i="38"/>
  <c r="D944" i="38"/>
  <c r="E944" i="38" s="1"/>
  <c r="D943" i="38"/>
  <c r="E943" i="38" s="1"/>
  <c r="D942" i="38"/>
  <c r="E942" i="38" s="1"/>
  <c r="D941" i="38"/>
  <c r="E941" i="38" s="1"/>
  <c r="D940" i="38"/>
  <c r="E940" i="38" s="1"/>
  <c r="D939" i="38"/>
  <c r="E939" i="38" s="1"/>
  <c r="D938" i="38"/>
  <c r="E938" i="38" s="1"/>
  <c r="D937" i="38"/>
  <c r="E937" i="38" s="1"/>
  <c r="D936" i="38"/>
  <c r="E936" i="38" s="1"/>
  <c r="D935" i="38"/>
  <c r="E935" i="38" s="1"/>
  <c r="D934" i="38"/>
  <c r="E934" i="38" s="1"/>
  <c r="D933" i="38"/>
  <c r="E933" i="38" s="1"/>
  <c r="E932" i="38"/>
  <c r="D932" i="38"/>
  <c r="D931" i="38"/>
  <c r="E931" i="38" s="1"/>
  <c r="D930" i="38"/>
  <c r="E930" i="38" s="1"/>
  <c r="D929" i="38"/>
  <c r="E929" i="38" s="1"/>
  <c r="D928" i="38"/>
  <c r="E928" i="38" s="1"/>
  <c r="D927" i="38"/>
  <c r="E927" i="38" s="1"/>
  <c r="D926" i="38"/>
  <c r="E926" i="38" s="1"/>
  <c r="D925" i="38"/>
  <c r="E925" i="38" s="1"/>
  <c r="E924" i="38"/>
  <c r="D924" i="38"/>
  <c r="D923" i="38"/>
  <c r="E923" i="38" s="1"/>
  <c r="D922" i="38"/>
  <c r="E922" i="38" s="1"/>
  <c r="E921" i="38"/>
  <c r="D921" i="38"/>
  <c r="D920" i="38"/>
  <c r="E920" i="38" s="1"/>
  <c r="D919" i="38"/>
  <c r="E919" i="38" s="1"/>
  <c r="E918" i="38"/>
  <c r="D918" i="38"/>
  <c r="D917" i="38"/>
  <c r="E917" i="38" s="1"/>
  <c r="E916" i="38"/>
  <c r="D916" i="38"/>
  <c r="D915" i="38"/>
  <c r="E915" i="38" s="1"/>
  <c r="D914" i="38"/>
  <c r="E914" i="38" s="1"/>
  <c r="E913" i="38"/>
  <c r="D913" i="38"/>
  <c r="D912" i="38"/>
  <c r="E912" i="38" s="1"/>
  <c r="D911" i="38"/>
  <c r="E911" i="38" s="1"/>
  <c r="D910" i="38"/>
  <c r="E910" i="38" s="1"/>
  <c r="D909" i="38"/>
  <c r="E909" i="38" s="1"/>
  <c r="D908" i="38"/>
  <c r="E908" i="38" s="1"/>
  <c r="D907" i="38"/>
  <c r="E907" i="38" s="1"/>
  <c r="D906" i="38"/>
  <c r="E906" i="38" s="1"/>
  <c r="D905" i="38"/>
  <c r="E905" i="38" s="1"/>
  <c r="D904" i="38"/>
  <c r="E904" i="38" s="1"/>
  <c r="D903" i="38"/>
  <c r="E903" i="38" s="1"/>
  <c r="D902" i="38"/>
  <c r="E902" i="38" s="1"/>
  <c r="D901" i="38"/>
  <c r="E901" i="38" s="1"/>
  <c r="E900" i="38"/>
  <c r="D900" i="38"/>
  <c r="D899" i="38"/>
  <c r="E899" i="38" s="1"/>
  <c r="E898" i="38"/>
  <c r="D898" i="38"/>
  <c r="D897" i="38"/>
  <c r="E897" i="38" s="1"/>
  <c r="D896" i="38"/>
  <c r="E896" i="38" s="1"/>
  <c r="D895" i="38"/>
  <c r="E895" i="38" s="1"/>
  <c r="D894" i="38"/>
  <c r="E894" i="38" s="1"/>
  <c r="D893" i="38"/>
  <c r="E893" i="38" s="1"/>
  <c r="D892" i="38"/>
  <c r="E892" i="38" s="1"/>
  <c r="D891" i="38"/>
  <c r="E891" i="38" s="1"/>
  <c r="D890" i="38"/>
  <c r="E890" i="38" s="1"/>
  <c r="D889" i="38"/>
  <c r="E889" i="38" s="1"/>
  <c r="D888" i="38"/>
  <c r="E888" i="38" s="1"/>
  <c r="D887" i="38"/>
  <c r="E887" i="38" s="1"/>
  <c r="D886" i="38"/>
  <c r="E886" i="38" s="1"/>
  <c r="D885" i="38"/>
  <c r="E885" i="38" s="1"/>
  <c r="D884" i="38"/>
  <c r="E884" i="38" s="1"/>
  <c r="D883" i="38"/>
  <c r="E883" i="38" s="1"/>
  <c r="D882" i="38"/>
  <c r="E882" i="38" s="1"/>
  <c r="D881" i="38"/>
  <c r="E881" i="38" s="1"/>
  <c r="E880" i="38"/>
  <c r="D880" i="38"/>
  <c r="D879" i="38"/>
  <c r="E879" i="38" s="1"/>
  <c r="D878" i="38"/>
  <c r="E878" i="38" s="1"/>
  <c r="D877" i="38"/>
  <c r="E877" i="38" s="1"/>
  <c r="D876" i="38"/>
  <c r="E876" i="38" s="1"/>
  <c r="D875" i="38"/>
  <c r="E875" i="38" s="1"/>
  <c r="D874" i="38"/>
  <c r="E874" i="38" s="1"/>
  <c r="E873" i="38"/>
  <c r="D873" i="38"/>
  <c r="D872" i="38"/>
  <c r="E872" i="38" s="1"/>
  <c r="D871" i="38"/>
  <c r="E871" i="38" s="1"/>
  <c r="D870" i="38"/>
  <c r="E870" i="38" s="1"/>
  <c r="D869" i="38"/>
  <c r="E869" i="38" s="1"/>
  <c r="D868" i="38"/>
  <c r="E868" i="38" s="1"/>
  <c r="D867" i="38"/>
  <c r="E867" i="38" s="1"/>
  <c r="D866" i="38"/>
  <c r="E866" i="38" s="1"/>
  <c r="D865" i="38"/>
  <c r="E865" i="38" s="1"/>
  <c r="D864" i="38"/>
  <c r="E864" i="38" s="1"/>
  <c r="D863" i="38"/>
  <c r="E863" i="38" s="1"/>
  <c r="D862" i="38"/>
  <c r="E862" i="38" s="1"/>
  <c r="E861" i="38"/>
  <c r="D861" i="38"/>
  <c r="D860" i="38"/>
  <c r="E860" i="38" s="1"/>
  <c r="D859" i="38"/>
  <c r="E859" i="38" s="1"/>
  <c r="D858" i="38"/>
  <c r="E858" i="38" s="1"/>
  <c r="D857" i="38"/>
  <c r="E857" i="38" s="1"/>
  <c r="D856" i="38"/>
  <c r="E856" i="38" s="1"/>
  <c r="D855" i="38"/>
  <c r="E855" i="38" s="1"/>
  <c r="D854" i="38"/>
  <c r="E854" i="38" s="1"/>
  <c r="D853" i="38"/>
  <c r="E853" i="38" s="1"/>
  <c r="E852" i="38"/>
  <c r="D852" i="38"/>
  <c r="D851" i="38"/>
  <c r="E851" i="38" s="1"/>
  <c r="D850" i="38"/>
  <c r="E850" i="38" s="1"/>
  <c r="D849" i="38"/>
  <c r="E849" i="38" s="1"/>
  <c r="D848" i="38"/>
  <c r="E848" i="38" s="1"/>
  <c r="D847" i="38"/>
  <c r="E847" i="38" s="1"/>
  <c r="D846" i="38"/>
  <c r="E846" i="38" s="1"/>
  <c r="E845" i="38"/>
  <c r="D845" i="38"/>
  <c r="D844" i="38"/>
  <c r="E844" i="38" s="1"/>
  <c r="D843" i="38"/>
  <c r="E843" i="38" s="1"/>
  <c r="D842" i="38"/>
  <c r="E842" i="38" s="1"/>
  <c r="D841" i="38"/>
  <c r="E841" i="38" s="1"/>
  <c r="E840" i="38"/>
  <c r="D840" i="38"/>
  <c r="D839" i="38"/>
  <c r="E839" i="38" s="1"/>
  <c r="D838" i="38"/>
  <c r="E838" i="38" s="1"/>
  <c r="D837" i="38"/>
  <c r="E837" i="38" s="1"/>
  <c r="E836" i="38"/>
  <c r="D836" i="38"/>
  <c r="D835" i="38"/>
  <c r="E835" i="38" s="1"/>
  <c r="D834" i="38"/>
  <c r="E834" i="38" s="1"/>
  <c r="E833" i="38"/>
  <c r="D833" i="38"/>
  <c r="D832" i="38"/>
  <c r="E832" i="38" s="1"/>
  <c r="D831" i="38"/>
  <c r="E831" i="38" s="1"/>
  <c r="D830" i="38"/>
  <c r="E830" i="38" s="1"/>
  <c r="D829" i="38"/>
  <c r="E829" i="38" s="1"/>
  <c r="E828" i="38"/>
  <c r="D828" i="38"/>
  <c r="D827" i="38"/>
  <c r="E827" i="38" s="1"/>
  <c r="D826" i="38"/>
  <c r="E826" i="38" s="1"/>
  <c r="D825" i="38"/>
  <c r="E825" i="38" s="1"/>
  <c r="E824" i="38"/>
  <c r="D824" i="38"/>
  <c r="D823" i="38"/>
  <c r="E823" i="38" s="1"/>
  <c r="D822" i="38"/>
  <c r="E822" i="38" s="1"/>
  <c r="D821" i="38"/>
  <c r="E821" i="38" s="1"/>
  <c r="D820" i="38"/>
  <c r="E820" i="38" s="1"/>
  <c r="D819" i="38"/>
  <c r="E819" i="38" s="1"/>
  <c r="D818" i="38"/>
  <c r="E818" i="38" s="1"/>
  <c r="D817" i="38"/>
  <c r="E817" i="38" s="1"/>
  <c r="D816" i="38"/>
  <c r="E816" i="38" s="1"/>
  <c r="D815" i="38"/>
  <c r="E815" i="38" s="1"/>
  <c r="D814" i="38"/>
  <c r="E814" i="38" s="1"/>
  <c r="D813" i="38"/>
  <c r="E813" i="38" s="1"/>
  <c r="E812" i="38"/>
  <c r="D812" i="38"/>
  <c r="D811" i="38"/>
  <c r="E811" i="38" s="1"/>
  <c r="D810" i="38"/>
  <c r="E810" i="38" s="1"/>
  <c r="D809" i="38"/>
  <c r="E809" i="38" s="1"/>
  <c r="E808" i="38"/>
  <c r="D808" i="38"/>
  <c r="D807" i="38"/>
  <c r="E807" i="38" s="1"/>
  <c r="D806" i="38"/>
  <c r="E806" i="38" s="1"/>
  <c r="D805" i="38"/>
  <c r="E805" i="38" s="1"/>
  <c r="D804" i="38"/>
  <c r="E804" i="38" s="1"/>
  <c r="D803" i="38"/>
  <c r="E803" i="38" s="1"/>
  <c r="D802" i="38"/>
  <c r="E802" i="38" s="1"/>
  <c r="D801" i="38"/>
  <c r="E801" i="38" s="1"/>
  <c r="D800" i="38"/>
  <c r="E800" i="38" s="1"/>
  <c r="D799" i="38"/>
  <c r="E799" i="38" s="1"/>
  <c r="D798" i="38"/>
  <c r="E798" i="38" s="1"/>
  <c r="D797" i="38"/>
  <c r="E797" i="38" s="1"/>
  <c r="E796" i="38"/>
  <c r="D796" i="38"/>
  <c r="D795" i="38"/>
  <c r="E795" i="38" s="1"/>
  <c r="D794" i="38"/>
  <c r="E794" i="38" s="1"/>
  <c r="D793" i="38"/>
  <c r="E793" i="38" s="1"/>
  <c r="D792" i="38"/>
  <c r="E792" i="38" s="1"/>
  <c r="E791" i="38"/>
  <c r="D791" i="38"/>
  <c r="D790" i="38"/>
  <c r="E790" i="38" s="1"/>
  <c r="D789" i="38"/>
  <c r="E789" i="38" s="1"/>
  <c r="D788" i="38"/>
  <c r="E788" i="38" s="1"/>
  <c r="D787" i="38"/>
  <c r="E787" i="38" s="1"/>
  <c r="D786" i="38"/>
  <c r="E786" i="38" s="1"/>
  <c r="D785" i="38"/>
  <c r="E785" i="38" s="1"/>
  <c r="D784" i="38"/>
  <c r="E784" i="38" s="1"/>
  <c r="D783" i="38"/>
  <c r="E783" i="38" s="1"/>
  <c r="D782" i="38"/>
  <c r="E782" i="38" s="1"/>
  <c r="D781" i="38"/>
  <c r="E781" i="38" s="1"/>
  <c r="D780" i="38"/>
  <c r="E780" i="38" s="1"/>
  <c r="D779" i="38"/>
  <c r="E779" i="38" s="1"/>
  <c r="D778" i="38"/>
  <c r="E778" i="38" s="1"/>
  <c r="D777" i="38"/>
  <c r="E777" i="38" s="1"/>
  <c r="D776" i="38"/>
  <c r="E776" i="38" s="1"/>
  <c r="D775" i="38"/>
  <c r="E775" i="38" s="1"/>
  <c r="D774" i="38"/>
  <c r="E774" i="38" s="1"/>
  <c r="D773" i="38"/>
  <c r="E773" i="38" s="1"/>
  <c r="D772" i="38"/>
  <c r="E772" i="38" s="1"/>
  <c r="D771" i="38"/>
  <c r="E771" i="38" s="1"/>
  <c r="D770" i="38"/>
  <c r="E770" i="38" s="1"/>
  <c r="D769" i="38"/>
  <c r="E769" i="38" s="1"/>
  <c r="D768" i="38"/>
  <c r="E768" i="38" s="1"/>
  <c r="D767" i="38"/>
  <c r="E767" i="38" s="1"/>
  <c r="D766" i="38"/>
  <c r="E766" i="38" s="1"/>
  <c r="D765" i="38"/>
  <c r="E765" i="38" s="1"/>
  <c r="D764" i="38"/>
  <c r="E764" i="38" s="1"/>
  <c r="E763" i="38"/>
  <c r="D763" i="38"/>
  <c r="D762" i="38"/>
  <c r="E762" i="38" s="1"/>
  <c r="D761" i="38"/>
  <c r="E761" i="38" s="1"/>
  <c r="D760" i="38"/>
  <c r="E760" i="38" s="1"/>
  <c r="D759" i="38"/>
  <c r="E759" i="38" s="1"/>
  <c r="D758" i="38"/>
  <c r="E758" i="38" s="1"/>
  <c r="D757" i="38"/>
  <c r="E757" i="38" s="1"/>
  <c r="E756" i="38"/>
  <c r="D756" i="38"/>
  <c r="D755" i="38"/>
  <c r="E755" i="38" s="1"/>
  <c r="D754" i="38"/>
  <c r="E754" i="38" s="1"/>
  <c r="D753" i="38"/>
  <c r="E753" i="38" s="1"/>
  <c r="D752" i="38"/>
  <c r="E752" i="38" s="1"/>
  <c r="D751" i="38"/>
  <c r="E751" i="38" s="1"/>
  <c r="D750" i="38"/>
  <c r="E750" i="38" s="1"/>
  <c r="D749" i="38"/>
  <c r="E749" i="38" s="1"/>
  <c r="D748" i="38"/>
  <c r="E748" i="38" s="1"/>
  <c r="D747" i="38"/>
  <c r="E747" i="38" s="1"/>
  <c r="D746" i="38"/>
  <c r="E746" i="38" s="1"/>
  <c r="D745" i="38"/>
  <c r="E745" i="38" s="1"/>
  <c r="D744" i="38"/>
  <c r="E744" i="38" s="1"/>
  <c r="D743" i="38"/>
  <c r="E743" i="38" s="1"/>
  <c r="D742" i="38"/>
  <c r="E742" i="38" s="1"/>
  <c r="D741" i="38"/>
  <c r="E741" i="38" s="1"/>
  <c r="E740" i="38"/>
  <c r="D740" i="38"/>
  <c r="D739" i="38"/>
  <c r="E739" i="38" s="1"/>
  <c r="D738" i="38"/>
  <c r="E738" i="38" s="1"/>
  <c r="E737" i="38"/>
  <c r="D737" i="38"/>
  <c r="D736" i="38"/>
  <c r="E736" i="38" s="1"/>
  <c r="D735" i="38"/>
  <c r="E735" i="38" s="1"/>
  <c r="D734" i="38"/>
  <c r="E734" i="38" s="1"/>
  <c r="D733" i="38"/>
  <c r="E733" i="38" s="1"/>
  <c r="D732" i="38"/>
  <c r="E732" i="38" s="1"/>
  <c r="D731" i="38"/>
  <c r="E731" i="38" s="1"/>
  <c r="D730" i="38"/>
  <c r="E730" i="38" s="1"/>
  <c r="D729" i="38"/>
  <c r="E729" i="38" s="1"/>
  <c r="D728" i="38"/>
  <c r="E728" i="38" s="1"/>
  <c r="D727" i="38"/>
  <c r="E727" i="38" s="1"/>
  <c r="D726" i="38"/>
  <c r="E726" i="38" s="1"/>
  <c r="D725" i="38"/>
  <c r="E725" i="38" s="1"/>
  <c r="D724" i="38"/>
  <c r="E724" i="38" s="1"/>
  <c r="D723" i="38"/>
  <c r="E723" i="38" s="1"/>
  <c r="D722" i="38"/>
  <c r="E722" i="38" s="1"/>
  <c r="D721" i="38"/>
  <c r="E721" i="38" s="1"/>
  <c r="E720" i="38"/>
  <c r="D720" i="38"/>
  <c r="D719" i="38"/>
  <c r="E719" i="38" s="1"/>
  <c r="D718" i="38"/>
  <c r="E718" i="38" s="1"/>
  <c r="D717" i="38"/>
  <c r="E717" i="38" s="1"/>
  <c r="D716" i="38"/>
  <c r="E716" i="38" s="1"/>
  <c r="D715" i="38"/>
  <c r="E715" i="38" s="1"/>
  <c r="D714" i="38"/>
  <c r="E714" i="38" s="1"/>
  <c r="D713" i="38"/>
  <c r="E713" i="38" s="1"/>
  <c r="D712" i="38"/>
  <c r="E712" i="38" s="1"/>
  <c r="D711" i="38"/>
  <c r="E711" i="38" s="1"/>
  <c r="D710" i="38"/>
  <c r="E710" i="38" s="1"/>
  <c r="D709" i="38"/>
  <c r="E709" i="38" s="1"/>
  <c r="D708" i="38"/>
  <c r="E708" i="38" s="1"/>
  <c r="D707" i="38"/>
  <c r="E707" i="38" s="1"/>
  <c r="D706" i="38"/>
  <c r="E706" i="38" s="1"/>
  <c r="D705" i="38"/>
  <c r="E705" i="38" s="1"/>
  <c r="E704" i="38"/>
  <c r="D704" i="38"/>
  <c r="D703" i="38"/>
  <c r="E703" i="38" s="1"/>
  <c r="D702" i="38"/>
  <c r="E702" i="38" s="1"/>
  <c r="D701" i="38"/>
  <c r="E701" i="38" s="1"/>
  <c r="D700" i="38"/>
  <c r="E700" i="38" s="1"/>
  <c r="D699" i="38"/>
  <c r="E699" i="38" s="1"/>
  <c r="D698" i="38"/>
  <c r="E698" i="38" s="1"/>
  <c r="D697" i="38"/>
  <c r="E697" i="38" s="1"/>
  <c r="D696" i="38"/>
  <c r="E696" i="38" s="1"/>
  <c r="D695" i="38"/>
  <c r="E695" i="38" s="1"/>
  <c r="D694" i="38"/>
  <c r="E694" i="38" s="1"/>
  <c r="E693" i="38"/>
  <c r="D693" i="38"/>
  <c r="D692" i="38"/>
  <c r="E692" i="38" s="1"/>
  <c r="D691" i="38"/>
  <c r="E691" i="38" s="1"/>
  <c r="D690" i="38"/>
  <c r="E690" i="38" s="1"/>
  <c r="D689" i="38"/>
  <c r="E689" i="38" s="1"/>
  <c r="D688" i="38"/>
  <c r="E688" i="38" s="1"/>
  <c r="D687" i="38"/>
  <c r="E687" i="38" s="1"/>
  <c r="D686" i="38"/>
  <c r="E686" i="38" s="1"/>
  <c r="D685" i="38"/>
  <c r="E685" i="38" s="1"/>
  <c r="E684" i="38"/>
  <c r="D684" i="38"/>
  <c r="D683" i="38"/>
  <c r="E683" i="38" s="1"/>
  <c r="D682" i="38"/>
  <c r="E682" i="38" s="1"/>
  <c r="D681" i="38"/>
  <c r="E681" i="38" s="1"/>
  <c r="D680" i="38"/>
  <c r="E680" i="38" s="1"/>
  <c r="D679" i="38"/>
  <c r="E679" i="38" s="1"/>
  <c r="D678" i="38"/>
  <c r="E678" i="38" s="1"/>
  <c r="D677" i="38"/>
  <c r="E677" i="38" s="1"/>
  <c r="D676" i="38"/>
  <c r="E676" i="38" s="1"/>
  <c r="D675" i="38"/>
  <c r="E675" i="38" s="1"/>
  <c r="D674" i="38"/>
  <c r="E674" i="38" s="1"/>
  <c r="E673" i="38"/>
  <c r="D673" i="38"/>
  <c r="D672" i="38"/>
  <c r="E672" i="38" s="1"/>
  <c r="D671" i="38"/>
  <c r="E671" i="38" s="1"/>
  <c r="D670" i="38"/>
  <c r="E670" i="38" s="1"/>
  <c r="D669" i="38"/>
  <c r="E669" i="38" s="1"/>
  <c r="D668" i="38"/>
  <c r="E668" i="38" s="1"/>
  <c r="E667" i="38"/>
  <c r="D667" i="38"/>
  <c r="D666" i="38"/>
  <c r="E666" i="38" s="1"/>
  <c r="D665" i="38"/>
  <c r="E665" i="38" s="1"/>
  <c r="D664" i="38"/>
  <c r="E664" i="38" s="1"/>
  <c r="D663" i="38"/>
  <c r="E663" i="38" s="1"/>
  <c r="D662" i="38"/>
  <c r="E662" i="38" s="1"/>
  <c r="D661" i="38"/>
  <c r="E661" i="38" s="1"/>
  <c r="D660" i="38"/>
  <c r="E660" i="38" s="1"/>
  <c r="D659" i="38"/>
  <c r="E659" i="38" s="1"/>
  <c r="D658" i="38"/>
  <c r="E658" i="38" s="1"/>
  <c r="D657" i="38"/>
  <c r="E657" i="38" s="1"/>
  <c r="E656" i="38"/>
  <c r="D656" i="38"/>
  <c r="D655" i="38"/>
  <c r="E655" i="38" s="1"/>
  <c r="D654" i="38"/>
  <c r="E654" i="38" s="1"/>
  <c r="D653" i="38"/>
  <c r="E653" i="38" s="1"/>
  <c r="D652" i="38"/>
  <c r="E652" i="38" s="1"/>
  <c r="D651" i="38"/>
  <c r="E651" i="38" s="1"/>
  <c r="D650" i="38"/>
  <c r="E650" i="38" s="1"/>
  <c r="D649" i="38"/>
  <c r="E649" i="38" s="1"/>
  <c r="E648" i="38"/>
  <c r="D648" i="38"/>
  <c r="D647" i="38"/>
  <c r="E647" i="38" s="1"/>
  <c r="D646" i="38"/>
  <c r="E646" i="38" s="1"/>
  <c r="D645" i="38"/>
  <c r="E645" i="38" s="1"/>
  <c r="E644" i="38"/>
  <c r="D644" i="38"/>
  <c r="D643" i="38"/>
  <c r="E643" i="38" s="1"/>
  <c r="D642" i="38"/>
  <c r="E642" i="38" s="1"/>
  <c r="D641" i="38"/>
  <c r="E641" i="38" s="1"/>
  <c r="D640" i="38"/>
  <c r="E640" i="38" s="1"/>
  <c r="D639" i="38"/>
  <c r="E639" i="38" s="1"/>
  <c r="D638" i="38"/>
  <c r="E638" i="38" s="1"/>
  <c r="E637" i="38"/>
  <c r="D637" i="38"/>
  <c r="D636" i="38"/>
  <c r="E636" i="38" s="1"/>
  <c r="D635" i="38"/>
  <c r="E635" i="38" s="1"/>
  <c r="D634" i="38"/>
  <c r="E634" i="38" s="1"/>
  <c r="D633" i="38"/>
  <c r="E633" i="38" s="1"/>
  <c r="D632" i="38"/>
  <c r="E632" i="38" s="1"/>
  <c r="D631" i="38"/>
  <c r="E631" i="38" s="1"/>
  <c r="D630" i="38"/>
  <c r="E630" i="38" s="1"/>
  <c r="D629" i="38"/>
  <c r="E629" i="38" s="1"/>
  <c r="D628" i="38"/>
  <c r="E628" i="38" s="1"/>
  <c r="D627" i="38"/>
  <c r="E627" i="38" s="1"/>
  <c r="D626" i="38"/>
  <c r="E626" i="38" s="1"/>
  <c r="D625" i="38"/>
  <c r="E625" i="38" s="1"/>
  <c r="E624" i="38"/>
  <c r="D624" i="38"/>
  <c r="D623" i="38"/>
  <c r="E623" i="38" s="1"/>
  <c r="D622" i="38"/>
  <c r="E622" i="38" s="1"/>
  <c r="E621" i="38"/>
  <c r="D621" i="38"/>
  <c r="D620" i="38"/>
  <c r="E620" i="38" s="1"/>
  <c r="D619" i="38"/>
  <c r="E619" i="38" s="1"/>
  <c r="D618" i="38"/>
  <c r="E618" i="38" s="1"/>
  <c r="D617" i="38"/>
  <c r="E617" i="38" s="1"/>
  <c r="D616" i="38"/>
  <c r="E616" i="38" s="1"/>
  <c r="E615" i="38"/>
  <c r="D615" i="38"/>
  <c r="D614" i="38"/>
  <c r="E614" i="38" s="1"/>
  <c r="D613" i="38"/>
  <c r="E613" i="38" s="1"/>
  <c r="E612" i="38"/>
  <c r="D612" i="38"/>
  <c r="D611" i="38"/>
  <c r="E611" i="38" s="1"/>
  <c r="D610" i="38"/>
  <c r="E610" i="38" s="1"/>
  <c r="E609" i="38"/>
  <c r="D609" i="38"/>
  <c r="D608" i="38"/>
  <c r="E608" i="38" s="1"/>
  <c r="D607" i="38"/>
  <c r="E607" i="38" s="1"/>
  <c r="D606" i="38"/>
  <c r="E606" i="38" s="1"/>
  <c r="D605" i="38"/>
  <c r="E605" i="38" s="1"/>
  <c r="D604" i="38"/>
  <c r="E604" i="38" s="1"/>
  <c r="E603" i="38"/>
  <c r="D603" i="38"/>
  <c r="D602" i="38"/>
  <c r="E602" i="38" s="1"/>
  <c r="D601" i="38"/>
  <c r="E601" i="38" s="1"/>
  <c r="E600" i="38"/>
  <c r="D600" i="38"/>
  <c r="D599" i="38"/>
  <c r="E599" i="38" s="1"/>
  <c r="D598" i="38"/>
  <c r="E598" i="38" s="1"/>
  <c r="D597" i="38"/>
  <c r="E597" i="38" s="1"/>
  <c r="D596" i="38"/>
  <c r="E596" i="38" s="1"/>
  <c r="D595" i="38"/>
  <c r="E595" i="38" s="1"/>
  <c r="D594" i="38"/>
  <c r="E594" i="38" s="1"/>
  <c r="D593" i="38"/>
  <c r="E593" i="38" s="1"/>
  <c r="D592" i="38"/>
  <c r="E592" i="38" s="1"/>
  <c r="E591" i="38"/>
  <c r="D591" i="38"/>
  <c r="D590" i="38"/>
  <c r="E590" i="38" s="1"/>
  <c r="D589" i="38"/>
  <c r="E589" i="38" s="1"/>
  <c r="D588" i="38"/>
  <c r="E588" i="38" s="1"/>
  <c r="D587" i="38"/>
  <c r="E587" i="38" s="1"/>
  <c r="D586" i="38"/>
  <c r="E586" i="38" s="1"/>
  <c r="D585" i="38"/>
  <c r="E585" i="38" s="1"/>
  <c r="D584" i="38"/>
  <c r="E584" i="38" s="1"/>
  <c r="D583" i="38"/>
  <c r="E583" i="38" s="1"/>
  <c r="D582" i="38"/>
  <c r="E582" i="38" s="1"/>
  <c r="D581" i="38"/>
  <c r="E581" i="38" s="1"/>
  <c r="D580" i="38"/>
  <c r="E580" i="38" s="1"/>
  <c r="D579" i="38"/>
  <c r="E579" i="38" s="1"/>
  <c r="D578" i="38"/>
  <c r="E578" i="38" s="1"/>
  <c r="D577" i="38"/>
  <c r="E577" i="38" s="1"/>
  <c r="D576" i="38"/>
  <c r="E576" i="38" s="1"/>
  <c r="D575" i="38"/>
  <c r="E575" i="38" s="1"/>
  <c r="D574" i="38"/>
  <c r="E574" i="38" s="1"/>
  <c r="D573" i="38"/>
  <c r="E573" i="38" s="1"/>
  <c r="D572" i="38"/>
  <c r="E572" i="38" s="1"/>
  <c r="E571" i="38"/>
  <c r="D571" i="38"/>
  <c r="D570" i="38"/>
  <c r="E570" i="38" s="1"/>
  <c r="E569" i="38"/>
  <c r="D569" i="38"/>
  <c r="D568" i="38"/>
  <c r="E568" i="38" s="1"/>
  <c r="D567" i="38"/>
  <c r="E567" i="38" s="1"/>
  <c r="D566" i="38"/>
  <c r="E566" i="38" s="1"/>
  <c r="D565" i="38"/>
  <c r="E565" i="38" s="1"/>
  <c r="D564" i="38"/>
  <c r="E564" i="38" s="1"/>
  <c r="D563" i="38"/>
  <c r="E563" i="38" s="1"/>
  <c r="D562" i="38"/>
  <c r="E562" i="38" s="1"/>
  <c r="D561" i="38"/>
  <c r="E561" i="38" s="1"/>
  <c r="D560" i="38"/>
  <c r="E560" i="38" s="1"/>
  <c r="E559" i="38"/>
  <c r="D559" i="38"/>
  <c r="D558" i="38"/>
  <c r="E558" i="38" s="1"/>
  <c r="E557" i="38"/>
  <c r="D557" i="38"/>
  <c r="D556" i="38"/>
  <c r="E556" i="38" s="1"/>
  <c r="D555" i="38"/>
  <c r="E555" i="38" s="1"/>
  <c r="D554" i="38"/>
  <c r="E554" i="38" s="1"/>
  <c r="D553" i="38"/>
  <c r="E553" i="38" s="1"/>
  <c r="D552" i="38"/>
  <c r="E552" i="38" s="1"/>
  <c r="D551" i="38"/>
  <c r="E551" i="38" s="1"/>
  <c r="D550" i="38"/>
  <c r="E550" i="38" s="1"/>
  <c r="D549" i="38"/>
  <c r="E549" i="38" s="1"/>
  <c r="D548" i="38"/>
  <c r="E548" i="38" s="1"/>
  <c r="D547" i="38"/>
  <c r="E547" i="38" s="1"/>
  <c r="D546" i="38"/>
  <c r="E546" i="38" s="1"/>
  <c r="D545" i="38"/>
  <c r="E545" i="38" s="1"/>
  <c r="D544" i="38"/>
  <c r="E544" i="38" s="1"/>
  <c r="D543" i="38"/>
  <c r="E543" i="38" s="1"/>
  <c r="D542" i="38"/>
  <c r="E542" i="38" s="1"/>
  <c r="D541" i="38"/>
  <c r="E541" i="38" s="1"/>
  <c r="D540" i="38"/>
  <c r="E540" i="38" s="1"/>
  <c r="D539" i="38"/>
  <c r="E539" i="38" s="1"/>
  <c r="D538" i="38"/>
  <c r="E538" i="38" s="1"/>
  <c r="E537" i="38"/>
  <c r="D537" i="38"/>
  <c r="D536" i="38"/>
  <c r="E536" i="38" s="1"/>
  <c r="D535" i="38"/>
  <c r="E535" i="38" s="1"/>
  <c r="D534" i="38"/>
  <c r="E534" i="38" s="1"/>
  <c r="D533" i="38"/>
  <c r="E533" i="38" s="1"/>
  <c r="D532" i="38"/>
  <c r="E532" i="38" s="1"/>
  <c r="D531" i="38"/>
  <c r="E531" i="38" s="1"/>
  <c r="D530" i="38"/>
  <c r="E530" i="38" s="1"/>
  <c r="D529" i="38"/>
  <c r="E529" i="38" s="1"/>
  <c r="E528" i="38"/>
  <c r="D528" i="38"/>
  <c r="D527" i="38"/>
  <c r="E527" i="38" s="1"/>
  <c r="D526" i="38"/>
  <c r="E526" i="38" s="1"/>
  <c r="E525" i="38"/>
  <c r="D525" i="38"/>
  <c r="D524" i="38"/>
  <c r="E524" i="38" s="1"/>
  <c r="D523" i="38"/>
  <c r="E523" i="38" s="1"/>
  <c r="D522" i="38"/>
  <c r="E522" i="38" s="1"/>
  <c r="D521" i="38"/>
  <c r="E521" i="38" s="1"/>
  <c r="D520" i="38"/>
  <c r="E520" i="38" s="1"/>
  <c r="E519" i="38"/>
  <c r="D519" i="38"/>
  <c r="D518" i="38"/>
  <c r="E518" i="38" s="1"/>
  <c r="D517" i="38"/>
  <c r="E517" i="38" s="1"/>
  <c r="E516" i="38"/>
  <c r="D516" i="38"/>
  <c r="D515" i="38"/>
  <c r="E515" i="38" s="1"/>
  <c r="D514" i="38"/>
  <c r="E514" i="38" s="1"/>
  <c r="E513" i="38"/>
  <c r="D513" i="38"/>
  <c r="D512" i="38"/>
  <c r="E512" i="38" s="1"/>
  <c r="D511" i="38"/>
  <c r="E511" i="38" s="1"/>
  <c r="D510" i="38"/>
  <c r="E510" i="38" s="1"/>
  <c r="D509" i="38"/>
  <c r="E509" i="38" s="1"/>
  <c r="D508" i="38"/>
  <c r="E508" i="38" s="1"/>
  <c r="D507" i="38"/>
  <c r="E507" i="38" s="1"/>
  <c r="D506" i="38"/>
  <c r="E506" i="38" s="1"/>
  <c r="D505" i="38"/>
  <c r="E505" i="38" s="1"/>
  <c r="E504" i="38"/>
  <c r="D504" i="38"/>
  <c r="D503" i="38"/>
  <c r="E503" i="38" s="1"/>
  <c r="D502" i="38"/>
  <c r="E502" i="38" s="1"/>
  <c r="D501" i="38"/>
  <c r="E501" i="38" s="1"/>
  <c r="D500" i="38"/>
  <c r="E500" i="38" s="1"/>
  <c r="D499" i="38"/>
  <c r="E499" i="38" s="1"/>
  <c r="D498" i="38"/>
  <c r="E498" i="38" s="1"/>
  <c r="D497" i="38"/>
  <c r="E497" i="38" s="1"/>
  <c r="E496" i="38"/>
  <c r="D496" i="38"/>
  <c r="D495" i="38"/>
  <c r="E495" i="38" s="1"/>
  <c r="D494" i="38"/>
  <c r="E494" i="38" s="1"/>
  <c r="D493" i="38"/>
  <c r="E493" i="38" s="1"/>
  <c r="D492" i="38"/>
  <c r="E492" i="38" s="1"/>
  <c r="D491" i="38"/>
  <c r="E491" i="38" s="1"/>
  <c r="D490" i="38"/>
  <c r="E490" i="38" s="1"/>
  <c r="D489" i="38"/>
  <c r="E489" i="38" s="1"/>
  <c r="D488" i="38"/>
  <c r="E488" i="38" s="1"/>
  <c r="E487" i="38"/>
  <c r="D487" i="38"/>
  <c r="D486" i="38"/>
  <c r="E486" i="38" s="1"/>
  <c r="D485" i="38"/>
  <c r="E485" i="38" s="1"/>
  <c r="E484" i="38"/>
  <c r="D484" i="38"/>
  <c r="D483" i="38"/>
  <c r="E483" i="38" s="1"/>
  <c r="D482" i="38"/>
  <c r="E482" i="38" s="1"/>
  <c r="E481" i="38"/>
  <c r="D481" i="38"/>
  <c r="D480" i="38"/>
  <c r="E480" i="38" s="1"/>
  <c r="E479" i="38"/>
  <c r="D479" i="38"/>
  <c r="D478" i="38"/>
  <c r="E478" i="38" s="1"/>
  <c r="D477" i="38"/>
  <c r="E477" i="38" s="1"/>
  <c r="D476" i="38"/>
  <c r="E476" i="38" s="1"/>
  <c r="E475" i="38"/>
  <c r="D475" i="38"/>
  <c r="D474" i="38"/>
  <c r="E474" i="38" s="1"/>
  <c r="E473" i="38"/>
  <c r="D473" i="38"/>
  <c r="D472" i="38"/>
  <c r="E472" i="38" s="1"/>
  <c r="D471" i="38"/>
  <c r="E471" i="38" s="1"/>
  <c r="D470" i="38"/>
  <c r="E470" i="38" s="1"/>
  <c r="D469" i="38"/>
  <c r="E469" i="38" s="1"/>
  <c r="D468" i="38"/>
  <c r="E468" i="38" s="1"/>
  <c r="D467" i="38"/>
  <c r="E467" i="38" s="1"/>
  <c r="D466" i="38"/>
  <c r="E466" i="38" s="1"/>
  <c r="D465" i="38"/>
  <c r="E465" i="38" s="1"/>
  <c r="D464" i="38"/>
  <c r="E464" i="38" s="1"/>
  <c r="E463" i="38"/>
  <c r="D463" i="38"/>
  <c r="D462" i="38"/>
  <c r="E462" i="38" s="1"/>
  <c r="E461" i="38"/>
  <c r="D461" i="38"/>
  <c r="D460" i="38"/>
  <c r="E460" i="38" s="1"/>
  <c r="D459" i="38"/>
  <c r="E459" i="38" s="1"/>
  <c r="D458" i="38"/>
  <c r="E458" i="38" s="1"/>
  <c r="D457" i="38"/>
  <c r="E457" i="38" s="1"/>
  <c r="D456" i="38"/>
  <c r="E456" i="38" s="1"/>
  <c r="D455" i="38"/>
  <c r="E455" i="38" s="1"/>
  <c r="D454" i="38"/>
  <c r="E454" i="38" s="1"/>
  <c r="D453" i="38"/>
  <c r="E453" i="38" s="1"/>
  <c r="D452" i="38"/>
  <c r="E452" i="38" s="1"/>
  <c r="D451" i="38"/>
  <c r="E451" i="38" s="1"/>
  <c r="D450" i="38"/>
  <c r="E450" i="38" s="1"/>
  <c r="D449" i="38"/>
  <c r="E449" i="38" s="1"/>
  <c r="D448" i="38"/>
  <c r="E448" i="38" s="1"/>
  <c r="D447" i="38"/>
  <c r="E447" i="38" s="1"/>
  <c r="D446" i="38"/>
  <c r="E446" i="38" s="1"/>
  <c r="D445" i="38"/>
  <c r="E445" i="38" s="1"/>
  <c r="D444" i="38"/>
  <c r="E444" i="38" s="1"/>
  <c r="D443" i="38"/>
  <c r="E443" i="38" s="1"/>
  <c r="D442" i="38"/>
  <c r="E442" i="38" s="1"/>
  <c r="E441" i="38"/>
  <c r="D441" i="38"/>
  <c r="D440" i="38"/>
  <c r="E440" i="38" s="1"/>
  <c r="D439" i="38"/>
  <c r="E439" i="38" s="1"/>
  <c r="D438" i="38"/>
  <c r="E438" i="38" s="1"/>
  <c r="D437" i="38"/>
  <c r="E437" i="38" s="1"/>
  <c r="D436" i="38"/>
  <c r="E436" i="38" s="1"/>
  <c r="D435" i="38"/>
  <c r="E435" i="38" s="1"/>
  <c r="D434" i="38"/>
  <c r="E434" i="38" s="1"/>
  <c r="D433" i="38"/>
  <c r="E433" i="38" s="1"/>
  <c r="E432" i="38"/>
  <c r="D432" i="38"/>
  <c r="D431" i="38"/>
  <c r="E431" i="38" s="1"/>
  <c r="D430" i="38"/>
  <c r="E430" i="38" s="1"/>
  <c r="E429" i="38"/>
  <c r="D429" i="38"/>
  <c r="D428" i="38"/>
  <c r="E428" i="38" s="1"/>
  <c r="D427" i="38"/>
  <c r="E427" i="38" s="1"/>
  <c r="D426" i="38"/>
  <c r="E426" i="38" s="1"/>
  <c r="D425" i="38"/>
  <c r="E425" i="38" s="1"/>
  <c r="D424" i="38"/>
  <c r="E424" i="38" s="1"/>
  <c r="E423" i="38"/>
  <c r="D423" i="38"/>
  <c r="D422" i="38"/>
  <c r="E422" i="38" s="1"/>
  <c r="D421" i="38"/>
  <c r="E421" i="38" s="1"/>
  <c r="E420" i="38"/>
  <c r="D420" i="38"/>
  <c r="D419" i="38"/>
  <c r="E419" i="38" s="1"/>
  <c r="D418" i="38"/>
  <c r="E418" i="38" s="1"/>
  <c r="E417" i="38"/>
  <c r="D417" i="38"/>
  <c r="D416" i="38"/>
  <c r="E416" i="38" s="1"/>
  <c r="D415" i="38"/>
  <c r="E415" i="38" s="1"/>
  <c r="D414" i="38"/>
  <c r="E414" i="38" s="1"/>
  <c r="D413" i="38"/>
  <c r="E413" i="38" s="1"/>
  <c r="D412" i="38"/>
  <c r="E412" i="38" s="1"/>
  <c r="D411" i="38"/>
  <c r="E411" i="38" s="1"/>
  <c r="D410" i="38"/>
  <c r="E410" i="38" s="1"/>
  <c r="D409" i="38"/>
  <c r="E409" i="38" s="1"/>
  <c r="E408" i="38"/>
  <c r="D408" i="38"/>
  <c r="D407" i="38"/>
  <c r="E407" i="38" s="1"/>
  <c r="D406" i="38"/>
  <c r="E406" i="38" s="1"/>
  <c r="D405" i="38"/>
  <c r="E405" i="38" s="1"/>
  <c r="D404" i="38"/>
  <c r="E404" i="38" s="1"/>
  <c r="D403" i="38"/>
  <c r="E403" i="38" s="1"/>
  <c r="D402" i="38"/>
  <c r="E402" i="38" s="1"/>
  <c r="D401" i="38"/>
  <c r="E401" i="38" s="1"/>
  <c r="E400" i="38"/>
  <c r="D400" i="38"/>
  <c r="D399" i="38"/>
  <c r="E399" i="38" s="1"/>
  <c r="D398" i="38"/>
  <c r="E398" i="38" s="1"/>
  <c r="D397" i="38"/>
  <c r="E397" i="38" s="1"/>
  <c r="D396" i="38"/>
  <c r="E396" i="38" s="1"/>
  <c r="D395" i="38"/>
  <c r="E395" i="38" s="1"/>
  <c r="D394" i="38"/>
  <c r="E394" i="38" s="1"/>
  <c r="D393" i="38"/>
  <c r="E393" i="38" s="1"/>
  <c r="D392" i="38"/>
  <c r="E392" i="38" s="1"/>
  <c r="E391" i="38"/>
  <c r="D391" i="38"/>
  <c r="D390" i="38"/>
  <c r="E390" i="38" s="1"/>
  <c r="D389" i="38"/>
  <c r="E389" i="38" s="1"/>
  <c r="E388" i="38"/>
  <c r="D388" i="38"/>
  <c r="D387" i="38"/>
  <c r="E387" i="38" s="1"/>
  <c r="D386" i="38"/>
  <c r="E386" i="38" s="1"/>
  <c r="E385" i="38"/>
  <c r="D385" i="38"/>
  <c r="D384" i="38"/>
  <c r="E384" i="38" s="1"/>
  <c r="D383" i="38"/>
  <c r="E383" i="38" s="1"/>
  <c r="D382" i="38"/>
  <c r="E382" i="38" s="1"/>
  <c r="D381" i="38"/>
  <c r="E381" i="38" s="1"/>
  <c r="D380" i="38"/>
  <c r="E380" i="38" s="1"/>
  <c r="E379" i="38"/>
  <c r="D379" i="38"/>
  <c r="D378" i="38"/>
  <c r="E378" i="38" s="1"/>
  <c r="D377" i="38"/>
  <c r="E377" i="38" s="1"/>
  <c r="E376" i="38"/>
  <c r="D376" i="38"/>
  <c r="D375" i="38"/>
  <c r="E375" i="38" s="1"/>
  <c r="D374" i="38"/>
  <c r="E374" i="38" s="1"/>
  <c r="D373" i="38"/>
  <c r="E373" i="38" s="1"/>
  <c r="D372" i="38"/>
  <c r="E372" i="38" s="1"/>
  <c r="D371" i="38"/>
  <c r="E371" i="38" s="1"/>
  <c r="D370" i="38"/>
  <c r="E370" i="38" s="1"/>
  <c r="D369" i="38"/>
  <c r="E369" i="38" s="1"/>
  <c r="D368" i="38"/>
  <c r="E368" i="38" s="1"/>
  <c r="E367" i="38"/>
  <c r="D367" i="38"/>
  <c r="D366" i="38"/>
  <c r="E366" i="38" s="1"/>
  <c r="D365" i="38"/>
  <c r="E365" i="38" s="1"/>
  <c r="D364" i="38"/>
  <c r="E364" i="38" s="1"/>
  <c r="D363" i="38"/>
  <c r="E363" i="38" s="1"/>
  <c r="D362" i="38"/>
  <c r="E362" i="38" s="1"/>
  <c r="D361" i="38"/>
  <c r="E361" i="38" s="1"/>
  <c r="D360" i="38"/>
  <c r="E360" i="38" s="1"/>
  <c r="D359" i="38"/>
  <c r="E359" i="38" s="1"/>
  <c r="D358" i="38"/>
  <c r="E358" i="38" s="1"/>
  <c r="D357" i="38"/>
  <c r="E357" i="38" s="1"/>
  <c r="D356" i="38"/>
  <c r="E356" i="38" s="1"/>
  <c r="D355" i="38"/>
  <c r="E355" i="38" s="1"/>
  <c r="D354" i="38"/>
  <c r="E354" i="38" s="1"/>
  <c r="D353" i="38"/>
  <c r="E353" i="38" s="1"/>
  <c r="D352" i="38"/>
  <c r="E352" i="38" s="1"/>
  <c r="E351" i="38"/>
  <c r="D351" i="38"/>
  <c r="D350" i="38"/>
  <c r="E350" i="38" s="1"/>
  <c r="D349" i="38"/>
  <c r="E349" i="38" s="1"/>
  <c r="D348" i="38"/>
  <c r="E348" i="38" s="1"/>
  <c r="D347" i="38"/>
  <c r="E347" i="38" s="1"/>
  <c r="D346" i="38"/>
  <c r="E346" i="38" s="1"/>
  <c r="E345" i="38"/>
  <c r="D345" i="38"/>
  <c r="D344" i="38"/>
  <c r="E344" i="38" s="1"/>
  <c r="D343" i="38"/>
  <c r="E343" i="38" s="1"/>
  <c r="D342" i="38"/>
  <c r="E342" i="38" s="1"/>
  <c r="D341" i="38"/>
  <c r="E341" i="38" s="1"/>
  <c r="D340" i="38"/>
  <c r="E340" i="38" s="1"/>
  <c r="D339" i="38"/>
  <c r="E339" i="38" s="1"/>
  <c r="D338" i="38"/>
  <c r="E338" i="38" s="1"/>
  <c r="D337" i="38"/>
  <c r="E337" i="38" s="1"/>
  <c r="E336" i="38"/>
  <c r="D336" i="38"/>
  <c r="D335" i="38"/>
  <c r="E335" i="38" s="1"/>
  <c r="D334" i="38"/>
  <c r="E334" i="38" s="1"/>
  <c r="D333" i="38"/>
  <c r="E333" i="38" s="1"/>
  <c r="D332" i="38"/>
  <c r="E332" i="38" s="1"/>
  <c r="D331" i="38"/>
  <c r="E331" i="38" s="1"/>
  <c r="D330" i="38"/>
  <c r="E330" i="38" s="1"/>
  <c r="D329" i="38"/>
  <c r="E329" i="38" s="1"/>
  <c r="E328" i="38"/>
  <c r="D328" i="38"/>
  <c r="D327" i="38"/>
  <c r="E327" i="38" s="1"/>
  <c r="D326" i="38"/>
  <c r="E326" i="38" s="1"/>
  <c r="D325" i="38"/>
  <c r="E325" i="38" s="1"/>
  <c r="D324" i="38"/>
  <c r="E324" i="38" s="1"/>
  <c r="D323" i="38"/>
  <c r="E323" i="38" s="1"/>
  <c r="D322" i="38"/>
  <c r="E322" i="38" s="1"/>
  <c r="D321" i="38"/>
  <c r="E321" i="38" s="1"/>
  <c r="D320" i="38"/>
  <c r="E320" i="38" s="1"/>
  <c r="D319" i="38"/>
  <c r="E319" i="38" s="1"/>
  <c r="D318" i="38"/>
  <c r="E318" i="38" s="1"/>
  <c r="D317" i="38"/>
  <c r="E317" i="38" s="1"/>
  <c r="D316" i="38"/>
  <c r="E316" i="38" s="1"/>
  <c r="D315" i="38"/>
  <c r="E315" i="38" s="1"/>
  <c r="D314" i="38"/>
  <c r="E314" i="38" s="1"/>
  <c r="D313" i="38"/>
  <c r="E313" i="38" s="1"/>
  <c r="D312" i="38"/>
  <c r="E312" i="38" s="1"/>
  <c r="D311" i="38"/>
  <c r="E311" i="38" s="1"/>
  <c r="D310" i="38"/>
  <c r="E310" i="38" s="1"/>
  <c r="D309" i="38"/>
  <c r="E309" i="38" s="1"/>
  <c r="E308" i="38"/>
  <c r="D308" i="38"/>
  <c r="D307" i="38"/>
  <c r="E307" i="38" s="1"/>
  <c r="D306" i="38"/>
  <c r="E306" i="38" s="1"/>
  <c r="D305" i="38"/>
  <c r="E305" i="38" s="1"/>
  <c r="E304" i="38"/>
  <c r="D304" i="38"/>
  <c r="D303" i="38"/>
  <c r="E303" i="38" s="1"/>
  <c r="D302" i="38"/>
  <c r="E302" i="38" s="1"/>
  <c r="D301" i="38"/>
  <c r="E301" i="38" s="1"/>
  <c r="D300" i="38"/>
  <c r="E300" i="38" s="1"/>
  <c r="D299" i="38"/>
  <c r="E299" i="38" s="1"/>
  <c r="D298" i="38"/>
  <c r="E298" i="38" s="1"/>
  <c r="D297" i="38"/>
  <c r="E297" i="38" s="1"/>
  <c r="D296" i="38"/>
  <c r="E296" i="38" s="1"/>
  <c r="D295" i="38"/>
  <c r="E295" i="38" s="1"/>
  <c r="D294" i="38"/>
  <c r="E294" i="38" s="1"/>
  <c r="D293" i="38"/>
  <c r="E293" i="38" s="1"/>
  <c r="D292" i="38"/>
  <c r="E292" i="38" s="1"/>
  <c r="D291" i="38"/>
  <c r="E291" i="38" s="1"/>
  <c r="D290" i="38"/>
  <c r="E290" i="38" s="1"/>
  <c r="D289" i="38"/>
  <c r="E289" i="38" s="1"/>
  <c r="D288" i="38"/>
  <c r="E288" i="38" s="1"/>
  <c r="D287" i="38"/>
  <c r="E287" i="38" s="1"/>
  <c r="D286" i="38"/>
  <c r="E286" i="38" s="1"/>
  <c r="D285" i="38"/>
  <c r="E285" i="38" s="1"/>
  <c r="D284" i="38"/>
  <c r="E284" i="38" s="1"/>
  <c r="D283" i="38"/>
  <c r="E283" i="38" s="1"/>
  <c r="D282" i="38"/>
  <c r="E282" i="38" s="1"/>
  <c r="D281" i="38"/>
  <c r="E281" i="38" s="1"/>
  <c r="D280" i="38"/>
  <c r="E280" i="38" s="1"/>
  <c r="D279" i="38"/>
  <c r="E279" i="38" s="1"/>
  <c r="D278" i="38"/>
  <c r="E278" i="38" s="1"/>
  <c r="D277" i="38"/>
  <c r="E277" i="38" s="1"/>
  <c r="D276" i="38"/>
  <c r="E276" i="38" s="1"/>
  <c r="E275" i="38"/>
  <c r="D275" i="38"/>
  <c r="D274" i="38"/>
  <c r="E274" i="38" s="1"/>
  <c r="D273" i="38"/>
  <c r="E273" i="38" s="1"/>
  <c r="D272" i="38"/>
  <c r="E272" i="38" s="1"/>
  <c r="D271" i="38"/>
  <c r="E271" i="38" s="1"/>
  <c r="D270" i="38"/>
  <c r="E270" i="38" s="1"/>
  <c r="D269" i="38"/>
  <c r="E269" i="38" s="1"/>
  <c r="D268" i="38"/>
  <c r="E268" i="38" s="1"/>
  <c r="D267" i="38"/>
  <c r="E267" i="38" s="1"/>
  <c r="D266" i="38"/>
  <c r="E266" i="38" s="1"/>
  <c r="D265" i="38"/>
  <c r="E265" i="38" s="1"/>
  <c r="D264" i="38"/>
  <c r="E264" i="38" s="1"/>
  <c r="D263" i="38"/>
  <c r="E263" i="38" s="1"/>
  <c r="D262" i="38"/>
  <c r="E262" i="38" s="1"/>
  <c r="E261" i="38"/>
  <c r="D261" i="38"/>
  <c r="D260" i="38"/>
  <c r="E260" i="38" s="1"/>
  <c r="D259" i="38"/>
  <c r="E259" i="38" s="1"/>
  <c r="D258" i="38"/>
  <c r="E258" i="38" s="1"/>
  <c r="D257" i="38"/>
  <c r="E257" i="38" s="1"/>
  <c r="D256" i="38"/>
  <c r="E256" i="38" s="1"/>
  <c r="D255" i="38"/>
  <c r="E255" i="38" s="1"/>
  <c r="D254" i="38"/>
  <c r="E254" i="38" s="1"/>
  <c r="D253" i="38"/>
  <c r="E253" i="38" s="1"/>
  <c r="D252" i="38"/>
  <c r="E252" i="38" s="1"/>
  <c r="D251" i="38"/>
  <c r="E251" i="38" s="1"/>
  <c r="D250" i="38"/>
  <c r="E250" i="38" s="1"/>
  <c r="D249" i="38"/>
  <c r="E249" i="38" s="1"/>
  <c r="D248" i="38"/>
  <c r="E248" i="38" s="1"/>
  <c r="D247" i="38"/>
  <c r="E247" i="38" s="1"/>
  <c r="D246" i="38"/>
  <c r="E246" i="38" s="1"/>
  <c r="D245" i="38"/>
  <c r="E245" i="38" s="1"/>
  <c r="E244" i="38"/>
  <c r="D244" i="38"/>
  <c r="D243" i="38"/>
  <c r="E243" i="38" s="1"/>
  <c r="D242" i="38"/>
  <c r="E242" i="38" s="1"/>
  <c r="D241" i="38"/>
  <c r="E241" i="38" s="1"/>
  <c r="D240" i="38"/>
  <c r="E240" i="38" s="1"/>
  <c r="D239" i="38"/>
  <c r="E239" i="38" s="1"/>
  <c r="D238" i="38"/>
  <c r="E238" i="38" s="1"/>
  <c r="D237" i="38"/>
  <c r="E237" i="38" s="1"/>
  <c r="D236" i="38"/>
  <c r="E236" i="38" s="1"/>
  <c r="D235" i="38"/>
  <c r="E235" i="38" s="1"/>
  <c r="D234" i="38"/>
  <c r="E234" i="38" s="1"/>
  <c r="E233" i="38"/>
  <c r="D233" i="38"/>
  <c r="D232" i="38"/>
  <c r="E232" i="38" s="1"/>
  <c r="D231" i="38"/>
  <c r="E231" i="38" s="1"/>
  <c r="D230" i="38"/>
  <c r="E230" i="38" s="1"/>
  <c r="D229" i="38"/>
  <c r="E229" i="38" s="1"/>
  <c r="D228" i="38"/>
  <c r="E228" i="38" s="1"/>
  <c r="D227" i="38"/>
  <c r="E227" i="38" s="1"/>
  <c r="D226" i="38"/>
  <c r="E226" i="38" s="1"/>
  <c r="D225" i="38"/>
  <c r="E225" i="38" s="1"/>
  <c r="D224" i="38"/>
  <c r="E224" i="38" s="1"/>
  <c r="D223" i="38"/>
  <c r="E223" i="38" s="1"/>
  <c r="D222" i="38"/>
  <c r="E222" i="38" s="1"/>
  <c r="D221" i="38"/>
  <c r="E221" i="38" s="1"/>
  <c r="E220" i="38"/>
  <c r="D220" i="38"/>
  <c r="D219" i="38"/>
  <c r="E219" i="38" s="1"/>
  <c r="D218" i="38"/>
  <c r="E218" i="38" s="1"/>
  <c r="D217" i="38"/>
  <c r="E217" i="38" s="1"/>
  <c r="E216" i="38"/>
  <c r="D216" i="38"/>
  <c r="D215" i="38"/>
  <c r="E215" i="38" s="1"/>
  <c r="D214" i="38"/>
  <c r="E214" i="38" s="1"/>
  <c r="E213" i="38"/>
  <c r="D213" i="38"/>
  <c r="D212" i="38"/>
  <c r="E212" i="38" s="1"/>
  <c r="E211" i="38"/>
  <c r="D211" i="38"/>
  <c r="D210" i="38"/>
  <c r="E210" i="38" s="1"/>
  <c r="D209" i="38"/>
  <c r="E209" i="38" s="1"/>
  <c r="E208" i="38"/>
  <c r="D208" i="38"/>
  <c r="D207" i="38"/>
  <c r="E207" i="38" s="1"/>
  <c r="D206" i="38"/>
  <c r="E206" i="38" s="1"/>
  <c r="D205" i="38"/>
  <c r="E205" i="38" s="1"/>
  <c r="D204" i="38"/>
  <c r="E204" i="38" s="1"/>
  <c r="D203" i="38"/>
  <c r="E203" i="38" s="1"/>
  <c r="D202" i="38"/>
  <c r="E202" i="38" s="1"/>
  <c r="D201" i="38"/>
  <c r="E201" i="38" s="1"/>
  <c r="E200" i="38"/>
  <c r="D200" i="38"/>
  <c r="D199" i="38"/>
  <c r="E199" i="38" s="1"/>
  <c r="D198" i="38"/>
  <c r="E198" i="38" s="1"/>
  <c r="D197" i="38"/>
  <c r="E197" i="38" s="1"/>
  <c r="D196" i="38"/>
  <c r="E196" i="38" s="1"/>
  <c r="D195" i="38"/>
  <c r="E195" i="38" s="1"/>
  <c r="D194" i="38"/>
  <c r="E194" i="38" s="1"/>
  <c r="D193" i="38"/>
  <c r="E193" i="38" s="1"/>
  <c r="D192" i="38"/>
  <c r="E192" i="38" s="1"/>
  <c r="D191" i="38"/>
  <c r="E191" i="38" s="1"/>
  <c r="D190" i="38"/>
  <c r="E190" i="38" s="1"/>
  <c r="D189" i="38"/>
  <c r="E189" i="38" s="1"/>
  <c r="D188" i="38"/>
  <c r="E188" i="38" s="1"/>
  <c r="D187" i="38"/>
  <c r="E187" i="38" s="1"/>
  <c r="D186" i="38"/>
  <c r="E186" i="38" s="1"/>
  <c r="D185" i="38"/>
  <c r="E185" i="38" s="1"/>
  <c r="D184" i="38"/>
  <c r="E184" i="38" s="1"/>
  <c r="E183" i="38"/>
  <c r="D183" i="38"/>
  <c r="D182" i="38"/>
  <c r="E182" i="38" s="1"/>
  <c r="D181" i="38"/>
  <c r="E181" i="38" s="1"/>
  <c r="E180" i="38"/>
  <c r="D180" i="38"/>
  <c r="D179" i="38"/>
  <c r="E179" i="38" s="1"/>
  <c r="D178" i="38"/>
  <c r="E178" i="38" s="1"/>
  <c r="D177" i="38"/>
  <c r="E177" i="38" s="1"/>
  <c r="D176" i="38"/>
  <c r="E176" i="38" s="1"/>
  <c r="D175" i="38"/>
  <c r="E175" i="38" s="1"/>
  <c r="D174" i="38"/>
  <c r="E174" i="38" s="1"/>
  <c r="D173" i="38"/>
  <c r="E173" i="38" s="1"/>
  <c r="D172" i="38"/>
  <c r="E172" i="38" s="1"/>
  <c r="D171" i="38"/>
  <c r="E171" i="38" s="1"/>
  <c r="D170" i="38"/>
  <c r="E170" i="38" s="1"/>
  <c r="D169" i="38"/>
  <c r="E169" i="38" s="1"/>
  <c r="D168" i="38"/>
  <c r="E168" i="38" s="1"/>
  <c r="D167" i="38"/>
  <c r="E167" i="38" s="1"/>
  <c r="D166" i="38"/>
  <c r="E166" i="38" s="1"/>
  <c r="D165" i="38"/>
  <c r="E165" i="38" s="1"/>
  <c r="D164" i="38"/>
  <c r="E164" i="38" s="1"/>
  <c r="D163" i="38"/>
  <c r="E163" i="38" s="1"/>
  <c r="D162" i="38"/>
  <c r="E162" i="38" s="1"/>
  <c r="D161" i="38"/>
  <c r="E161" i="38" s="1"/>
  <c r="D160" i="38"/>
  <c r="E160" i="38" s="1"/>
  <c r="D159" i="38"/>
  <c r="E159" i="38" s="1"/>
  <c r="D158" i="38"/>
  <c r="E158" i="38" s="1"/>
  <c r="D157" i="38"/>
  <c r="E157" i="38" s="1"/>
  <c r="D156" i="38"/>
  <c r="E156" i="38" s="1"/>
  <c r="D155" i="38"/>
  <c r="E155" i="38" s="1"/>
  <c r="D154" i="38"/>
  <c r="E154" i="38" s="1"/>
  <c r="D153" i="38"/>
  <c r="E153" i="38" s="1"/>
  <c r="D152" i="38"/>
  <c r="E152" i="38" s="1"/>
  <c r="E151" i="38"/>
  <c r="D151" i="38"/>
  <c r="D150" i="38"/>
  <c r="E150" i="38" s="1"/>
  <c r="E149" i="38"/>
  <c r="D149" i="38"/>
  <c r="D148" i="38"/>
  <c r="E148" i="38" s="1"/>
  <c r="D147" i="38"/>
  <c r="E147" i="38" s="1"/>
  <c r="D146" i="38"/>
  <c r="E146" i="38" s="1"/>
  <c r="D145" i="38"/>
  <c r="E145" i="38" s="1"/>
  <c r="D144" i="38"/>
  <c r="E144" i="38" s="1"/>
  <c r="D143" i="38"/>
  <c r="E143" i="38" s="1"/>
  <c r="D142" i="38"/>
  <c r="E142" i="38" s="1"/>
  <c r="D141" i="38"/>
  <c r="E141" i="38" s="1"/>
  <c r="D140" i="38"/>
  <c r="E140" i="38" s="1"/>
  <c r="D139" i="38"/>
  <c r="E139" i="38" s="1"/>
  <c r="D138" i="38"/>
  <c r="E138" i="38" s="1"/>
  <c r="D137" i="38"/>
  <c r="E137" i="38" s="1"/>
  <c r="D136" i="38"/>
  <c r="E136" i="38" s="1"/>
  <c r="D135" i="38"/>
  <c r="E135" i="38" s="1"/>
  <c r="D134" i="38"/>
  <c r="E134" i="38" s="1"/>
  <c r="D133" i="38"/>
  <c r="E133" i="38" s="1"/>
  <c r="D132" i="38"/>
  <c r="E132" i="38" s="1"/>
  <c r="D131" i="38"/>
  <c r="E131" i="38" s="1"/>
  <c r="D130" i="38"/>
  <c r="E130" i="38" s="1"/>
  <c r="D129" i="38"/>
  <c r="E129" i="38" s="1"/>
  <c r="D128" i="38"/>
  <c r="E128" i="38" s="1"/>
  <c r="D127" i="38"/>
  <c r="E127" i="38" s="1"/>
  <c r="D126" i="38"/>
  <c r="E126" i="38" s="1"/>
  <c r="D125" i="38"/>
  <c r="E125" i="38" s="1"/>
  <c r="D124" i="38"/>
  <c r="E124" i="38" s="1"/>
  <c r="D123" i="38"/>
  <c r="E123" i="38" s="1"/>
  <c r="D122" i="38"/>
  <c r="E122" i="38" s="1"/>
  <c r="D121" i="38"/>
  <c r="E121" i="38" s="1"/>
  <c r="D120" i="38"/>
  <c r="E120" i="38" s="1"/>
  <c r="D119" i="38"/>
  <c r="E119" i="38" s="1"/>
  <c r="D118" i="38"/>
  <c r="E118" i="38" s="1"/>
  <c r="D117" i="38"/>
  <c r="E117" i="38" s="1"/>
  <c r="D116" i="38"/>
  <c r="E116" i="38" s="1"/>
  <c r="D115" i="38"/>
  <c r="E115" i="38" s="1"/>
  <c r="D114" i="38"/>
  <c r="E114" i="38" s="1"/>
  <c r="D113" i="38"/>
  <c r="E113" i="38" s="1"/>
  <c r="D112" i="38"/>
  <c r="E112" i="38" s="1"/>
  <c r="D111" i="38"/>
  <c r="E111" i="38" s="1"/>
  <c r="D110" i="38"/>
  <c r="E110" i="38" s="1"/>
  <c r="D109" i="38"/>
  <c r="E109" i="38" s="1"/>
  <c r="D108" i="38"/>
  <c r="E108" i="38" s="1"/>
  <c r="D107" i="38"/>
  <c r="E107" i="38" s="1"/>
  <c r="D106" i="38"/>
  <c r="E106" i="38" s="1"/>
  <c r="D105" i="38"/>
  <c r="E105" i="38" s="1"/>
  <c r="D104" i="38"/>
  <c r="E104" i="38" s="1"/>
  <c r="D103" i="38"/>
  <c r="E103" i="38" s="1"/>
  <c r="D102" i="38"/>
  <c r="E102" i="38" s="1"/>
  <c r="E101" i="38"/>
  <c r="D101" i="38"/>
  <c r="D100" i="38"/>
  <c r="E100" i="38" s="1"/>
  <c r="D99" i="38"/>
  <c r="E99" i="38" s="1"/>
  <c r="D98" i="38"/>
  <c r="E98" i="38" s="1"/>
  <c r="D97" i="38"/>
  <c r="E97" i="38" s="1"/>
  <c r="D96" i="38"/>
  <c r="E96" i="38" s="1"/>
  <c r="D95" i="38"/>
  <c r="E95" i="38" s="1"/>
  <c r="D94" i="38"/>
  <c r="E94" i="38" s="1"/>
  <c r="D93" i="38"/>
  <c r="E93" i="38" s="1"/>
  <c r="D92" i="38"/>
  <c r="E92" i="38" s="1"/>
  <c r="D91" i="38"/>
  <c r="E91" i="38" s="1"/>
  <c r="D90" i="38"/>
  <c r="E90" i="38" s="1"/>
  <c r="D89" i="38"/>
  <c r="E89" i="38" s="1"/>
  <c r="D88" i="38"/>
  <c r="E88" i="38" s="1"/>
  <c r="D87" i="38"/>
  <c r="E87" i="38" s="1"/>
  <c r="D86" i="38"/>
  <c r="E86" i="38" s="1"/>
  <c r="D85" i="38"/>
  <c r="E85" i="38" s="1"/>
  <c r="D84" i="38"/>
  <c r="E84" i="38" s="1"/>
  <c r="E83" i="38"/>
  <c r="D83" i="38"/>
  <c r="D82" i="38"/>
  <c r="E82" i="38" s="1"/>
  <c r="D81" i="38"/>
  <c r="E81" i="38" s="1"/>
  <c r="D80" i="38"/>
  <c r="E80" i="38" s="1"/>
  <c r="D79" i="38"/>
  <c r="E79" i="38" s="1"/>
  <c r="D78" i="38"/>
  <c r="E78" i="38" s="1"/>
  <c r="D77" i="38"/>
  <c r="E77" i="38" s="1"/>
  <c r="E76" i="38"/>
  <c r="D76" i="38"/>
  <c r="D75" i="38"/>
  <c r="E75" i="38" s="1"/>
  <c r="D74" i="38"/>
  <c r="E74" i="38" s="1"/>
  <c r="D73" i="38"/>
  <c r="E73" i="38" s="1"/>
  <c r="D72" i="38"/>
  <c r="E72" i="38" s="1"/>
  <c r="D71" i="38"/>
  <c r="E71" i="38" s="1"/>
  <c r="D70" i="38"/>
  <c r="E70" i="38" s="1"/>
  <c r="D69" i="38"/>
  <c r="E69" i="38" s="1"/>
  <c r="D68" i="38"/>
  <c r="E68" i="38" s="1"/>
  <c r="D67" i="38"/>
  <c r="E67" i="38" s="1"/>
  <c r="D66" i="38"/>
  <c r="E66" i="38" s="1"/>
  <c r="D65" i="38"/>
  <c r="E65" i="38" s="1"/>
  <c r="D64" i="38"/>
  <c r="E64" i="38" s="1"/>
  <c r="E63" i="38"/>
  <c r="D63" i="38"/>
  <c r="D62" i="38"/>
  <c r="E62" i="38" s="1"/>
  <c r="D61" i="38"/>
  <c r="E61" i="38" s="1"/>
  <c r="D60" i="38"/>
  <c r="E60" i="38" s="1"/>
  <c r="D59" i="38"/>
  <c r="E59" i="38" s="1"/>
  <c r="D58" i="38"/>
  <c r="E58" i="38" s="1"/>
  <c r="D57" i="38"/>
  <c r="E57" i="38" s="1"/>
  <c r="E56" i="38"/>
  <c r="D56" i="38"/>
  <c r="D55" i="38"/>
  <c r="E55" i="38" s="1"/>
  <c r="D54" i="38"/>
  <c r="E54" i="38" s="1"/>
  <c r="D53" i="38"/>
  <c r="E53" i="38" s="1"/>
  <c r="D52" i="38"/>
  <c r="E52" i="38" s="1"/>
  <c r="D51" i="38"/>
  <c r="E51" i="38" s="1"/>
  <c r="D50" i="38"/>
  <c r="E50" i="38" s="1"/>
  <c r="D49" i="38"/>
  <c r="E49" i="38" s="1"/>
  <c r="D48" i="38"/>
  <c r="E48" i="38" s="1"/>
  <c r="D47" i="38"/>
  <c r="E47" i="38" s="1"/>
  <c r="D46" i="38"/>
  <c r="E46" i="38" s="1"/>
  <c r="D45" i="38"/>
  <c r="E45" i="38" s="1"/>
  <c r="D44" i="38"/>
  <c r="E44" i="38" s="1"/>
  <c r="D43" i="38"/>
  <c r="E43" i="38" s="1"/>
  <c r="D42" i="38"/>
  <c r="E42" i="38" s="1"/>
  <c r="D41" i="38"/>
  <c r="E41" i="38" s="1"/>
  <c r="D40" i="38"/>
  <c r="E40" i="38" s="1"/>
  <c r="D39" i="38"/>
  <c r="E39" i="38" s="1"/>
  <c r="D38" i="38"/>
  <c r="E38" i="38" s="1"/>
  <c r="D37" i="38"/>
  <c r="E37" i="38" s="1"/>
  <c r="E36" i="38"/>
  <c r="D36" i="38"/>
  <c r="D35" i="38"/>
  <c r="E35" i="38" s="1"/>
  <c r="D34" i="38"/>
  <c r="E34" i="38" s="1"/>
  <c r="D33" i="38"/>
  <c r="E33" i="38" s="1"/>
  <c r="D32" i="38"/>
  <c r="E32" i="38" s="1"/>
  <c r="D31" i="38"/>
  <c r="E31" i="38" s="1"/>
  <c r="D30" i="38"/>
  <c r="E30" i="38" s="1"/>
  <c r="D29" i="38"/>
  <c r="E29" i="38" s="1"/>
  <c r="D28" i="38"/>
  <c r="E28" i="38" s="1"/>
  <c r="D27" i="38"/>
  <c r="E27" i="38" s="1"/>
  <c r="D26" i="38"/>
  <c r="E26" i="38" s="1"/>
  <c r="D25" i="38"/>
  <c r="E25" i="38" s="1"/>
  <c r="D24" i="38"/>
  <c r="E24" i="38" s="1"/>
  <c r="D23" i="38"/>
  <c r="E23" i="38" s="1"/>
  <c r="E22" i="38"/>
  <c r="D22" i="38"/>
  <c r="D21" i="38"/>
  <c r="E21" i="38" s="1"/>
  <c r="E20" i="38"/>
  <c r="D20" i="38"/>
  <c r="D19" i="38"/>
  <c r="E19" i="38" s="1"/>
  <c r="D18" i="38"/>
  <c r="E18" i="38" s="1"/>
  <c r="D17" i="38"/>
  <c r="E17" i="38" s="1"/>
  <c r="D16" i="38"/>
  <c r="E16" i="38" s="1"/>
  <c r="D15" i="38"/>
  <c r="E15" i="38" s="1"/>
  <c r="D14" i="38"/>
  <c r="E14" i="38" s="1"/>
  <c r="D13" i="38"/>
  <c r="E13" i="38" s="1"/>
  <c r="D12" i="38"/>
  <c r="E12" i="38" s="1"/>
  <c r="D11" i="38"/>
  <c r="E11" i="38" s="1"/>
  <c r="D10" i="38"/>
  <c r="E10" i="38" s="1"/>
  <c r="D9" i="38"/>
  <c r="E9" i="38" s="1"/>
  <c r="E8" i="38"/>
  <c r="D8" i="38"/>
  <c r="D7" i="38"/>
  <c r="E7" i="38" s="1"/>
  <c r="E6" i="38"/>
  <c r="D6" i="38"/>
  <c r="D5" i="38"/>
  <c r="E5" i="38" s="1"/>
  <c r="D4" i="38"/>
  <c r="E4" i="38" s="1"/>
  <c r="D3" i="38"/>
  <c r="E3" i="38" s="1"/>
  <c r="D2" i="38"/>
  <c r="E2" i="38" s="1"/>
  <c r="H2" i="1"/>
  <c r="I2" i="1" s="1"/>
  <c r="G100" i="28"/>
  <c r="E100" i="28"/>
  <c r="C100" i="28"/>
  <c r="G99" i="28"/>
  <c r="E99" i="28"/>
  <c r="C99" i="28"/>
  <c r="G98" i="28"/>
  <c r="E98" i="28"/>
  <c r="C98" i="28"/>
  <c r="G97" i="28"/>
  <c r="E97" i="28"/>
  <c r="C97" i="28"/>
  <c r="G96" i="28"/>
  <c r="E96" i="28"/>
  <c r="C96" i="28"/>
  <c r="G95" i="28"/>
  <c r="E95" i="28"/>
  <c r="C95" i="28"/>
  <c r="G94" i="28"/>
  <c r="E94" i="28"/>
  <c r="C94" i="28"/>
  <c r="G93" i="28"/>
  <c r="E93" i="28"/>
  <c r="C93" i="28"/>
  <c r="G92" i="28"/>
  <c r="E92" i="28"/>
  <c r="C92" i="28"/>
  <c r="G91" i="28"/>
  <c r="E91" i="28"/>
  <c r="C91" i="28"/>
  <c r="G90" i="28"/>
  <c r="E90" i="28"/>
  <c r="C90" i="28"/>
  <c r="G89" i="28"/>
  <c r="E89" i="28"/>
  <c r="C89" i="28"/>
  <c r="G88" i="28"/>
  <c r="E88" i="28"/>
  <c r="C88" i="28"/>
  <c r="G87" i="28"/>
  <c r="E87" i="28"/>
  <c r="C87" i="28"/>
  <c r="G86" i="28"/>
  <c r="E86" i="28"/>
  <c r="C86" i="28"/>
  <c r="G85" i="28"/>
  <c r="E85" i="28"/>
  <c r="C85" i="28"/>
  <c r="G84" i="28"/>
  <c r="E84" i="28"/>
  <c r="C84" i="28"/>
  <c r="G83" i="28"/>
  <c r="E83" i="28"/>
  <c r="C83" i="28"/>
  <c r="G82" i="28"/>
  <c r="E82" i="28"/>
  <c r="C82" i="28"/>
  <c r="G81" i="28"/>
  <c r="E81" i="28"/>
  <c r="C81" i="28"/>
  <c r="G80" i="28"/>
  <c r="E80" i="28"/>
  <c r="C80" i="28"/>
  <c r="G79" i="28"/>
  <c r="E79" i="28"/>
  <c r="C79" i="28"/>
  <c r="G78" i="28"/>
  <c r="E78" i="28"/>
  <c r="C78" i="28"/>
  <c r="G77" i="28"/>
  <c r="E77" i="28"/>
  <c r="C77" i="28"/>
  <c r="G76" i="28"/>
  <c r="E76" i="28"/>
  <c r="C76" i="28"/>
  <c r="G75" i="28"/>
  <c r="E75" i="28"/>
  <c r="C75" i="28"/>
  <c r="G74" i="28"/>
  <c r="E74" i="28"/>
  <c r="C74" i="28"/>
  <c r="G73" i="28"/>
  <c r="E73" i="28"/>
  <c r="C73" i="28"/>
  <c r="G72" i="28"/>
  <c r="E72" i="28"/>
  <c r="C72" i="28"/>
  <c r="G71" i="28"/>
  <c r="E71" i="28"/>
  <c r="C71" i="28"/>
  <c r="G70" i="28"/>
  <c r="E70" i="28"/>
  <c r="C70" i="28"/>
  <c r="G69" i="28"/>
  <c r="E69" i="28"/>
  <c r="C69" i="28"/>
  <c r="G68" i="28"/>
  <c r="E68" i="28"/>
  <c r="C68" i="28"/>
  <c r="G67" i="28"/>
  <c r="E67" i="28"/>
  <c r="C67" i="28"/>
  <c r="G66" i="28"/>
  <c r="E66" i="28"/>
  <c r="C66" i="28"/>
  <c r="G65" i="28"/>
  <c r="E65" i="28"/>
  <c r="C65" i="28"/>
  <c r="G64" i="28"/>
  <c r="E64" i="28"/>
  <c r="C64" i="28"/>
  <c r="G63" i="28"/>
  <c r="E63" i="28"/>
  <c r="C63" i="28"/>
  <c r="G62" i="28"/>
  <c r="E62" i="28"/>
  <c r="C62" i="28"/>
  <c r="G61" i="28"/>
  <c r="E61" i="28"/>
  <c r="C61" i="28"/>
  <c r="G60" i="28"/>
  <c r="E60" i="28"/>
  <c r="C60" i="28"/>
  <c r="G59" i="28"/>
  <c r="E59" i="28"/>
  <c r="C59" i="28"/>
  <c r="G58" i="28"/>
  <c r="E58" i="28"/>
  <c r="C58" i="28"/>
  <c r="G57" i="28"/>
  <c r="E57" i="28"/>
  <c r="C57" i="28"/>
  <c r="G56" i="28"/>
  <c r="E56" i="28"/>
  <c r="C56" i="28"/>
  <c r="G55" i="28"/>
  <c r="E55" i="28"/>
  <c r="C55" i="28"/>
  <c r="G54" i="28"/>
  <c r="E54" i="28"/>
  <c r="C54" i="28"/>
  <c r="G53" i="28"/>
  <c r="E53" i="28"/>
  <c r="C53" i="28"/>
  <c r="G52" i="28"/>
  <c r="E52" i="28"/>
  <c r="C52" i="28"/>
  <c r="G51" i="28"/>
  <c r="E51" i="28"/>
  <c r="C51" i="28"/>
  <c r="G50" i="28"/>
  <c r="E50" i="28"/>
  <c r="C50" i="28"/>
  <c r="G49" i="28"/>
  <c r="E49" i="28"/>
  <c r="C49" i="28"/>
  <c r="G48" i="28"/>
  <c r="E48" i="28"/>
  <c r="C48" i="28"/>
  <c r="G47" i="28"/>
  <c r="E47" i="28"/>
  <c r="C47" i="28"/>
  <c r="G46" i="28"/>
  <c r="E46" i="28"/>
  <c r="C46" i="28"/>
  <c r="G45" i="28"/>
  <c r="E45" i="28"/>
  <c r="C45" i="28"/>
  <c r="G44" i="28"/>
  <c r="E44" i="28"/>
  <c r="C44" i="28"/>
  <c r="G43" i="28"/>
  <c r="E43" i="28"/>
  <c r="C43" i="28"/>
  <c r="G42" i="28"/>
  <c r="E42" i="28"/>
  <c r="C42" i="28"/>
  <c r="G41" i="28"/>
  <c r="E41" i="28"/>
  <c r="C41" i="28"/>
  <c r="G40" i="28"/>
  <c r="E40" i="28"/>
  <c r="C40" i="28"/>
  <c r="G39" i="28"/>
  <c r="E39" i="28"/>
  <c r="C39" i="28"/>
  <c r="G38" i="28"/>
  <c r="E38" i="28"/>
  <c r="C38" i="28"/>
  <c r="G37" i="28"/>
  <c r="E37" i="28"/>
  <c r="C37" i="28"/>
  <c r="G36" i="28"/>
  <c r="E36" i="28"/>
  <c r="C36" i="28"/>
  <c r="G35" i="28"/>
  <c r="E35" i="28"/>
  <c r="C35" i="28"/>
  <c r="G34" i="28"/>
  <c r="E34" i="28"/>
  <c r="C34" i="28"/>
  <c r="G33" i="28"/>
  <c r="E33" i="28"/>
  <c r="C33" i="28"/>
  <c r="G32" i="28"/>
  <c r="E32" i="28"/>
  <c r="C32" i="28"/>
  <c r="G31" i="28"/>
  <c r="E31" i="28"/>
  <c r="C31" i="28"/>
  <c r="G30" i="28"/>
  <c r="E30" i="28"/>
  <c r="C30" i="28"/>
  <c r="G29" i="28"/>
  <c r="E29" i="28"/>
  <c r="C29" i="28"/>
  <c r="G28" i="28"/>
  <c r="E28" i="28"/>
  <c r="C28" i="28"/>
  <c r="G27" i="28"/>
  <c r="E27" i="28"/>
  <c r="C27" i="28"/>
  <c r="G26" i="28"/>
  <c r="E26" i="28"/>
  <c r="C26" i="28"/>
  <c r="G25" i="28"/>
  <c r="E25" i="28"/>
  <c r="C25" i="28"/>
  <c r="G24" i="28"/>
  <c r="E24" i="28"/>
  <c r="C24" i="28"/>
  <c r="G23" i="28"/>
  <c r="E23" i="28"/>
  <c r="C23" i="28"/>
  <c r="G22" i="28"/>
  <c r="E22" i="28"/>
  <c r="C22" i="28"/>
  <c r="G21" i="28"/>
  <c r="E21" i="28"/>
  <c r="C21" i="28"/>
  <c r="G20" i="28"/>
  <c r="E20" i="28"/>
  <c r="C20" i="28"/>
  <c r="G19" i="28"/>
  <c r="E19" i="28"/>
  <c r="C19" i="28"/>
  <c r="G18" i="28"/>
  <c r="E18" i="28"/>
  <c r="C18" i="28"/>
  <c r="G17" i="28"/>
  <c r="E17" i="28"/>
  <c r="C17" i="28"/>
  <c r="G16" i="28"/>
  <c r="E16" i="28"/>
  <c r="C16" i="28"/>
  <c r="G15" i="28"/>
  <c r="E15" i="28"/>
  <c r="C15" i="28"/>
  <c r="G14" i="28"/>
  <c r="E14" i="28"/>
  <c r="C14" i="28"/>
  <c r="G13" i="28"/>
  <c r="E13" i="28"/>
  <c r="C13" i="28"/>
  <c r="G12" i="28"/>
  <c r="E12" i="28"/>
  <c r="C12" i="28"/>
  <c r="G11" i="28"/>
  <c r="E11" i="28"/>
  <c r="C11" i="28"/>
  <c r="G10" i="28"/>
  <c r="E10" i="28"/>
  <c r="C10" i="28"/>
  <c r="G9" i="28"/>
  <c r="E9" i="28"/>
  <c r="C9" i="28"/>
  <c r="G8" i="28"/>
  <c r="E8" i="28"/>
  <c r="C8" i="28"/>
  <c r="G7" i="28"/>
  <c r="C7" i="28"/>
  <c r="E52" i="37" l="1"/>
  <c r="E164" i="3"/>
  <c r="F2" i="1"/>
  <c r="G2" i="1" s="1"/>
  <c r="K108" i="5"/>
  <c r="K108" i="3"/>
  <c r="H104" i="27"/>
  <c r="B118" i="27"/>
  <c r="B117" i="27" s="1"/>
  <c r="B116" i="27"/>
  <c r="I104" i="27" s="1"/>
  <c r="K46" i="6"/>
  <c r="E40" i="37"/>
  <c r="K80" i="6"/>
  <c r="K16" i="58"/>
  <c r="J19" i="58"/>
  <c r="D63" i="58"/>
  <c r="K61" i="58"/>
  <c r="C44" i="58"/>
  <c r="C55" i="58"/>
  <c r="C61" i="58"/>
  <c r="K62" i="58"/>
  <c r="C56" i="58"/>
  <c r="D62" i="58"/>
  <c r="J18" i="58"/>
  <c r="J17" i="58"/>
  <c r="J44" i="58"/>
  <c r="J45" i="58"/>
  <c r="J55" i="58"/>
  <c r="J56" i="58"/>
  <c r="K14" i="84"/>
  <c r="E14" i="84"/>
  <c r="K88" i="3"/>
  <c r="K148" i="3"/>
  <c r="E8" i="5"/>
  <c r="K148" i="5"/>
  <c r="E46" i="6"/>
  <c r="E13" i="84"/>
  <c r="E5" i="83"/>
  <c r="E101" i="29"/>
  <c r="E76" i="29"/>
  <c r="E131" i="29"/>
  <c r="E127" i="29" s="1"/>
  <c r="E28" i="29"/>
  <c r="E24" i="29" s="1"/>
  <c r="E40" i="24"/>
  <c r="E31" i="42"/>
  <c r="E11" i="41"/>
  <c r="E12" i="41"/>
  <c r="K19" i="31"/>
  <c r="K15" i="31" s="1"/>
  <c r="E28" i="31"/>
  <c r="E24" i="31" s="1"/>
  <c r="E9" i="31"/>
  <c r="E5" i="31" s="1"/>
  <c r="K4" i="32"/>
  <c r="E36" i="54"/>
  <c r="E4" i="83"/>
  <c r="K91" i="29"/>
  <c r="E85" i="29"/>
  <c r="E61" i="29"/>
  <c r="E38" i="42"/>
  <c r="E11" i="23"/>
  <c r="E12" i="25"/>
  <c r="E35" i="54"/>
  <c r="E31" i="54" s="1"/>
  <c r="K75" i="29"/>
  <c r="E109" i="29"/>
  <c r="E10" i="40"/>
  <c r="E39" i="24"/>
  <c r="E64" i="16"/>
  <c r="E33" i="16"/>
  <c r="E19" i="31"/>
  <c r="E15" i="31" s="1"/>
  <c r="E9" i="32"/>
  <c r="E9" i="54"/>
  <c r="E86" i="29"/>
  <c r="K122" i="29"/>
  <c r="K118" i="29" s="1"/>
  <c r="K55" i="29"/>
  <c r="E30" i="43"/>
  <c r="E34" i="16"/>
  <c r="K37" i="68"/>
  <c r="E26" i="54"/>
  <c r="E22" i="54" s="1"/>
  <c r="K101" i="29"/>
  <c r="E122" i="29"/>
  <c r="K50" i="29"/>
  <c r="E8" i="26"/>
  <c r="K34" i="77"/>
  <c r="K54" i="57"/>
  <c r="K234" i="74"/>
  <c r="K231" i="74" s="1"/>
  <c r="E10" i="54"/>
  <c r="E75" i="29"/>
  <c r="E138" i="29"/>
  <c r="K66" i="29"/>
  <c r="K85" i="84"/>
  <c r="E9" i="64"/>
  <c r="E10" i="23"/>
  <c r="E9" i="26"/>
  <c r="E19" i="25"/>
  <c r="E25" i="24"/>
  <c r="K76" i="29"/>
  <c r="E137" i="29"/>
  <c r="E38" i="24"/>
  <c r="E12" i="16"/>
  <c r="E10" i="68"/>
  <c r="E59" i="77"/>
  <c r="E46" i="31"/>
  <c r="E42" i="31" s="1"/>
  <c r="K9" i="32"/>
  <c r="K86" i="29"/>
  <c r="E10" i="43"/>
  <c r="E71" i="16"/>
  <c r="E67" i="68"/>
  <c r="E35" i="68"/>
  <c r="E86" i="74"/>
  <c r="E82" i="74" s="1"/>
  <c r="K12" i="84"/>
  <c r="E123" i="29"/>
  <c r="E8" i="78"/>
  <c r="E11" i="26"/>
  <c r="E7" i="28"/>
  <c r="E19" i="42"/>
  <c r="E16" i="42" s="1"/>
  <c r="I296" i="19" s="1"/>
  <c r="E82" i="57"/>
  <c r="E113" i="74"/>
  <c r="E96" i="74"/>
  <c r="E92" i="74" s="1"/>
  <c r="E40" i="74"/>
  <c r="E58" i="74"/>
  <c r="E54" i="74" s="1"/>
  <c r="E10" i="74"/>
  <c r="E5" i="74" s="1"/>
  <c r="E66" i="29"/>
  <c r="E8" i="64"/>
  <c r="E40" i="84"/>
  <c r="K8" i="75"/>
  <c r="E209" i="74"/>
  <c r="E170" i="74"/>
  <c r="E143" i="74"/>
  <c r="E139" i="74" s="1"/>
  <c r="K48" i="16"/>
  <c r="E4" i="32"/>
  <c r="E85" i="84"/>
  <c r="E38" i="84"/>
  <c r="E135" i="57"/>
  <c r="E183" i="74"/>
  <c r="E153" i="74"/>
  <c r="E149" i="74" s="1"/>
  <c r="E76" i="74"/>
  <c r="E72" i="74" s="1"/>
  <c r="E26" i="74"/>
  <c r="E21" i="74" s="1"/>
  <c r="E307" i="85"/>
  <c r="E68" i="14"/>
  <c r="K61" i="29"/>
  <c r="E11" i="16"/>
  <c r="K35" i="77"/>
  <c r="E50" i="29"/>
  <c r="K217" i="74"/>
  <c r="K214" i="74" s="1"/>
  <c r="K209" i="74"/>
  <c r="E180" i="74"/>
  <c r="E14" i="74"/>
  <c r="K49" i="16"/>
  <c r="K35" i="14"/>
  <c r="E37" i="31"/>
  <c r="E33" i="31" s="1"/>
  <c r="E14" i="32"/>
  <c r="E91" i="29"/>
  <c r="E20" i="40"/>
  <c r="K65" i="84"/>
  <c r="E133" i="57"/>
  <c r="K53" i="57"/>
  <c r="E234" i="74"/>
  <c r="E231" i="74" s="1"/>
  <c r="E101" i="57"/>
  <c r="K225" i="74"/>
  <c r="E213" i="14"/>
  <c r="K11" i="84"/>
  <c r="E55" i="29"/>
  <c r="E217" i="74"/>
  <c r="E214" i="74" s="1"/>
  <c r="K160" i="14"/>
  <c r="E197" i="14"/>
  <c r="E43" i="14"/>
  <c r="E96" i="29"/>
  <c r="E9" i="78"/>
  <c r="F103" i="58"/>
  <c r="M56" i="58"/>
  <c r="M46" i="58"/>
  <c r="K13" i="84"/>
  <c r="E9" i="43"/>
  <c r="E12" i="42"/>
  <c r="E60" i="77"/>
  <c r="E192" i="74"/>
  <c r="E39" i="74"/>
  <c r="K44" i="29"/>
  <c r="K40" i="29" s="1"/>
  <c r="E174" i="14"/>
  <c r="E167" i="14"/>
  <c r="E151" i="14"/>
  <c r="E17" i="54"/>
  <c r="E134" i="57"/>
  <c r="E61" i="77"/>
  <c r="E121" i="14"/>
  <c r="K11" i="66"/>
  <c r="E45" i="85"/>
  <c r="E283" i="85"/>
  <c r="E278" i="85" s="1"/>
  <c r="F97" i="60"/>
  <c r="E224" i="85"/>
  <c r="K44" i="57"/>
  <c r="E67" i="14"/>
  <c r="K210" i="85"/>
  <c r="K307" i="85"/>
  <c r="E144" i="85"/>
  <c r="E11" i="77"/>
  <c r="E193" i="74"/>
  <c r="K35" i="66"/>
  <c r="E34" i="66"/>
  <c r="E10" i="75"/>
  <c r="F55" i="60"/>
  <c r="M34" i="60"/>
  <c r="M14" i="60"/>
  <c r="M76" i="60"/>
  <c r="K263" i="85"/>
  <c r="F14" i="60"/>
  <c r="K14" i="3"/>
  <c r="E14" i="5"/>
  <c r="E8" i="7"/>
  <c r="E8" i="79"/>
  <c r="K69" i="84"/>
  <c r="E8" i="6"/>
  <c r="K51" i="37"/>
  <c r="E148" i="5"/>
  <c r="K35" i="68"/>
  <c r="F106" i="58"/>
  <c r="E106" i="85"/>
  <c r="M33" i="60"/>
  <c r="F116" i="60"/>
  <c r="E24" i="8"/>
  <c r="E53" i="37"/>
  <c r="K27" i="6"/>
  <c r="E61" i="6"/>
  <c r="E110" i="6"/>
  <c r="E163" i="5"/>
  <c r="E28" i="5"/>
  <c r="K226" i="74"/>
  <c r="E69" i="14"/>
  <c r="E33" i="66"/>
  <c r="K227" i="85"/>
  <c r="E73" i="85"/>
  <c r="E78" i="5"/>
  <c r="E17" i="78"/>
  <c r="E170" i="6"/>
  <c r="K61" i="6"/>
  <c r="E48" i="5"/>
  <c r="K41" i="14"/>
  <c r="E101" i="14"/>
  <c r="E160" i="14"/>
  <c r="F17" i="58"/>
  <c r="E10" i="14"/>
  <c r="E5" i="14" s="1"/>
  <c r="E13" i="25"/>
  <c r="F102" i="58"/>
  <c r="K10" i="66"/>
  <c r="F59" i="60"/>
  <c r="M15" i="58"/>
  <c r="K175" i="14"/>
  <c r="E34" i="77"/>
  <c r="M78" i="60"/>
  <c r="M75" i="60"/>
  <c r="F138" i="60"/>
  <c r="F53" i="60"/>
  <c r="E18" i="8"/>
  <c r="K174" i="3"/>
  <c r="E35" i="29"/>
  <c r="K129" i="14"/>
  <c r="F101" i="58"/>
  <c r="F19" i="60"/>
  <c r="K148" i="29"/>
  <c r="F137" i="60"/>
  <c r="K213" i="14"/>
  <c r="E249" i="85"/>
  <c r="M41" i="58"/>
  <c r="F76" i="60"/>
  <c r="K36" i="68"/>
  <c r="M100" i="58"/>
  <c r="F96" i="60"/>
  <c r="K104" i="85"/>
  <c r="E16" i="85"/>
  <c r="E36" i="66"/>
  <c r="K181" i="85"/>
  <c r="E358" i="85"/>
  <c r="F13" i="60"/>
  <c r="E180" i="85"/>
  <c r="K54" i="3"/>
  <c r="E54" i="5"/>
  <c r="K187" i="3"/>
  <c r="K50" i="5"/>
  <c r="E108" i="3"/>
  <c r="E48" i="3"/>
  <c r="E68" i="5"/>
  <c r="K28" i="5"/>
  <c r="K8" i="6"/>
  <c r="E27" i="6"/>
  <c r="E155" i="6"/>
  <c r="E140" i="6"/>
  <c r="E27" i="78"/>
  <c r="K32" i="6"/>
  <c r="K61" i="37"/>
  <c r="K39" i="27"/>
  <c r="K68" i="3"/>
  <c r="K28" i="37"/>
  <c r="E28" i="3"/>
  <c r="K129" i="3"/>
  <c r="E88" i="5"/>
  <c r="E80" i="6"/>
  <c r="E108" i="5"/>
  <c r="E129" i="5"/>
  <c r="E180" i="3"/>
  <c r="E9" i="7"/>
  <c r="E30" i="8"/>
  <c r="F77" i="60"/>
  <c r="F34" i="60"/>
  <c r="E35" i="66"/>
  <c r="K50" i="37"/>
  <c r="E88" i="3"/>
  <c r="K28" i="3"/>
  <c r="E148" i="3"/>
  <c r="E67" i="84"/>
  <c r="E125" i="6"/>
  <c r="E16" i="78"/>
  <c r="E129" i="3"/>
  <c r="K68" i="5"/>
  <c r="K88" i="5"/>
  <c r="K48" i="5"/>
  <c r="E172" i="6"/>
  <c r="K188" i="5"/>
  <c r="E11" i="8"/>
  <c r="E140" i="85"/>
  <c r="M77" i="60"/>
  <c r="K15" i="85"/>
  <c r="E37" i="66"/>
  <c r="F100" i="58"/>
  <c r="F75" i="60"/>
  <c r="K37" i="66"/>
  <c r="K12" i="66"/>
  <c r="K14" i="68"/>
  <c r="E12" i="68"/>
  <c r="M51" i="58"/>
  <c r="K103" i="14"/>
  <c r="M16" i="58"/>
  <c r="M117" i="60"/>
  <c r="F51" i="58"/>
  <c r="K39" i="68"/>
  <c r="E37" i="68"/>
  <c r="K69" i="14"/>
  <c r="J102" i="14"/>
  <c r="K68" i="14"/>
  <c r="E12" i="66"/>
  <c r="K10" i="14"/>
  <c r="E19" i="29"/>
  <c r="E15" i="29" s="1"/>
  <c r="K19" i="29"/>
  <c r="K15" i="29" s="1"/>
  <c r="E44" i="29"/>
  <c r="E40" i="29" s="1"/>
  <c r="K10" i="29"/>
  <c r="K6" i="29" s="1"/>
  <c r="K85" i="29"/>
  <c r="E181" i="5"/>
  <c r="E14" i="27"/>
  <c r="E35" i="27"/>
  <c r="K60" i="27"/>
  <c r="E59" i="27"/>
  <c r="E11" i="40"/>
  <c r="K16" i="27"/>
  <c r="E16" i="27"/>
  <c r="E61" i="37"/>
  <c r="E8" i="3"/>
  <c r="M18" i="60"/>
  <c r="F38" i="60"/>
  <c r="F18" i="60"/>
  <c r="K9" i="75"/>
  <c r="K189" i="14"/>
  <c r="K17" i="57"/>
  <c r="K102" i="57"/>
  <c r="E111" i="57"/>
  <c r="K26" i="57"/>
  <c r="E45" i="57"/>
  <c r="E92" i="57"/>
  <c r="K35" i="57"/>
  <c r="E122" i="57"/>
  <c r="E55" i="57"/>
  <c r="E11" i="68"/>
  <c r="E36" i="68"/>
  <c r="E25" i="42"/>
  <c r="E22" i="42" s="1"/>
  <c r="H296" i="19" s="1"/>
  <c r="E12" i="24"/>
  <c r="K15" i="27"/>
  <c r="K57" i="27"/>
  <c r="K8" i="64"/>
  <c r="K9" i="40"/>
  <c r="K14" i="42"/>
  <c r="F296" i="19" s="1"/>
  <c r="K15" i="41"/>
  <c r="F265" i="19" s="1"/>
  <c r="K16" i="43"/>
  <c r="F314" i="19" s="1"/>
  <c r="K76" i="27"/>
  <c r="K40" i="37"/>
  <c r="E6" i="37"/>
  <c r="E28" i="37"/>
  <c r="F139" i="60"/>
  <c r="M119" i="60"/>
  <c r="K61" i="68"/>
  <c r="F39" i="60"/>
  <c r="F55" i="58"/>
  <c r="E35" i="14"/>
  <c r="K121" i="14"/>
  <c r="K25" i="57"/>
  <c r="E16" i="57"/>
  <c r="E25" i="57"/>
  <c r="K16" i="57"/>
  <c r="E53" i="57"/>
  <c r="K43" i="57"/>
  <c r="E43" i="57"/>
  <c r="K82" i="57"/>
  <c r="E91" i="57"/>
  <c r="K45" i="57"/>
  <c r="E74" i="57"/>
  <c r="E44" i="57"/>
  <c r="E123" i="57"/>
  <c r="E112" i="57"/>
  <c r="E56" i="57"/>
  <c r="K112" i="57"/>
  <c r="E39" i="16"/>
  <c r="E50" i="16"/>
  <c r="E22" i="16"/>
  <c r="K12" i="43"/>
  <c r="K10" i="42"/>
  <c r="K11" i="41"/>
  <c r="K13" i="64"/>
  <c r="K70" i="27"/>
  <c r="K14" i="40"/>
  <c r="M12" i="58"/>
  <c r="M103" i="58"/>
  <c r="F41" i="58"/>
  <c r="K95" i="14"/>
  <c r="E111" i="6"/>
  <c r="E81" i="6"/>
  <c r="E47" i="6"/>
  <c r="E141" i="6"/>
  <c r="E62" i="6"/>
  <c r="E28" i="6"/>
  <c r="K52" i="37"/>
  <c r="K81" i="6"/>
  <c r="K47" i="6"/>
  <c r="K62" i="6"/>
  <c r="E96" i="6"/>
  <c r="K109" i="3"/>
  <c r="E185" i="6"/>
  <c r="E175" i="5"/>
  <c r="E174" i="3"/>
  <c r="K185" i="6"/>
  <c r="K175" i="5"/>
  <c r="E18" i="27"/>
  <c r="K62" i="27"/>
  <c r="E13" i="40"/>
  <c r="E61" i="27"/>
  <c r="E18" i="78"/>
  <c r="K41" i="27"/>
  <c r="K18" i="27"/>
  <c r="K33" i="37"/>
  <c r="E70" i="3"/>
  <c r="K10" i="3"/>
  <c r="K53" i="37"/>
  <c r="E63" i="37"/>
  <c r="K90" i="3"/>
  <c r="K30" i="3"/>
  <c r="K110" i="3"/>
  <c r="E90" i="3"/>
  <c r="E166" i="3"/>
  <c r="E110" i="3"/>
  <c r="E50" i="3"/>
  <c r="K70" i="3"/>
  <c r="K50" i="3"/>
  <c r="E30" i="3"/>
  <c r="K138" i="3"/>
  <c r="E138" i="3"/>
  <c r="E138" i="5"/>
  <c r="E36" i="6"/>
  <c r="E157" i="29"/>
  <c r="K191" i="6"/>
  <c r="E22" i="7"/>
  <c r="K213" i="6"/>
  <c r="F16" i="60"/>
  <c r="F118" i="60"/>
  <c r="F50" i="58"/>
  <c r="E42" i="14"/>
  <c r="M111" i="58"/>
  <c r="M50" i="58"/>
  <c r="K191" i="14"/>
  <c r="M99" i="58"/>
  <c r="M101" i="58"/>
  <c r="K194" i="14"/>
  <c r="E191" i="14"/>
  <c r="E99" i="14"/>
  <c r="K46" i="66"/>
  <c r="K22" i="68"/>
  <c r="F67" i="58"/>
  <c r="K16" i="66"/>
  <c r="E55" i="68"/>
  <c r="M72" i="58"/>
  <c r="E38" i="16"/>
  <c r="E20" i="68"/>
  <c r="F28" i="58"/>
  <c r="F23" i="58"/>
  <c r="E16" i="16"/>
  <c r="E16" i="66"/>
  <c r="K47" i="68"/>
  <c r="E82" i="14"/>
  <c r="K47" i="16"/>
  <c r="K54" i="66"/>
  <c r="K41" i="66"/>
  <c r="F72" i="58"/>
  <c r="K52" i="14"/>
  <c r="K21" i="66"/>
  <c r="E47" i="68"/>
  <c r="M67" i="58"/>
  <c r="K112" i="14"/>
  <c r="K107" i="14"/>
  <c r="E47" i="16"/>
  <c r="E54" i="66"/>
  <c r="E41" i="66"/>
  <c r="E52" i="14"/>
  <c r="E47" i="14"/>
  <c r="E21" i="16"/>
  <c r="K55" i="68"/>
  <c r="E107" i="14"/>
  <c r="K77" i="14"/>
  <c r="M23" i="58"/>
  <c r="K82" i="14"/>
  <c r="E77" i="14"/>
  <c r="E112" i="14"/>
  <c r="K15" i="14"/>
  <c r="M28" i="58"/>
  <c r="K47" i="14"/>
  <c r="K20" i="14"/>
  <c r="E15" i="14"/>
  <c r="E26" i="24"/>
  <c r="E13" i="24"/>
  <c r="E49" i="42"/>
  <c r="E38" i="41"/>
  <c r="K77" i="29"/>
  <c r="E77" i="29"/>
  <c r="E50" i="37"/>
  <c r="K6" i="37"/>
  <c r="E17" i="37"/>
  <c r="E62" i="37"/>
  <c r="K62" i="37"/>
  <c r="F47" i="58"/>
  <c r="K73" i="14"/>
  <c r="E73" i="14"/>
  <c r="F60" i="58"/>
  <c r="F48" i="58"/>
  <c r="K150" i="14"/>
  <c r="E198" i="14"/>
  <c r="M57" i="58"/>
  <c r="M48" i="58"/>
  <c r="E40" i="14"/>
  <c r="K37" i="14"/>
  <c r="K7" i="37"/>
  <c r="E29" i="37"/>
  <c r="K41" i="37"/>
  <c r="E18" i="37"/>
  <c r="E7" i="37"/>
  <c r="E51" i="37"/>
  <c r="E28" i="78"/>
  <c r="E157" i="6"/>
  <c r="K63" i="6"/>
  <c r="K29" i="6"/>
  <c r="E48" i="6"/>
  <c r="E97" i="6"/>
  <c r="E112" i="6"/>
  <c r="E127" i="6"/>
  <c r="K48" i="6"/>
  <c r="E29" i="6"/>
  <c r="E142" i="6"/>
  <c r="E63" i="6"/>
  <c r="E16" i="7"/>
  <c r="E213" i="6"/>
  <c r="M15" i="60"/>
  <c r="F35" i="60"/>
  <c r="K214" i="14"/>
  <c r="M47" i="58"/>
  <c r="K97" i="14"/>
  <c r="F56" i="58"/>
  <c r="K42" i="14"/>
  <c r="E189" i="14"/>
  <c r="E94" i="14"/>
  <c r="E194" i="14"/>
  <c r="E96" i="14"/>
  <c r="F107" i="58"/>
  <c r="K122" i="14"/>
  <c r="E98" i="14"/>
  <c r="M19" i="58"/>
  <c r="K215" i="14"/>
  <c r="F19" i="58"/>
  <c r="K48" i="14"/>
  <c r="M24" i="58"/>
  <c r="K108" i="14"/>
  <c r="F68" i="58"/>
  <c r="E48" i="14"/>
  <c r="E108" i="14"/>
  <c r="F24" i="58"/>
  <c r="K78" i="14"/>
  <c r="M68" i="58"/>
  <c r="E16" i="14"/>
  <c r="E78" i="14"/>
  <c r="K16" i="14"/>
  <c r="E48" i="16"/>
  <c r="E55" i="66"/>
  <c r="E56" i="68"/>
  <c r="K34" i="57"/>
  <c r="E34" i="57"/>
  <c r="E120" i="57"/>
  <c r="K110" i="57"/>
  <c r="E110" i="57"/>
  <c r="K11" i="77"/>
  <c r="K13" i="68"/>
  <c r="K38" i="68"/>
  <c r="K69" i="68"/>
  <c r="K66" i="68" s="1"/>
  <c r="E59" i="16"/>
  <c r="E56" i="16" s="1"/>
  <c r="K38" i="27"/>
  <c r="E37" i="27"/>
  <c r="K26" i="41"/>
  <c r="K37" i="42"/>
  <c r="E32" i="41"/>
  <c r="K69" i="5"/>
  <c r="E149" i="5"/>
  <c r="K109" i="5"/>
  <c r="K49" i="5"/>
  <c r="K29" i="5"/>
  <c r="K9" i="5"/>
  <c r="E89" i="5"/>
  <c r="E69" i="5"/>
  <c r="K149" i="5"/>
  <c r="E109" i="5"/>
  <c r="E49" i="5"/>
  <c r="E29" i="5"/>
  <c r="E130" i="5"/>
  <c r="K89" i="5"/>
  <c r="E58" i="3"/>
  <c r="K58" i="5"/>
  <c r="K38" i="5"/>
  <c r="K58" i="3"/>
  <c r="E58" i="5"/>
  <c r="E38" i="5"/>
  <c r="K38" i="3"/>
  <c r="E38" i="3"/>
  <c r="E147" i="29"/>
  <c r="E199" i="6"/>
  <c r="E196" i="5"/>
  <c r="E195" i="3"/>
  <c r="K195" i="5"/>
  <c r="K198" i="6"/>
  <c r="K194" i="3"/>
  <c r="E100" i="6"/>
  <c r="E130" i="6"/>
  <c r="E34" i="3"/>
  <c r="E114" i="5"/>
  <c r="E41" i="14"/>
  <c r="F49" i="58"/>
  <c r="M49" i="58"/>
  <c r="M110" i="58"/>
  <c r="F61" i="58"/>
  <c r="E164" i="5"/>
  <c r="E31" i="5"/>
  <c r="E51" i="5"/>
  <c r="E150" i="5"/>
  <c r="E11" i="5"/>
  <c r="E131" i="5"/>
  <c r="K91" i="5"/>
  <c r="K71" i="5"/>
  <c r="K51" i="5"/>
  <c r="K31" i="5"/>
  <c r="E165" i="5"/>
  <c r="K150" i="5"/>
  <c r="E91" i="5"/>
  <c r="E71" i="5"/>
  <c r="K11" i="5"/>
  <c r="K118" i="3"/>
  <c r="K118" i="5"/>
  <c r="E118" i="3"/>
  <c r="E118" i="5"/>
  <c r="K154" i="3"/>
  <c r="K114" i="3"/>
  <c r="K74" i="3"/>
  <c r="K14" i="5"/>
  <c r="K94" i="5"/>
  <c r="K134" i="3"/>
  <c r="K94" i="3"/>
  <c r="E9" i="75"/>
  <c r="M80" i="60"/>
  <c r="F141" i="60"/>
  <c r="M121" i="60"/>
  <c r="K13" i="27"/>
  <c r="K34" i="27"/>
  <c r="K55" i="27"/>
  <c r="E60" i="27"/>
  <c r="E171" i="6"/>
  <c r="E9" i="3"/>
  <c r="E109" i="3"/>
  <c r="K29" i="3"/>
  <c r="E82" i="6"/>
  <c r="E10" i="37"/>
  <c r="E111" i="3"/>
  <c r="K32" i="37"/>
  <c r="K82" i="6"/>
  <c r="K43" i="37"/>
  <c r="E111" i="5"/>
  <c r="E32" i="37"/>
  <c r="K111" i="3"/>
  <c r="K111" i="5"/>
  <c r="K17" i="6"/>
  <c r="E17" i="6"/>
  <c r="E192" i="6"/>
  <c r="E188" i="3"/>
  <c r="E189" i="5"/>
  <c r="E61" i="68"/>
  <c r="E61" i="66"/>
  <c r="M107" i="58"/>
  <c r="F105" i="58"/>
  <c r="E13" i="77"/>
  <c r="F45" i="58"/>
  <c r="K102" i="14"/>
  <c r="E201" i="14"/>
  <c r="M45" i="58"/>
  <c r="K140" i="14"/>
  <c r="E215" i="14"/>
  <c r="K13" i="77"/>
  <c r="K12" i="77"/>
  <c r="K8" i="37"/>
  <c r="E41" i="37"/>
  <c r="E19" i="37"/>
  <c r="E8" i="37"/>
  <c r="K30" i="37"/>
  <c r="K42" i="37"/>
  <c r="E30" i="37"/>
  <c r="K63" i="27"/>
  <c r="K19" i="27"/>
  <c r="E14" i="40"/>
  <c r="E41" i="27"/>
  <c r="E19" i="78"/>
  <c r="E19" i="27"/>
  <c r="E62" i="27"/>
  <c r="K42" i="27"/>
  <c r="E54" i="37"/>
  <c r="E43" i="37"/>
  <c r="E91" i="3"/>
  <c r="K31" i="3"/>
  <c r="K64" i="37"/>
  <c r="E64" i="37"/>
  <c r="K54" i="37"/>
  <c r="E131" i="3"/>
  <c r="E150" i="3"/>
  <c r="K9" i="37"/>
  <c r="E167" i="3"/>
  <c r="K131" i="3"/>
  <c r="K91" i="3"/>
  <c r="E20" i="37"/>
  <c r="K150" i="3"/>
  <c r="K71" i="3"/>
  <c r="K51" i="3"/>
  <c r="E31" i="3"/>
  <c r="E11" i="3"/>
  <c r="E71" i="3"/>
  <c r="E51" i="3"/>
  <c r="K11" i="3"/>
  <c r="K70" i="5"/>
  <c r="K180" i="3"/>
  <c r="K181" i="5"/>
  <c r="K98" i="5"/>
  <c r="K98" i="3"/>
  <c r="E98" i="5"/>
  <c r="E98" i="3"/>
  <c r="E156" i="29"/>
  <c r="E198" i="6"/>
  <c r="E195" i="5"/>
  <c r="E194" i="3"/>
  <c r="E191" i="6"/>
  <c r="E187" i="3"/>
  <c r="E188" i="5"/>
  <c r="K18" i="79"/>
  <c r="E18" i="79"/>
  <c r="F98" i="60"/>
  <c r="F58" i="60"/>
  <c r="M37" i="60"/>
  <c r="M79" i="60"/>
  <c r="F119" i="60"/>
  <c r="F37" i="60"/>
  <c r="M17" i="60"/>
  <c r="M120" i="60"/>
  <c r="F140" i="60"/>
  <c r="F79" i="60"/>
  <c r="F40" i="58"/>
  <c r="M40" i="58"/>
  <c r="M11" i="58"/>
  <c r="M102" i="58"/>
  <c r="K99" i="14"/>
  <c r="M105" i="58"/>
  <c r="M14" i="58"/>
  <c r="F43" i="58"/>
  <c r="K128" i="14"/>
  <c r="M43" i="58"/>
  <c r="F14" i="58"/>
  <c r="M106" i="58"/>
  <c r="F104" i="58"/>
  <c r="E12" i="77"/>
  <c r="K101" i="14"/>
  <c r="E37" i="77"/>
  <c r="E36" i="77"/>
  <c r="F44" i="58"/>
  <c r="E214" i="14"/>
  <c r="M44" i="58"/>
  <c r="K37" i="77"/>
  <c r="K36" i="77"/>
  <c r="E200" i="14"/>
  <c r="K139" i="14"/>
  <c r="K31" i="14"/>
  <c r="E103" i="14"/>
  <c r="K70" i="14"/>
  <c r="K100" i="57"/>
  <c r="E100" i="57"/>
  <c r="E54" i="57"/>
  <c r="E26" i="57"/>
  <c r="E43" i="68"/>
  <c r="K18" i="68"/>
  <c r="E16" i="68"/>
  <c r="K43" i="68"/>
  <c r="K14" i="27"/>
  <c r="K56" i="27"/>
  <c r="E42" i="27"/>
  <c r="K43" i="27"/>
  <c r="K11" i="43"/>
  <c r="K9" i="42"/>
  <c r="K10" i="41"/>
  <c r="K44" i="42"/>
  <c r="K32" i="41"/>
  <c r="K85" i="6"/>
  <c r="K51" i="6"/>
  <c r="K74" i="5"/>
  <c r="K66" i="6"/>
  <c r="K54" i="5"/>
  <c r="K34" i="5"/>
  <c r="F63" i="58"/>
  <c r="E26" i="78"/>
  <c r="E95" i="6"/>
  <c r="E119" i="5"/>
  <c r="K31" i="37"/>
  <c r="K119" i="5"/>
  <c r="E31" i="37"/>
  <c r="E9" i="37"/>
  <c r="E119" i="3"/>
  <c r="K119" i="3"/>
  <c r="F57" i="60"/>
  <c r="K55" i="66"/>
  <c r="K56" i="68"/>
  <c r="F142" i="60"/>
  <c r="M122" i="60"/>
  <c r="M81" i="60"/>
  <c r="F81" i="60"/>
  <c r="F60" i="60"/>
  <c r="M108" i="58"/>
  <c r="F46" i="58"/>
  <c r="E190" i="14"/>
  <c r="E95" i="14"/>
  <c r="E195" i="14"/>
  <c r="E97" i="14"/>
  <c r="E31" i="14"/>
  <c r="E30" i="14"/>
  <c r="K67" i="14"/>
  <c r="K11" i="14"/>
  <c r="C12" i="66"/>
  <c r="E10" i="66"/>
  <c r="C8" i="78"/>
  <c r="I67" i="14"/>
  <c r="I68" i="14"/>
  <c r="I69" i="14"/>
  <c r="C30" i="14"/>
  <c r="C31" i="14"/>
  <c r="I11" i="14"/>
  <c r="D15" i="58"/>
  <c r="F15" i="58"/>
  <c r="C16" i="58"/>
  <c r="F16" i="58"/>
  <c r="K48" i="3"/>
  <c r="E5" i="54" l="1"/>
  <c r="E206" i="6"/>
  <c r="E262" i="85"/>
  <c r="E258" i="85" s="1"/>
  <c r="E10" i="79"/>
  <c r="K36" i="66"/>
  <c r="K149" i="29"/>
  <c r="E268" i="85"/>
  <c r="K146" i="29"/>
  <c r="M35" i="60"/>
  <c r="E148" i="29"/>
  <c r="E64" i="57"/>
  <c r="E61" i="57" s="1"/>
  <c r="E192" i="14"/>
  <c r="E133" i="74"/>
  <c r="E129" i="74" s="1"/>
  <c r="K10" i="68"/>
  <c r="E67" i="74"/>
  <c r="E63" i="74" s="1"/>
  <c r="E16" i="74"/>
  <c r="K11" i="68"/>
  <c r="E202" i="74"/>
  <c r="E198" i="74" s="1"/>
  <c r="F11" i="58"/>
  <c r="M74" i="60"/>
  <c r="K34" i="3"/>
  <c r="E27" i="7"/>
  <c r="F136" i="60"/>
  <c r="M109" i="58"/>
  <c r="K18" i="5"/>
  <c r="K319" i="85"/>
  <c r="K94" i="14"/>
  <c r="K268" i="85"/>
  <c r="K147" i="29"/>
  <c r="K190" i="14"/>
  <c r="E73" i="57"/>
  <c r="K192" i="14"/>
  <c r="F99" i="58"/>
  <c r="E49" i="74"/>
  <c r="E45" i="74" s="1"/>
  <c r="E36" i="74"/>
  <c r="E31" i="74" s="1"/>
  <c r="E9" i="40"/>
  <c r="E13" i="41"/>
  <c r="E5" i="41" s="1"/>
  <c r="I265" i="19" s="1"/>
  <c r="I268" i="19" s="1"/>
  <c r="J20" i="41" s="1"/>
  <c r="E225" i="74"/>
  <c r="E222" i="74" s="1"/>
  <c r="E8" i="57"/>
  <c r="E5" i="57" s="1"/>
  <c r="E151" i="85"/>
  <c r="K115" i="85"/>
  <c r="E115" i="85"/>
  <c r="K43" i="85"/>
  <c r="E43" i="85"/>
  <c r="E319" i="85"/>
  <c r="E139" i="14"/>
  <c r="E135" i="14" s="1"/>
  <c r="E132" i="57"/>
  <c r="F12" i="58"/>
  <c r="E191" i="74"/>
  <c r="E10" i="77"/>
  <c r="E20" i="41"/>
  <c r="E16" i="41" s="1"/>
  <c r="H265" i="19" s="1"/>
  <c r="E76" i="84"/>
  <c r="K50" i="84"/>
  <c r="K76" i="84"/>
  <c r="E50" i="84"/>
  <c r="E9" i="25"/>
  <c r="K21" i="84"/>
  <c r="E21" i="84"/>
  <c r="K262" i="85"/>
  <c r="K70" i="6"/>
  <c r="F15" i="60"/>
  <c r="K10" i="77"/>
  <c r="E8" i="75"/>
  <c r="F13" i="58"/>
  <c r="E13" i="42"/>
  <c r="E58" i="27"/>
  <c r="E26" i="41"/>
  <c r="E12" i="43"/>
  <c r="E10" i="26"/>
  <c r="M62" i="58"/>
  <c r="K13" i="6"/>
  <c r="K176" i="14"/>
  <c r="K37" i="31"/>
  <c r="K33" i="31" s="1"/>
  <c r="E77" i="84"/>
  <c r="E51" i="84"/>
  <c r="K77" i="84"/>
  <c r="K51" i="84"/>
  <c r="K23" i="84"/>
  <c r="E23" i="84"/>
  <c r="E106" i="74"/>
  <c r="E102" i="74" s="1"/>
  <c r="E171" i="74"/>
  <c r="K28" i="31"/>
  <c r="K24" i="31" s="1"/>
  <c r="K22" i="84"/>
  <c r="E22" i="84"/>
  <c r="E18" i="25"/>
  <c r="K31" i="42"/>
  <c r="E11" i="43"/>
  <c r="E37" i="42"/>
  <c r="E11" i="25"/>
  <c r="E11" i="42"/>
  <c r="F62" i="58"/>
  <c r="E10" i="3"/>
  <c r="E42" i="37"/>
  <c r="K63" i="37"/>
  <c r="E40" i="27"/>
  <c r="K28" i="6"/>
  <c r="E126" i="6"/>
  <c r="E9" i="5"/>
  <c r="M116" i="60"/>
  <c r="F33" i="60"/>
  <c r="E36" i="14"/>
  <c r="K356" i="85"/>
  <c r="K206" i="6"/>
  <c r="F100" i="60"/>
  <c r="F74" i="60"/>
  <c r="E128" i="14"/>
  <c r="M55" i="58"/>
  <c r="E130" i="57"/>
  <c r="E122" i="14"/>
  <c r="E150" i="14"/>
  <c r="E35" i="77"/>
  <c r="E10" i="25"/>
  <c r="E21" i="40"/>
  <c r="E17" i="26"/>
  <c r="K59" i="16"/>
  <c r="K249" i="85"/>
  <c r="F117" i="60"/>
  <c r="K34" i="66"/>
  <c r="E11" i="66"/>
  <c r="E196" i="14"/>
  <c r="F99" i="60"/>
  <c r="M18" i="58"/>
  <c r="E100" i="14"/>
  <c r="E15" i="74"/>
  <c r="E123" i="74"/>
  <c r="E119" i="74" s="1"/>
  <c r="K66" i="84"/>
  <c r="E15" i="27"/>
  <c r="E10" i="64"/>
  <c r="K13" i="85"/>
  <c r="E76" i="85"/>
  <c r="K181" i="3"/>
  <c r="K24" i="8"/>
  <c r="F93" i="60"/>
  <c r="F95" i="60"/>
  <c r="M13" i="60"/>
  <c r="M17" i="58"/>
  <c r="F54" i="60"/>
  <c r="K33" i="66"/>
  <c r="E9" i="79"/>
  <c r="E12" i="8"/>
  <c r="E14" i="85"/>
  <c r="E146" i="29"/>
  <c r="K184" i="85"/>
  <c r="F78" i="60"/>
  <c r="E158" i="29"/>
  <c r="F18" i="58"/>
  <c r="E193" i="14"/>
  <c r="K151" i="14"/>
  <c r="E12" i="26"/>
  <c r="K36" i="14"/>
  <c r="K100" i="14"/>
  <c r="E42" i="24"/>
  <c r="E160" i="74"/>
  <c r="E10" i="29"/>
  <c r="E6" i="29" s="1"/>
  <c r="E65" i="16"/>
  <c r="K9" i="31"/>
  <c r="K5" i="31" s="1"/>
  <c r="E12" i="84"/>
  <c r="E37" i="24"/>
  <c r="E131" i="57"/>
  <c r="K78" i="84"/>
  <c r="K52" i="84"/>
  <c r="E78" i="84"/>
  <c r="E52" i="84"/>
  <c r="E24" i="84"/>
  <c r="K24" i="84"/>
  <c r="K75" i="84"/>
  <c r="K49" i="84"/>
  <c r="E75" i="84"/>
  <c r="E49" i="84"/>
  <c r="E41" i="24"/>
  <c r="K81" i="29"/>
  <c r="E71" i="29"/>
  <c r="K71" i="29"/>
  <c r="E5" i="43"/>
  <c r="I314" i="19" s="1"/>
  <c r="I317" i="19" s="1"/>
  <c r="J20" i="43" s="1"/>
  <c r="E28" i="16"/>
  <c r="K50" i="57"/>
  <c r="K5" i="14"/>
  <c r="E5" i="66"/>
  <c r="M61" i="58"/>
  <c r="E19" i="24"/>
  <c r="E146" i="14"/>
  <c r="E4" i="78"/>
  <c r="E54" i="77"/>
  <c r="K336" i="85"/>
  <c r="E337" i="85"/>
  <c r="K44" i="85"/>
  <c r="E74" i="85"/>
  <c r="F36" i="60"/>
  <c r="F27" i="60" s="1"/>
  <c r="E44" i="85"/>
  <c r="K111" i="57"/>
  <c r="E153" i="5"/>
  <c r="E94" i="3"/>
  <c r="E175" i="6"/>
  <c r="M13" i="58"/>
  <c r="M5" i="58" s="1"/>
  <c r="K114" i="5"/>
  <c r="E70" i="6"/>
  <c r="K29" i="37"/>
  <c r="K25" i="37" s="1"/>
  <c r="E181" i="85"/>
  <c r="E227" i="85"/>
  <c r="E5" i="42"/>
  <c r="J296" i="19" s="1"/>
  <c r="J299" i="19" s="1"/>
  <c r="J19" i="42" s="1"/>
  <c r="E15" i="85"/>
  <c r="K83" i="57"/>
  <c r="K79" i="57" s="1"/>
  <c r="K17" i="66"/>
  <c r="E85" i="6"/>
  <c r="E134" i="3"/>
  <c r="E32" i="6"/>
  <c r="M104" i="58"/>
  <c r="M94" i="58" s="1"/>
  <c r="K153" i="5"/>
  <c r="M36" i="60"/>
  <c r="M27" i="60" s="1"/>
  <c r="K250" i="85"/>
  <c r="K211" i="85"/>
  <c r="K337" i="85"/>
  <c r="E75" i="85"/>
  <c r="E10" i="6"/>
  <c r="K10" i="6"/>
  <c r="E78" i="3"/>
  <c r="E54" i="3"/>
  <c r="E74" i="5"/>
  <c r="E66" i="6"/>
  <c r="E83" i="57"/>
  <c r="E79" i="57" s="1"/>
  <c r="E199" i="14"/>
  <c r="E185" i="14" s="1"/>
  <c r="F56" i="60"/>
  <c r="F47" i="60" s="1"/>
  <c r="K183" i="85"/>
  <c r="K224" i="85"/>
  <c r="E121" i="57"/>
  <c r="E117" i="57" s="1"/>
  <c r="E49" i="16"/>
  <c r="K42" i="66"/>
  <c r="M118" i="60"/>
  <c r="M110" i="60" s="1"/>
  <c r="K78" i="3"/>
  <c r="E74" i="3"/>
  <c r="E94" i="5"/>
  <c r="E160" i="6"/>
  <c r="K101" i="57"/>
  <c r="K97" i="57" s="1"/>
  <c r="K98" i="14"/>
  <c r="M19" i="60"/>
  <c r="K8" i="3"/>
  <c r="E35" i="57"/>
  <c r="E31" i="57" s="1"/>
  <c r="E17" i="16"/>
  <c r="K78" i="5"/>
  <c r="E114" i="3"/>
  <c r="E134" i="5"/>
  <c r="E145" i="6"/>
  <c r="E17" i="57"/>
  <c r="E13" i="57" s="1"/>
  <c r="E127" i="14"/>
  <c r="M16" i="60"/>
  <c r="E336" i="85"/>
  <c r="K14" i="85"/>
  <c r="E38" i="27"/>
  <c r="K193" i="14"/>
  <c r="K185" i="14" s="1"/>
  <c r="E154" i="3"/>
  <c r="E51" i="6"/>
  <c r="E115" i="6"/>
  <c r="E44" i="42"/>
  <c r="M42" i="58"/>
  <c r="M34" i="58" s="1"/>
  <c r="K36" i="6"/>
  <c r="K58" i="27"/>
  <c r="K9" i="6"/>
  <c r="E9" i="6"/>
  <c r="K41" i="84"/>
  <c r="K8" i="5"/>
  <c r="E5" i="75"/>
  <c r="E14" i="3"/>
  <c r="E34" i="5"/>
  <c r="E13" i="6"/>
  <c r="F42" i="58"/>
  <c r="F34" i="58" s="1"/>
  <c r="E4" i="64"/>
  <c r="K7" i="43"/>
  <c r="E314" i="19" s="1"/>
  <c r="E6" i="23"/>
  <c r="K5" i="41"/>
  <c r="E265" i="19" s="1"/>
  <c r="E4" i="25"/>
  <c r="E165" i="6"/>
  <c r="E117" i="14"/>
  <c r="K15" i="84"/>
  <c r="K70" i="84"/>
  <c r="K43" i="84"/>
  <c r="E68" i="84"/>
  <c r="E42" i="84"/>
  <c r="E15" i="84"/>
  <c r="K335" i="85"/>
  <c r="E361" i="85"/>
  <c r="K341" i="85"/>
  <c r="K338" i="85"/>
  <c r="E357" i="85"/>
  <c r="E293" i="85"/>
  <c r="E290" i="85" s="1"/>
  <c r="E56" i="27"/>
  <c r="E64" i="84"/>
  <c r="E70" i="27"/>
  <c r="K90" i="5"/>
  <c r="K83" i="5" s="1"/>
  <c r="E89" i="3"/>
  <c r="E83" i="3" s="1"/>
  <c r="E156" i="6"/>
  <c r="E150" i="6" s="1"/>
  <c r="E29" i="3"/>
  <c r="E23" i="3" s="1"/>
  <c r="K61" i="27"/>
  <c r="K61" i="66"/>
  <c r="E104" i="85"/>
  <c r="K107" i="85"/>
  <c r="E356" i="85"/>
  <c r="E335" i="85"/>
  <c r="E193" i="85"/>
  <c r="K193" i="85"/>
  <c r="K112" i="85"/>
  <c r="E112" i="85"/>
  <c r="K37" i="27"/>
  <c r="K40" i="84"/>
  <c r="E30" i="5"/>
  <c r="E23" i="5" s="1"/>
  <c r="K110" i="5"/>
  <c r="K103" i="5" s="1"/>
  <c r="K69" i="3"/>
  <c r="K63" i="3" s="1"/>
  <c r="K149" i="3"/>
  <c r="K143" i="3" s="1"/>
  <c r="E17" i="27"/>
  <c r="E8" i="27" s="1"/>
  <c r="E218" i="6"/>
  <c r="E11" i="24"/>
  <c r="E5" i="24" s="1"/>
  <c r="E41" i="84"/>
  <c r="K42" i="84"/>
  <c r="K128" i="85"/>
  <c r="K206" i="85"/>
  <c r="E128" i="85"/>
  <c r="E164" i="85"/>
  <c r="E245" i="85"/>
  <c r="K245" i="85"/>
  <c r="E13" i="85"/>
  <c r="K258" i="85"/>
  <c r="E105" i="85"/>
  <c r="E148" i="85"/>
  <c r="E232" i="85"/>
  <c r="E225" i="85"/>
  <c r="E141" i="85"/>
  <c r="K21" i="85"/>
  <c r="E198" i="85"/>
  <c r="K120" i="85"/>
  <c r="E21" i="85"/>
  <c r="K198" i="85"/>
  <c r="E156" i="85"/>
  <c r="K51" i="85"/>
  <c r="E120" i="85"/>
  <c r="K237" i="85"/>
  <c r="E82" i="85"/>
  <c r="E237" i="85"/>
  <c r="E51" i="85"/>
  <c r="K67" i="84"/>
  <c r="E66" i="84"/>
  <c r="E45" i="84"/>
  <c r="E10" i="5"/>
  <c r="E3" i="5" s="1"/>
  <c r="K9" i="3"/>
  <c r="E298" i="85"/>
  <c r="E355" i="85"/>
  <c r="K355" i="85"/>
  <c r="K334" i="85"/>
  <c r="E334" i="85"/>
  <c r="E36" i="27"/>
  <c r="E39" i="84"/>
  <c r="K30" i="14"/>
  <c r="K25" i="14" s="1"/>
  <c r="K59" i="27"/>
  <c r="K68" i="84"/>
  <c r="E50" i="5"/>
  <c r="E43" i="5" s="1"/>
  <c r="K130" i="3"/>
  <c r="K124" i="3" s="1"/>
  <c r="E39" i="27"/>
  <c r="K10" i="5"/>
  <c r="E90" i="5"/>
  <c r="E83" i="5" s="1"/>
  <c r="E130" i="3"/>
  <c r="E124" i="3" s="1"/>
  <c r="K49" i="3"/>
  <c r="K43" i="3" s="1"/>
  <c r="F80" i="60"/>
  <c r="F68" i="60" s="1"/>
  <c r="E68" i="3"/>
  <c r="K18" i="3"/>
  <c r="E76" i="27"/>
  <c r="E299" i="85"/>
  <c r="K232" i="85"/>
  <c r="E188" i="85"/>
  <c r="K188" i="85"/>
  <c r="E9" i="16"/>
  <c r="E70" i="5"/>
  <c r="E63" i="5" s="1"/>
  <c r="E110" i="5"/>
  <c r="E103" i="5" s="1"/>
  <c r="E149" i="3"/>
  <c r="E143" i="3" s="1"/>
  <c r="E165" i="3"/>
  <c r="E159" i="3" s="1"/>
  <c r="E12" i="40"/>
  <c r="E4" i="40" s="1"/>
  <c r="E18" i="5"/>
  <c r="F17" i="60"/>
  <c r="F7" i="60" s="1"/>
  <c r="E273" i="85"/>
  <c r="K223" i="85"/>
  <c r="E59" i="85"/>
  <c r="K29" i="85"/>
  <c r="E90" i="85"/>
  <c r="K59" i="85"/>
  <c r="E206" i="85"/>
  <c r="E29" i="85"/>
  <c r="E10" i="16"/>
  <c r="K30" i="5"/>
  <c r="K23" i="5" s="1"/>
  <c r="E166" i="5"/>
  <c r="E158" i="5" s="1"/>
  <c r="E49" i="3"/>
  <c r="E43" i="3" s="1"/>
  <c r="K89" i="3"/>
  <c r="K83" i="3" s="1"/>
  <c r="K17" i="27"/>
  <c r="K8" i="27" s="1"/>
  <c r="K96" i="14"/>
  <c r="E18" i="3"/>
  <c r="K12" i="68"/>
  <c r="K5" i="68" s="1"/>
  <c r="E223" i="85"/>
  <c r="K180" i="85"/>
  <c r="K106" i="85"/>
  <c r="E142" i="85"/>
  <c r="E226" i="85"/>
  <c r="K45" i="85"/>
  <c r="K357" i="85"/>
  <c r="K225" i="85"/>
  <c r="E182" i="85"/>
  <c r="E359" i="85"/>
  <c r="E338" i="85"/>
  <c r="K339" i="85"/>
  <c r="K16" i="84"/>
  <c r="K71" i="84"/>
  <c r="E69" i="84"/>
  <c r="E43" i="84"/>
  <c r="E16" i="84"/>
  <c r="K44" i="84"/>
  <c r="K105" i="85"/>
  <c r="E57" i="27"/>
  <c r="E65" i="84"/>
  <c r="E71" i="27"/>
  <c r="K36" i="27"/>
  <c r="K39" i="84"/>
  <c r="E69" i="3"/>
  <c r="K40" i="27"/>
  <c r="K17" i="84"/>
  <c r="K45" i="84"/>
  <c r="E44" i="84"/>
  <c r="E17" i="84"/>
  <c r="E70" i="84"/>
  <c r="K293" i="85"/>
  <c r="E300" i="85"/>
  <c r="E160" i="85"/>
  <c r="E119" i="85"/>
  <c r="E25" i="85"/>
  <c r="K241" i="85"/>
  <c r="K236" i="85"/>
  <c r="K202" i="85"/>
  <c r="K55" i="85"/>
  <c r="K50" i="85"/>
  <c r="E241" i="85"/>
  <c r="E236" i="85"/>
  <c r="E202" i="85"/>
  <c r="E197" i="85"/>
  <c r="E155" i="85"/>
  <c r="E86" i="85"/>
  <c r="E50" i="85"/>
  <c r="K306" i="85"/>
  <c r="E55" i="85"/>
  <c r="K20" i="85"/>
  <c r="E306" i="85"/>
  <c r="K124" i="85"/>
  <c r="K119" i="85"/>
  <c r="K197" i="85"/>
  <c r="E124" i="85"/>
  <c r="E81" i="85"/>
  <c r="E20" i="85"/>
  <c r="K25" i="85"/>
  <c r="K35" i="27"/>
  <c r="K38" i="84"/>
  <c r="K37" i="84"/>
  <c r="K64" i="84"/>
  <c r="E28" i="66"/>
  <c r="E81" i="29"/>
  <c r="E70" i="57"/>
  <c r="E33" i="24"/>
  <c r="K5" i="66"/>
  <c r="E176" i="74"/>
  <c r="K5" i="75"/>
  <c r="E4" i="26"/>
  <c r="K28" i="66"/>
  <c r="E118" i="29"/>
  <c r="K31" i="57"/>
  <c r="E7" i="8"/>
  <c r="F87" i="60"/>
  <c r="E3" i="79"/>
  <c r="E3" i="7"/>
  <c r="E30" i="68"/>
  <c r="E5" i="68"/>
  <c r="K182" i="5"/>
  <c r="K222" i="74"/>
  <c r="E66" i="14"/>
  <c r="E61" i="14" s="1"/>
  <c r="E102" i="14"/>
  <c r="E89" i="14" s="1"/>
  <c r="K66" i="14"/>
  <c r="K61" i="14" s="1"/>
  <c r="K5" i="42"/>
  <c r="E296" i="19" s="1"/>
  <c r="K30" i="68"/>
  <c r="E107" i="57"/>
  <c r="E88" i="57"/>
  <c r="K5" i="77"/>
  <c r="E29" i="77"/>
  <c r="K22" i="57"/>
  <c r="K29" i="77"/>
  <c r="E5" i="77"/>
  <c r="K13" i="57"/>
  <c r="E97" i="57"/>
  <c r="K135" i="14"/>
  <c r="F94" i="58"/>
  <c r="E209" i="14"/>
  <c r="F5" i="58"/>
  <c r="K22" i="6"/>
  <c r="E25" i="14"/>
  <c r="K209" i="14"/>
  <c r="E41" i="6"/>
  <c r="F110" i="60"/>
  <c r="K75" i="6"/>
  <c r="E75" i="6"/>
  <c r="K47" i="37"/>
  <c r="E105" i="6"/>
  <c r="E120" i="6"/>
  <c r="M68" i="60"/>
  <c r="E22" i="78"/>
  <c r="F130" i="60"/>
  <c r="E135" i="6"/>
  <c r="E90" i="6"/>
  <c r="K43" i="5"/>
  <c r="K63" i="5"/>
  <c r="K23" i="3"/>
  <c r="E103" i="3"/>
  <c r="E37" i="37"/>
  <c r="E124" i="5"/>
  <c r="E143" i="5"/>
  <c r="K143" i="5"/>
  <c r="E22" i="6"/>
  <c r="E56" i="6"/>
  <c r="K56" i="6"/>
  <c r="K41" i="6"/>
  <c r="K58" i="37"/>
  <c r="K103" i="3"/>
  <c r="E14" i="37"/>
  <c r="K3" i="37"/>
  <c r="E22" i="57"/>
  <c r="E25" i="37"/>
  <c r="E47" i="37"/>
  <c r="E3" i="37"/>
  <c r="K37" i="37"/>
  <c r="K107" i="57"/>
  <c r="E40" i="57"/>
  <c r="K117" i="14"/>
  <c r="E3" i="3"/>
  <c r="K40" i="57"/>
  <c r="E58" i="37"/>
  <c r="E12" i="78"/>
  <c r="E50" i="57"/>
  <c r="E37" i="85" l="1"/>
  <c r="K7" i="85"/>
  <c r="K49" i="27"/>
  <c r="E26" i="27"/>
  <c r="E4" i="16"/>
  <c r="K89" i="14"/>
  <c r="K174" i="85"/>
  <c r="E7" i="85"/>
  <c r="M7" i="60"/>
  <c r="E174" i="85"/>
  <c r="K37" i="85"/>
  <c r="E67" i="85"/>
  <c r="K3" i="6"/>
  <c r="E3" i="6"/>
  <c r="K3" i="5"/>
  <c r="K3" i="3"/>
  <c r="E49" i="27"/>
  <c r="K59" i="84"/>
  <c r="K31" i="84"/>
  <c r="E31" i="84"/>
  <c r="E6" i="84"/>
  <c r="K6" i="84"/>
  <c r="K26" i="27"/>
  <c r="E63" i="3"/>
  <c r="K217" i="85"/>
  <c r="E134" i="85"/>
  <c r="K98" i="85"/>
  <c r="E217" i="85"/>
  <c r="E349" i="85"/>
  <c r="E98" i="85"/>
  <c r="E328" i="85"/>
  <c r="E59" i="84"/>
  <c r="K328" i="85"/>
  <c r="K349" i="85"/>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5B4F7C15-9307-4087-9BA5-DA98D592D08B}" keepAlive="1" name="Запрос — Курсы валют на сегодня" description="Соединение с запросом &quot;Курсы валют на сегодня&quot; в книге." type="5" refreshedVersion="6" background="1" refreshOnLoad="1" saveData="1">
    <dbPr connection="Provider=Microsoft.Mashup.OleDb.1;Data Source=$Workbook$;Location=Курсы валют на сегодня;Extended Properties=&quot;&quot;" command="SELECT * FROM [Курсы валют на сегодня]"/>
  </connection>
</connections>
</file>

<file path=xl/sharedStrings.xml><?xml version="1.0" encoding="utf-8"?>
<sst xmlns="http://schemas.openxmlformats.org/spreadsheetml/2006/main" count="14086" uniqueCount="5046">
  <si>
    <t>Артикул каталога</t>
  </si>
  <si>
    <t>Наименование товара</t>
  </si>
  <si>
    <t>Количество штук
в упаковке</t>
  </si>
  <si>
    <t>Цена за 1 шт в рублях с НДС</t>
  </si>
  <si>
    <t>Цена за 1 шт с учетом коэффицента в руб с НДС</t>
  </si>
  <si>
    <t>Скидка</t>
  </si>
  <si>
    <t>Стандартные петли:</t>
  </si>
  <si>
    <t>Монтажная планка:</t>
  </si>
  <si>
    <t>под саморез</t>
  </si>
  <si>
    <t>Артикул</t>
  </si>
  <si>
    <t>Наименование</t>
  </si>
  <si>
    <t>Цена с НДС</t>
  </si>
  <si>
    <t>Накладная</t>
  </si>
  <si>
    <t>Вкладная</t>
  </si>
  <si>
    <t>с евровинтами</t>
  </si>
  <si>
    <t>Заглушки</t>
  </si>
  <si>
    <t>Кол-во</t>
  </si>
  <si>
    <t>Для фальшпанели:</t>
  </si>
  <si>
    <t>Фальшпанель вкладная</t>
  </si>
  <si>
    <t>стандартные петли</t>
  </si>
  <si>
    <t>монтажки</t>
  </si>
  <si>
    <t>для сенсис</t>
  </si>
  <si>
    <t>для толстых фасадов</t>
  </si>
  <si>
    <t>Для тонких фасадов:</t>
  </si>
  <si>
    <t>для тонких фасадов</t>
  </si>
  <si>
    <t>165 градусов</t>
  </si>
  <si>
    <t>для алюминиевых рам</t>
  </si>
  <si>
    <t>Для алюминиевых рам</t>
  </si>
  <si>
    <t>Накладная угол 30'</t>
  </si>
  <si>
    <t>Вкладная угол 30'</t>
  </si>
  <si>
    <t>Накладная угол 45'</t>
  </si>
  <si>
    <t>Вкладная угол 45'</t>
  </si>
  <si>
    <t>Угловые</t>
  </si>
  <si>
    <t>стандарт без функции самозакрывания</t>
  </si>
  <si>
    <t>для толстых фасадов без функции самозакрывания</t>
  </si>
  <si>
    <t>для тонких фасадов без функции самозакрывания</t>
  </si>
  <si>
    <t>*</t>
  </si>
  <si>
    <t>монтажки black</t>
  </si>
  <si>
    <t>стандартные петли black</t>
  </si>
  <si>
    <t>Для толстых фасадов</t>
  </si>
  <si>
    <t>для толстых фасадов black</t>
  </si>
  <si>
    <t>Накладная угол 45' наложение 9мм</t>
  </si>
  <si>
    <t>Накладная угол 45' наложение -2мм</t>
  </si>
  <si>
    <t>165 градусов black</t>
  </si>
  <si>
    <t>Угловые black</t>
  </si>
  <si>
    <t>для тонких фасадов black</t>
  </si>
  <si>
    <t>линейная монтажная планка под саморез</t>
  </si>
  <si>
    <t>Коэффициент</t>
  </si>
  <si>
    <t>Угловые без функции самозакрывания black</t>
  </si>
  <si>
    <t>для тонких фасадов black без функции самозакрывания</t>
  </si>
  <si>
    <t>165 градусов black без функции самозакрывания</t>
  </si>
  <si>
    <t>Sensys</t>
  </si>
  <si>
    <t>Intermat</t>
  </si>
  <si>
    <t>для толстых фасадов до 32 мм</t>
  </si>
  <si>
    <t>для толстых фасадов до 43 мм</t>
  </si>
  <si>
    <t>125 градусов</t>
  </si>
  <si>
    <t>Накладная угол 20'</t>
  </si>
  <si>
    <t>Вкладная угол 20'</t>
  </si>
  <si>
    <t>Отрицательный угол</t>
  </si>
  <si>
    <t>Накладная угол -30'</t>
  </si>
  <si>
    <t>Накладная угол -45'</t>
  </si>
  <si>
    <t>стандартные петли без функции самозакрывания</t>
  </si>
  <si>
    <t>для толстых фасадов до 32 мм без функции самозакрывания</t>
  </si>
  <si>
    <t>Угловые без функции самозакрывания</t>
  </si>
  <si>
    <t>Принадлежности к петлям Sensys</t>
  </si>
  <si>
    <t>Короткий ход</t>
  </si>
  <si>
    <t>Длинный ход</t>
  </si>
  <si>
    <t>Антрацит</t>
  </si>
  <si>
    <t>Светло-серый</t>
  </si>
  <si>
    <t>Белый</t>
  </si>
  <si>
    <t>Принадлежности к петлям Intermat</t>
  </si>
  <si>
    <t>Демпфер Silent System для петли Intermat</t>
  </si>
  <si>
    <t>Накладная навеска</t>
  </si>
  <si>
    <t>Вкладная навеска</t>
  </si>
  <si>
    <t>Демпфер Intermat на корпус</t>
  </si>
  <si>
    <t>Демпфер Intermat на плече</t>
  </si>
  <si>
    <t>Петли SlideOn надвижного монтажа</t>
  </si>
  <si>
    <t>SlideOn</t>
  </si>
  <si>
    <t>Демпфер Silent System для петли SlideOn</t>
  </si>
  <si>
    <t>Цвета</t>
  </si>
  <si>
    <t>Выбор цвета:</t>
  </si>
  <si>
    <t>Выбор длины:</t>
  </si>
  <si>
    <t>Серебристый</t>
  </si>
  <si>
    <t>270 мм</t>
  </si>
  <si>
    <t>300 мм</t>
  </si>
  <si>
    <t>350 мм</t>
  </si>
  <si>
    <t>400 мм</t>
  </si>
  <si>
    <t>450 мм</t>
  </si>
  <si>
    <t>500 мм</t>
  </si>
  <si>
    <t>550 мм</t>
  </si>
  <si>
    <t>650 мм</t>
  </si>
  <si>
    <t>-</t>
  </si>
  <si>
    <t>Фиксатор для передней панели</t>
  </si>
  <si>
    <t>Компоненты ящика</t>
  </si>
  <si>
    <t>250 мм</t>
  </si>
  <si>
    <t>Под хром</t>
  </si>
  <si>
    <t>Под нержавеющую сталь</t>
  </si>
  <si>
    <t>600 мм</t>
  </si>
  <si>
    <t>Под алюминий</t>
  </si>
  <si>
    <t>Под дуб</t>
  </si>
  <si>
    <t>Под орех</t>
  </si>
  <si>
    <t>Выбор высоты:</t>
  </si>
  <si>
    <t>релинги</t>
  </si>
  <si>
    <t>TopSide</t>
  </si>
  <si>
    <t>DesingSide</t>
  </si>
  <si>
    <t>DesingSide адаптеры</t>
  </si>
  <si>
    <t>антрацит</t>
  </si>
  <si>
    <t>серебристый</t>
  </si>
  <si>
    <t>белый</t>
  </si>
  <si>
    <t>до 10 кг</t>
  </si>
  <si>
    <t>Выбор глубины:</t>
  </si>
  <si>
    <t>Выбор ширины:</t>
  </si>
  <si>
    <t>800 мм</t>
  </si>
  <si>
    <t>900 мм</t>
  </si>
  <si>
    <t>1200 мм</t>
  </si>
  <si>
    <t>InnoTech Atira</t>
  </si>
  <si>
    <t>Высота 54мм</t>
  </si>
  <si>
    <t>470 мм</t>
  </si>
  <si>
    <t>Выбор направляющих:</t>
  </si>
  <si>
    <t>Полное выдвижение с демпфером</t>
  </si>
  <si>
    <t>Частичное выдвижение с демпфером</t>
  </si>
  <si>
    <t>Высота 70 мм</t>
  </si>
  <si>
    <t>260 мм</t>
  </si>
  <si>
    <t>420 мм</t>
  </si>
  <si>
    <t>520 мм</t>
  </si>
  <si>
    <t>Push to Open полного выдвижения</t>
  </si>
  <si>
    <t>Высота 144 мм</t>
  </si>
  <si>
    <t>Высота 176 мм</t>
  </si>
  <si>
    <t>Высота 70 мм P2O Silent</t>
  </si>
  <si>
    <t>до 30 кг</t>
  </si>
  <si>
    <t>полных комплекто нет</t>
  </si>
  <si>
    <t>полных комплектов нет</t>
  </si>
  <si>
    <t>Высота 144 мм P2O Silent</t>
  </si>
  <si>
    <t>Высота 176 мм P2O Silent</t>
  </si>
  <si>
    <t>Передняя панель для стандартной ширины</t>
  </si>
  <si>
    <t>Передняя панель</t>
  </si>
  <si>
    <t>Соеденители Передняя панель</t>
  </si>
  <si>
    <t>70 мм</t>
  </si>
  <si>
    <t>144 мм</t>
  </si>
  <si>
    <t>Релинг передней панели</t>
  </si>
  <si>
    <t>Боковины левые</t>
  </si>
  <si>
    <t>Боковины правые</t>
  </si>
  <si>
    <t>Задняя стенка для ящика 70 мм</t>
  </si>
  <si>
    <t>Задняя стенка для ящика 144 мм</t>
  </si>
  <si>
    <t>Соеденитель задней стенки левый</t>
  </si>
  <si>
    <t>Соеденитель задней стенки правый</t>
  </si>
  <si>
    <t>176 мм</t>
  </si>
  <si>
    <t>Декоративный профиль</t>
  </si>
  <si>
    <t>620мм</t>
  </si>
  <si>
    <t>релинги левые</t>
  </si>
  <si>
    <t>релинги правые</t>
  </si>
  <si>
    <t>Для ящика 144 мм</t>
  </si>
  <si>
    <t>Для ящика 176 мм</t>
  </si>
  <si>
    <t>TopSide адаптеры</t>
  </si>
  <si>
    <t>Quadro надвижного монтажа (с замками)</t>
  </si>
  <si>
    <t>Выбор выдвижения:</t>
  </si>
  <si>
    <t>Полное выдвижение</t>
  </si>
  <si>
    <t>Push to Open/От нажатия</t>
  </si>
  <si>
    <t>Stop Control</t>
  </si>
  <si>
    <t>Частичное выдвижение</t>
  </si>
  <si>
    <t>Надвижные направляшки левые</t>
  </si>
  <si>
    <t>Надвижные направляшки правые</t>
  </si>
  <si>
    <t>Silent System/С доводчиком</t>
  </si>
  <si>
    <t>Silent System левые</t>
  </si>
  <si>
    <t>Push to Open от нажатия левые</t>
  </si>
  <si>
    <t>Push to Open от нажатия правые</t>
  </si>
  <si>
    <t>Quadro насадного монтажа</t>
  </si>
  <si>
    <t>Quadro надвижные</t>
  </si>
  <si>
    <t>Quadro насадные</t>
  </si>
  <si>
    <t>Насадные направляшки левые</t>
  </si>
  <si>
    <t>Насадные направляшки правые</t>
  </si>
  <si>
    <t>Silent System правые</t>
  </si>
  <si>
    <t>Stop Control/Без Доводчика</t>
  </si>
  <si>
    <t>Quadro 4D</t>
  </si>
  <si>
    <t>Дополнительная фурнитура для TopLine XL</t>
  </si>
  <si>
    <t>Для 2-х дверного шкафа</t>
  </si>
  <si>
    <t>Выбор толщины:</t>
  </si>
  <si>
    <t>Для толщины дверей 16мм</t>
  </si>
  <si>
    <t>Ручки</t>
  </si>
  <si>
    <t>Для толщины дверей 19мм</t>
  </si>
  <si>
    <t>У образка</t>
  </si>
  <si>
    <t>кол-во ручек</t>
  </si>
  <si>
    <t>Для 3-х дверного шкафа</t>
  </si>
  <si>
    <t>Для 4-х дверного шкафа</t>
  </si>
  <si>
    <t>у образки кол-во</t>
  </si>
  <si>
    <t xml:space="preserve"> </t>
  </si>
  <si>
    <t>Выбор кол-ва дверей:</t>
  </si>
  <si>
    <t>Выбор профиля:</t>
  </si>
  <si>
    <t>SL S верхний профиль</t>
  </si>
  <si>
    <t>Выбор фурнитуры:</t>
  </si>
  <si>
    <t>Комплект фурнитуры с доводчиками на закрывание и открывание</t>
  </si>
  <si>
    <t>Комплект фурнитуры с доводчиком на закрывание</t>
  </si>
  <si>
    <t>SL S фурнитуры</t>
  </si>
  <si>
    <t>Система раздвижных дверей SysLine S с верхним ходовым элементом</t>
  </si>
  <si>
    <t>Выбор высоты профиля:</t>
  </si>
  <si>
    <t>Высота профиля 16 мм</t>
  </si>
  <si>
    <t>Высота профиля 18 мм</t>
  </si>
  <si>
    <t>Выбор веса двери:</t>
  </si>
  <si>
    <t>Вес двери до 10 кг</t>
  </si>
  <si>
    <t>Вес двери до 30 кг</t>
  </si>
  <si>
    <t>SL M профиль накладные двери</t>
  </si>
  <si>
    <t>SL M декор профиль накладные двери</t>
  </si>
  <si>
    <t>SL M фурнитура накладные двери</t>
  </si>
  <si>
    <t>SL M фурнитура вкладные двери</t>
  </si>
  <si>
    <t>Комплект профилей под прикручивание</t>
  </si>
  <si>
    <t>Комплект профилей под запресовку</t>
  </si>
  <si>
    <t>Выбор длины профиля:</t>
  </si>
  <si>
    <t>Профиль длиной 2000 мм</t>
  </si>
  <si>
    <t>SL 55 Плюс</t>
  </si>
  <si>
    <t>Профиль длиной 2500 мм</t>
  </si>
  <si>
    <t>Выбор стороны навески:</t>
  </si>
  <si>
    <t>Выбор профилей:</t>
  </si>
  <si>
    <t>Левая сторона</t>
  </si>
  <si>
    <t>Выбор веса створки:</t>
  </si>
  <si>
    <t>Вес одной створки до 12 кг</t>
  </si>
  <si>
    <t>Комплект профилей (верх+низ) 1200 мм</t>
  </si>
  <si>
    <t>Выбор количества петель:</t>
  </si>
  <si>
    <t>0 комплектов петель</t>
  </si>
  <si>
    <t>WL L база на одну дверь</t>
  </si>
  <si>
    <t>Ходовой профиль (только верх) 1200 мм</t>
  </si>
  <si>
    <t>Правая сторона</t>
  </si>
  <si>
    <t>WL L фурнитура с комплеком профилей</t>
  </si>
  <si>
    <t>Вес одной створки до 25 кг</t>
  </si>
  <si>
    <t>WL L фурнитура только верхний профиль</t>
  </si>
  <si>
    <t>петля для WL L</t>
  </si>
  <si>
    <t>1 комплект петли</t>
  </si>
  <si>
    <t>3 комплекта петель</t>
  </si>
  <si>
    <t>2 комплекта петель</t>
  </si>
  <si>
    <t>4 комплекта петель</t>
  </si>
  <si>
    <t>5 комплектов петель</t>
  </si>
  <si>
    <t>Комплекты фурнитуры WingLine L (Basic)</t>
  </si>
  <si>
    <t>WL L база на две двери</t>
  </si>
  <si>
    <t>Комплект профилей (верх+низ) 2400 мм</t>
  </si>
  <si>
    <t>Ходовой профиль (только верх) 2400 мм</t>
  </si>
  <si>
    <t>WL фурнитура для двух дверей правая</t>
  </si>
  <si>
    <t>WL фурнитура для двух дверей левая</t>
  </si>
  <si>
    <t>Комплекты фурнитуры WingLine L с функцией Push to Move (От нажатия)</t>
  </si>
  <si>
    <t>WL L фурнитура с комплеком профилей для ПУША</t>
  </si>
  <si>
    <t>WL L фурнитура только верхний профиль для ПУША</t>
  </si>
  <si>
    <t>Light</t>
  </si>
  <si>
    <t>Medium</t>
  </si>
  <si>
    <t>Heavy</t>
  </si>
  <si>
    <t>Выбор усилия:</t>
  </si>
  <si>
    <t>WL фурнитура для двух дверей левая ПУШ</t>
  </si>
  <si>
    <t>WL фурнитура для двух дверей правая ПУШ</t>
  </si>
  <si>
    <t>Правая</t>
  </si>
  <si>
    <t>Левая</t>
  </si>
  <si>
    <t>6 комплектов петель</t>
  </si>
  <si>
    <t>8 комплектов петель</t>
  </si>
  <si>
    <t>10 комплектов петель</t>
  </si>
  <si>
    <t>WL L фурнитура с комплеком профилей Пулл</t>
  </si>
  <si>
    <t>WL L фурнитура с комплеком профилей ПУЛЛ</t>
  </si>
  <si>
    <t>Дополнительные компоненты для системы WingLine L</t>
  </si>
  <si>
    <t>Выбор угла:</t>
  </si>
  <si>
    <t>Для толстых фасадов:</t>
  </si>
  <si>
    <t>На среднюю стенку</t>
  </si>
  <si>
    <t>Навеска на среднюю стенку</t>
  </si>
  <si>
    <t>Для толстых фасадов до 32 мм</t>
  </si>
  <si>
    <t>Для толстых фасадов до 43 мм</t>
  </si>
  <si>
    <t>Дополнительная фурнитура для TopLine L</t>
  </si>
  <si>
    <t>Комплекты фурнитуры для накладной навески</t>
  </si>
  <si>
    <t>Комплекты фурнитуры для вкладной навески</t>
  </si>
  <si>
    <t>Расчет усилия</t>
  </si>
  <si>
    <t>Система раздвижных дверей SlideLine M</t>
  </si>
  <si>
    <t>Система раздвижных дверей SlideLine 55 Plus</t>
  </si>
  <si>
    <t>Система раздвижных дверей SlideLine 56</t>
  </si>
  <si>
    <t>Помощь</t>
  </si>
  <si>
    <t>Шаблон для проверки цены  на артикулы</t>
  </si>
  <si>
    <t>кол-во,шт</t>
  </si>
  <si>
    <t>Цена, руб с НДС</t>
  </si>
  <si>
    <t>Колво в упаковке</t>
  </si>
  <si>
    <t>Для панелей толщиной 12 мм</t>
  </si>
  <si>
    <t>Для панелей толщиной 15-16 мм</t>
  </si>
  <si>
    <t>Для панелей толщиной 22 мм</t>
  </si>
  <si>
    <t>Для панелей толщиной 18-19 мм</t>
  </si>
  <si>
    <t>Стяжка</t>
  </si>
  <si>
    <t>Коричневый</t>
  </si>
  <si>
    <t>Черный</t>
  </si>
  <si>
    <t>Бежевый</t>
  </si>
  <si>
    <t>Выбор:</t>
  </si>
  <si>
    <t>Соединительная фурнитура</t>
  </si>
  <si>
    <t>Соединительная фурнитура для корпусов</t>
  </si>
  <si>
    <t>Rapid S DU 324 дина 20 мм</t>
  </si>
  <si>
    <t>Rapid S DU 325 длина 30 мм</t>
  </si>
  <si>
    <t>Rapid S DU 333 длина 30 мм</t>
  </si>
  <si>
    <t>Никелированная</t>
  </si>
  <si>
    <t>Вбешка</t>
  </si>
  <si>
    <t>Орех</t>
  </si>
  <si>
    <t>Бук</t>
  </si>
  <si>
    <t>Выбрать Rapid или Twister</t>
  </si>
  <si>
    <t>Дюбели быстрого монтажа для стяжки Ratex</t>
  </si>
  <si>
    <t>Ввинчиваемые дюбели для стяжки Ratex</t>
  </si>
  <si>
    <t>Ввинчиваемый дюбель для стяжки VB</t>
  </si>
  <si>
    <t>Выбор дюбеля</t>
  </si>
  <si>
    <t>Вбешка полкодерж</t>
  </si>
  <si>
    <t>Подвесы шкафа и подвесные шины</t>
  </si>
  <si>
    <t>SAH 215</t>
  </si>
  <si>
    <t>SAH 216</t>
  </si>
  <si>
    <t>SAH 130</t>
  </si>
  <si>
    <t>заглушка к сах 130</t>
  </si>
  <si>
    <t>левый</t>
  </si>
  <si>
    <t>правый</t>
  </si>
  <si>
    <t>Производственная техника</t>
  </si>
  <si>
    <t>InnoFit 100</t>
  </si>
  <si>
    <t>Ходовой профиль под прикручивание(Состоит из 2-х дорожек)</t>
  </si>
  <si>
    <t>Ходовой профиль под приклеивание(Состоит из одной дорожки)</t>
  </si>
  <si>
    <t>Высота профиля 25 мм</t>
  </si>
  <si>
    <t>Выбор активатора:</t>
  </si>
  <si>
    <t>Механический фиксатор</t>
  </si>
  <si>
    <t>Магнитный фиксатор</t>
  </si>
  <si>
    <t>ЛДСП</t>
  </si>
  <si>
    <t>Рекомендуемый комплект</t>
  </si>
  <si>
    <t>Рекомендуемый тип механизма*</t>
  </si>
  <si>
    <t>МДФ</t>
  </si>
  <si>
    <t>Зеркало</t>
  </si>
  <si>
    <t>* требуется пробная навеска</t>
  </si>
  <si>
    <t>Материал фасада</t>
  </si>
  <si>
    <t>доп.зеркало</t>
  </si>
  <si>
    <t>Расчет веса</t>
  </si>
  <si>
    <t>Высота, мм</t>
  </si>
  <si>
    <t>Ширина, мм</t>
  </si>
  <si>
    <t>Толщина, мм</t>
  </si>
  <si>
    <t>Масса материала, кг</t>
  </si>
  <si>
    <t>Комплекты фурнитуры WingLine L с функцией Pull to Move Silent (плавное открывание)</t>
  </si>
  <si>
    <t>Расчет механизма</t>
  </si>
  <si>
    <t>1,5 мм</t>
  </si>
  <si>
    <t>0,0 мм</t>
  </si>
  <si>
    <t>3,0 мм</t>
  </si>
  <si>
    <t>5,0 мм</t>
  </si>
  <si>
    <t>Блек с евровинтами</t>
  </si>
  <si>
    <t>Блек с евровинтами Хеттих директ</t>
  </si>
  <si>
    <t>Блек с эксцентриком</t>
  </si>
  <si>
    <t>Блек с эксцентриком Хеттих Директ</t>
  </si>
  <si>
    <t>Линейная монтажка</t>
  </si>
  <si>
    <t>8,0 мм</t>
  </si>
  <si>
    <t>с евровинтами Хеттих директ</t>
  </si>
  <si>
    <t>Линейная монтажка под саморез</t>
  </si>
  <si>
    <t>евровинты и эксцентрик</t>
  </si>
  <si>
    <t>евровинты и эксцентрик Директ</t>
  </si>
  <si>
    <t>линейная под саморез с эксц</t>
  </si>
  <si>
    <t>линейная евровинты с эксц</t>
  </si>
  <si>
    <t>Заказная
позиция</t>
  </si>
  <si>
    <t>Внутреннее оборудование для шкафа</t>
  </si>
  <si>
    <t>Выбор ширины корпуса</t>
  </si>
  <si>
    <t>Ширина корпуса другая от 200 мм до 1200 мм</t>
  </si>
  <si>
    <t>Высота 100</t>
  </si>
  <si>
    <t>Высота 200</t>
  </si>
  <si>
    <t>Ширина корпуса 450 мм</t>
  </si>
  <si>
    <t>Ширина корпуса 600 мм</t>
  </si>
  <si>
    <t>Ширина корпуса 900 мм</t>
  </si>
  <si>
    <t>Соеденитель</t>
  </si>
  <si>
    <t>Для угловых шкафов</t>
  </si>
  <si>
    <t>Высота 144 боковина левая</t>
  </si>
  <si>
    <t>Высота 144 боковина правая</t>
  </si>
  <si>
    <t>Высота 144 релинг</t>
  </si>
  <si>
    <t>Высота 144 боковина соеденитель правый</t>
  </si>
  <si>
    <t>Высота 144 боковина соеденитель левый</t>
  </si>
  <si>
    <t>Направляшки  левые</t>
  </si>
  <si>
    <t>Push to Open полное выдвижение</t>
  </si>
  <si>
    <t>Направляшки  правые</t>
  </si>
  <si>
    <t>Выбор петли:</t>
  </si>
  <si>
    <t>Выберите тип петли</t>
  </si>
  <si>
    <t>Выберите цвет</t>
  </si>
  <si>
    <t>Выберите длину</t>
  </si>
  <si>
    <t>Выберите направляющие</t>
  </si>
  <si>
    <t>Направляющие</t>
  </si>
  <si>
    <t>релинг</t>
  </si>
  <si>
    <t>соеденители</t>
  </si>
  <si>
    <t>панель</t>
  </si>
  <si>
    <t>заглушки</t>
  </si>
  <si>
    <t>Выберите выдвижение</t>
  </si>
  <si>
    <t>Две двери</t>
  </si>
  <si>
    <t>Три двери</t>
  </si>
  <si>
    <t>Выберите другую длину</t>
  </si>
  <si>
    <t>Выберите другие направляющие</t>
  </si>
  <si>
    <t>Выберите функционал</t>
  </si>
  <si>
    <t>Выберите навеску</t>
  </si>
  <si>
    <t>Выбрал не верный угол</t>
  </si>
  <si>
    <t>Выберите монтажку</t>
  </si>
  <si>
    <t>цена за 1 шт в руб.</t>
  </si>
  <si>
    <t>цена за 1 шт в руб с учетом коэффициента.</t>
  </si>
  <si>
    <t>Спеццена, цена в У.Е. за 100 шт без ндс</t>
  </si>
  <si>
    <t>Выбор цвета профиля:</t>
  </si>
  <si>
    <t>Одна дверь слева</t>
  </si>
  <si>
    <t>Одна дверь справа</t>
  </si>
  <si>
    <t>Монтажные приспособления для ящиков</t>
  </si>
  <si>
    <t>Разметочные шаблоны</t>
  </si>
  <si>
    <t>TL XL 2019</t>
  </si>
  <si>
    <t>Доводчик 2-х дверка</t>
  </si>
  <si>
    <t>Длина профиля 2300 мм</t>
  </si>
  <si>
    <t>Длина профиля 4000 мм</t>
  </si>
  <si>
    <t>Толщина двери 18-30 мм / вес до 60 кг</t>
  </si>
  <si>
    <t>Толщина двери 32-40 мм / вес до 100 кг</t>
  </si>
  <si>
    <t>Толщина двери 22-30 мм / вес до 80 кг</t>
  </si>
  <si>
    <t>Толщина двери 40-50 мм / вес до 100 кг</t>
  </si>
  <si>
    <t>Доводчик 3-х дверка</t>
  </si>
  <si>
    <t>TL L 2020</t>
  </si>
  <si>
    <t>Выбор толщины двери</t>
  </si>
  <si>
    <t>Толщина двери 10-16 мм</t>
  </si>
  <si>
    <t>Толщина двери 18-30 мм</t>
  </si>
  <si>
    <t>КОМПЛЕКТ КРЕПЕЖА ДЛЯ ТОНКИХ ДВЕРЕЙ ТОЛЩИНОЙ 10-12ММ TOPLINE L</t>
  </si>
  <si>
    <t>ДЕКОРАТИВНЫЙ ПРОФИЛЬ TOPLINE L ДЛЯ ПЕРЕДНЕЙ ДВЕРИ,L1500,ПЛАСТИК,ЦВЕТ СЕРЫЙ</t>
  </si>
  <si>
    <t>ДИСТАНЦИОННЫЙ РОЛИК EB29,МОНТАЖ НА БОКОВУЮ ПАНЕЛЬ</t>
  </si>
  <si>
    <t>ДИСТАНЦИОННЫЙ РОЛИК EB36,МОНТАЖ НА ЗАДНЮЮ ДВЕРЬ</t>
  </si>
  <si>
    <t>Высота ящика 77 мм</t>
  </si>
  <si>
    <t>Высота ящика 101 мм</t>
  </si>
  <si>
    <t>Высота ящика 139 мм</t>
  </si>
  <si>
    <t>Высота ящика 187 мм</t>
  </si>
  <si>
    <t>Высота ящика 251 мм</t>
  </si>
  <si>
    <t>AvanTech</t>
  </si>
  <si>
    <t>Высота 77 мм</t>
  </si>
  <si>
    <t>левая</t>
  </si>
  <si>
    <t>правая</t>
  </si>
  <si>
    <t>Высота 101 мм</t>
  </si>
  <si>
    <t>Высота 139 мм</t>
  </si>
  <si>
    <t>Высота 187 мм</t>
  </si>
  <si>
    <t>Высота 251 мм</t>
  </si>
  <si>
    <t>Внутренний ящик высотой 187 мм</t>
  </si>
  <si>
    <t>Передняя панель Н101</t>
  </si>
  <si>
    <t>Передняя панель Н139</t>
  </si>
  <si>
    <t>Actro 40 кг</t>
  </si>
  <si>
    <t>Quadro 30 кг</t>
  </si>
  <si>
    <t>Actro 10 кг</t>
  </si>
  <si>
    <t>Quadro 10 кг</t>
  </si>
  <si>
    <t>Передняя панель Н187</t>
  </si>
  <si>
    <t>Высота 187 мм Inlay</t>
  </si>
  <si>
    <t>Высота Н101 мм</t>
  </si>
  <si>
    <t>Высота Н187 мм</t>
  </si>
  <si>
    <t>Выбор толщины и вес двери:</t>
  </si>
  <si>
    <t>Передня панель доя Инлайн</t>
  </si>
  <si>
    <t>Соеденители Инлайн</t>
  </si>
  <si>
    <t>Соеденитель передней панели</t>
  </si>
  <si>
    <t>Высота Н139 мм</t>
  </si>
  <si>
    <t>фиксатор передней панели</t>
  </si>
  <si>
    <t>Высота Н251 мм</t>
  </si>
  <si>
    <t>Высота Н77 мм</t>
  </si>
  <si>
    <t xml:space="preserve">боковина левая </t>
  </si>
  <si>
    <t>боковина правая</t>
  </si>
  <si>
    <t>Соеденитель переднний под прикруч</t>
  </si>
  <si>
    <t>Соеденитель переднний под заприсов</t>
  </si>
  <si>
    <t>Дизайн профиль</t>
  </si>
  <si>
    <t>ПОД АЛЮМИНИЙ</t>
  </si>
  <si>
    <t>Дизайн профиль крсивый</t>
  </si>
  <si>
    <t>ПОД НЕРЖАВЕЮЩУЮ СТАЛЬ</t>
  </si>
  <si>
    <t>ПОД ХРОМ</t>
  </si>
  <si>
    <t>ПОД ДУБ</t>
  </si>
  <si>
    <t>ПОД ОРЕХ</t>
  </si>
  <si>
    <t>Задняя стенка</t>
  </si>
  <si>
    <t>Задний соединитель левый</t>
  </si>
  <si>
    <t>Задний соединитель правый</t>
  </si>
  <si>
    <t>Система выдвижных ящиков AvanTech YOU Inlay</t>
  </si>
  <si>
    <t>Система выдвижных ящиков AvanTech YOU внутренний ящик с алюминиевой передней панелью</t>
  </si>
  <si>
    <t>Внутренний ящик высотой 101 мм с алюм.панелью</t>
  </si>
  <si>
    <t>Внутренний ящик высотой 139 мм с алюм.панелью</t>
  </si>
  <si>
    <t>Внутренний ящик высотой 187 мм с алюм.панелью</t>
  </si>
  <si>
    <t>Синхронизация</t>
  </si>
  <si>
    <t>TopLine 27</t>
  </si>
  <si>
    <t>Профиль длиной 3000 мм</t>
  </si>
  <si>
    <t>Одна дверь</t>
  </si>
  <si>
    <t xml:space="preserve">                                                                                                              Выбор дистанции:</t>
  </si>
  <si>
    <t>Высота ящика 54 мм</t>
  </si>
  <si>
    <t>Система выдвижных ящиков InnoTech Atira внутренний ящик с алюминиевой передней панелью</t>
  </si>
  <si>
    <t>Высота 144 панель</t>
  </si>
  <si>
    <t>Высота 144 соединитель</t>
  </si>
  <si>
    <t>Высота ящика 70 мм</t>
  </si>
  <si>
    <t>Высота короба 144 мм</t>
  </si>
  <si>
    <t>Высота короба 176 мм</t>
  </si>
  <si>
    <t>Высота короба 144 мм (полный комплект)</t>
  </si>
  <si>
    <t>Вес фасада до 20 кг</t>
  </si>
  <si>
    <t>Выбор веса фасада:</t>
  </si>
  <si>
    <t>Вес фасада до 50 кг</t>
  </si>
  <si>
    <t>Петля Sensys</t>
  </si>
  <si>
    <t>WL петли</t>
  </si>
  <si>
    <t>Петля Intermat</t>
  </si>
  <si>
    <t>WL петли заглушка на чашку</t>
  </si>
  <si>
    <t>Компоненты для выдвижной полки</t>
  </si>
  <si>
    <t>Петли / Hinges</t>
  </si>
  <si>
    <t>Выдвижные ящики / Drawer System</t>
  </si>
  <si>
    <t>Организации/Organisation</t>
  </si>
  <si>
    <t>Направляющие для деревянных ящиков/Drawer runners</t>
  </si>
  <si>
    <t>Фурнитура для раздвижных и складных дверей/Sliding and Folding Door System</t>
  </si>
  <si>
    <t>Соединительная фурнитура/Connecting technology</t>
  </si>
  <si>
    <t>Инструменты планирования/Assembly and planning aids</t>
  </si>
  <si>
    <t>Петли Sensys</t>
  </si>
  <si>
    <t>Петли Sensys в цвете черный обсидиан</t>
  </si>
  <si>
    <t>Петли Sensys для стеклянных дверей</t>
  </si>
  <si>
    <t>Петли Intermat</t>
  </si>
  <si>
    <t>Специальные петли</t>
  </si>
  <si>
    <t>Специальная петля Kamat для дверей холодильников</t>
  </si>
  <si>
    <t>Система выдвижных ящиков AvanTech YOU</t>
  </si>
  <si>
    <t>Система выдвижных ящиков InnoTech Atira</t>
  </si>
  <si>
    <t xml:space="preserve">Система раздвижных дверей TopLine 27 </t>
  </si>
  <si>
    <t>Система складных дверей WingLine 230</t>
  </si>
  <si>
    <t>Система складных дверей WingLine L</t>
  </si>
  <si>
    <t>Применение ящиков AvanTech YOU</t>
  </si>
  <si>
    <t>AvanTech YOU для узких шкафов 101 мм + 187 мм</t>
  </si>
  <si>
    <t>AvanTech YOU высокий шкаф-колонна (4 ящика)</t>
  </si>
  <si>
    <t>AvanTech YOU высокий шкаф для хранения запасов (6 ящиков)</t>
  </si>
  <si>
    <t>DesignCape</t>
  </si>
  <si>
    <t>под алюминий</t>
  </si>
  <si>
    <t>под нержавеющую сталь</t>
  </si>
  <si>
    <t>под дуб</t>
  </si>
  <si>
    <t>под медь</t>
  </si>
  <si>
    <t>под бетон</t>
  </si>
  <si>
    <t>BlueJig Handle — шаблон для разметки ручек</t>
  </si>
  <si>
    <t>MultiBlue — двусторонний шаблон для разметки отверстий</t>
  </si>
  <si>
    <t>BlueJig Hinge — шаблон для петель и монтажных планок</t>
  </si>
  <si>
    <t>BlueJig Dowel — кондуктор для эксцентриковой стяжки</t>
  </si>
  <si>
    <t>BlueJig Quadro Start — сверлильный кондуктор</t>
  </si>
  <si>
    <t>Practika 275 — кондуктор для сверления деревянных задних стенок AvanTech YOU</t>
  </si>
  <si>
    <t>Кондуктор для разметки направляющих Actro / Quadro</t>
  </si>
  <si>
    <t>Выбор внутренней высоты шкафа</t>
  </si>
  <si>
    <t>290мм - 340мм</t>
  </si>
  <si>
    <t>365мм - 404мм</t>
  </si>
  <si>
    <t>405мм - 464мм</t>
  </si>
  <si>
    <t>465мм - 564мм</t>
  </si>
  <si>
    <t>Klassik с магнитным замком</t>
  </si>
  <si>
    <t>Фурнитура для откидных створок</t>
  </si>
  <si>
    <t>KH</t>
  </si>
  <si>
    <t>Применение ящиков InnoTech Atira</t>
  </si>
  <si>
    <t>InnoTech Atira для узких шкафов 70 мм + 144 мм</t>
  </si>
  <si>
    <t>InnoTech Atira высокий шкаф для хранения запасов (6 ящиков)</t>
  </si>
  <si>
    <t>передняя панель</t>
  </si>
  <si>
    <t>Высота 144 релинг правый</t>
  </si>
  <si>
    <t>Высота 144 релинг левый</t>
  </si>
  <si>
    <t>Системы сортировки мусора за выдвижными ящиками</t>
  </si>
  <si>
    <t>AvanTech Pull</t>
  </si>
  <si>
    <t>InnoTech Pull</t>
  </si>
  <si>
    <t>Дополнительные принадлежности</t>
  </si>
  <si>
    <t>Высота 187 Инлайн в сборе</t>
  </si>
  <si>
    <t>Соеденители инлайн 187</t>
  </si>
  <si>
    <t>54 мм</t>
  </si>
  <si>
    <t>Задний соеденитель</t>
  </si>
  <si>
    <t>Боковины 70 мм</t>
  </si>
  <si>
    <t>Задний соеденитель Н70</t>
  </si>
  <si>
    <t>Задний соеденитель Н144</t>
  </si>
  <si>
    <t>Задний соеденитель Н176</t>
  </si>
  <si>
    <t>Выберите другую глубину</t>
  </si>
  <si>
    <t>Система выдвижных ящиков Atira</t>
  </si>
  <si>
    <t>Короб XXL под духовку для InnoTech Atira</t>
  </si>
  <si>
    <t>Выбор высоты цоколя:</t>
  </si>
  <si>
    <t>Высота цоколя 100 мм</t>
  </si>
  <si>
    <t>Высота цоколя 150 мм</t>
  </si>
  <si>
    <t>Боковина 77 левая</t>
  </si>
  <si>
    <t>Боковина 77 правая</t>
  </si>
  <si>
    <t>Накладка</t>
  </si>
  <si>
    <t>Боковина 101 левая</t>
  </si>
  <si>
    <t>Боковина 101 правая</t>
  </si>
  <si>
    <t>Боковина 139 левая</t>
  </si>
  <si>
    <t>Боковина 139 правая</t>
  </si>
  <si>
    <t>Боковина 187 левая</t>
  </si>
  <si>
    <t>Боковина 187 правая</t>
  </si>
  <si>
    <t>Боковина 251 левая</t>
  </si>
  <si>
    <t>Боковина 251 правая</t>
  </si>
  <si>
    <t>Ширина корпуса 300 мм</t>
  </si>
  <si>
    <t>Ширина корпуса 400 мм</t>
  </si>
  <si>
    <t>Ширина корпуса 500 мм</t>
  </si>
  <si>
    <t>Ширина корпуса 800 мм</t>
  </si>
  <si>
    <t>Ширина корпуса 1000 мм</t>
  </si>
  <si>
    <t>Ширина корпуса 1200 мм</t>
  </si>
  <si>
    <t>Боковина 187 Inlay левая</t>
  </si>
  <si>
    <t>Боковина 187 Inlay правая</t>
  </si>
  <si>
    <t>Внутренний ящик высотой 187 мм с алюм.передней панелью</t>
  </si>
  <si>
    <t>Внутренний ящик высотой 187 мм Inlay</t>
  </si>
  <si>
    <t>Направляющие правые</t>
  </si>
  <si>
    <t>Направляющие левые</t>
  </si>
  <si>
    <t>Actro 70 кг</t>
  </si>
  <si>
    <t>Кол-во в комплекте</t>
  </si>
  <si>
    <t>Кол-во в упаковке</t>
  </si>
  <si>
    <t>Цена, евро с НДС</t>
  </si>
  <si>
    <t>Выбор дистанции:</t>
  </si>
  <si>
    <t>Крестообразная МП под саморез</t>
  </si>
  <si>
    <t>Крестообразная МП с евровинтами</t>
  </si>
  <si>
    <t>D=0,0 mm</t>
  </si>
  <si>
    <t>Выберите другую МП</t>
  </si>
  <si>
    <t>НЕРЖАВЕЮЩАЯ СТАЛЬ</t>
  </si>
  <si>
    <t>АНТРАЦИТ</t>
  </si>
  <si>
    <t>≤500 мм</t>
  </si>
  <si>
    <t>≤450 мм</t>
  </si>
  <si>
    <t>≤550 мм</t>
  </si>
  <si>
    <t>≤650 мм</t>
  </si>
  <si>
    <t>Система складных дверей Wing 77</t>
  </si>
  <si>
    <t>Комплект фурнитуры 1 дверь четыре створки</t>
  </si>
  <si>
    <t>Комплект фурнитуры 1 дверь две створки</t>
  </si>
  <si>
    <t>Откидная створка/Flap stays</t>
  </si>
  <si>
    <t>Выберите материал, введите габаритные размеры и толщину фасада</t>
  </si>
  <si>
    <t>Общий вес фасада</t>
  </si>
  <si>
    <t>Выбор ширины корпуса:</t>
  </si>
  <si>
    <t>Под прикручивание</t>
  </si>
  <si>
    <t>Направляющие скрытого монтажа для деревянных ящиков Actro/Quadro YOU</t>
  </si>
  <si>
    <t>Actro/Quadro YOU</t>
  </si>
  <si>
    <t>Actro YOU с демпфером Silent System</t>
  </si>
  <si>
    <t>Push to Open Silent System/От нажатия с доводчиком</t>
  </si>
  <si>
    <t>PTOS Для направляющих YOU</t>
  </si>
  <si>
    <t>PTOS</t>
  </si>
  <si>
    <t>Направляющие скрытого монтажа для деревянных ящиков Actro 5D</t>
  </si>
  <si>
    <t>Actro 5D</t>
  </si>
  <si>
    <t>Actro 5d с демпфером Silent System</t>
  </si>
  <si>
    <t>Actro 5D 10 кг</t>
  </si>
  <si>
    <t>Actro 5D 40 кг</t>
  </si>
  <si>
    <t>Actro 5D 70 кг</t>
  </si>
  <si>
    <t>Система раздвижных дверей TopLine XL</t>
  </si>
  <si>
    <t>Система раздвижных дверей TopLine L</t>
  </si>
  <si>
    <t>Механизм для подъемно-задвижных створок Lift Up</t>
  </si>
  <si>
    <t>Выбор толщины фасада</t>
  </si>
  <si>
    <t>Фасад толщиной 15-16 мм</t>
  </si>
  <si>
    <t>Фасад толщиной 18-19 мм</t>
  </si>
  <si>
    <t>Механизм для подъемно-задвижных створок Lift Junior</t>
  </si>
  <si>
    <t>700 мм</t>
  </si>
  <si>
    <t>750 мм</t>
  </si>
  <si>
    <t>Фиксатор для выдвижных полок для Actro 5D</t>
  </si>
  <si>
    <t>Направляющая частичного выдвижения Quadro 25 для письменного стола</t>
  </si>
  <si>
    <t>Направляющие скрытого монтажа Quadro 25/V6 для деревянных ящиков</t>
  </si>
  <si>
    <t>2-х дверный шкаф</t>
  </si>
  <si>
    <t>3-х дверный шкаф</t>
  </si>
  <si>
    <t>4-х дверный шкаф</t>
  </si>
  <si>
    <t>Выберите другую толщину</t>
  </si>
  <si>
    <t>Ролики</t>
  </si>
  <si>
    <t>Доводчики</t>
  </si>
  <si>
    <t>Ручка профиль</t>
  </si>
  <si>
    <t>У образная</t>
  </si>
  <si>
    <t>Итоговая стоимость фурнитуры:</t>
  </si>
  <si>
    <t>Лента</t>
  </si>
  <si>
    <t>Система</t>
  </si>
  <si>
    <t>2-х дверный шкаф передняя дверь слева</t>
  </si>
  <si>
    <t>TL L</t>
  </si>
  <si>
    <t>2-х дверный шкаф передняя дверь справа</t>
  </si>
  <si>
    <t>Выбор цвета пофиля:</t>
  </si>
  <si>
    <t>Профиль длиной 4000 мм</t>
  </si>
  <si>
    <t>Серый</t>
  </si>
  <si>
    <t>Декоративные компоненты / дополнительные принадлежности для AvanTech YOU</t>
  </si>
  <si>
    <t>Push to Open Silent System нагрузка до 30 кг</t>
  </si>
  <si>
    <t>Topside 144</t>
  </si>
  <si>
    <t>второй релинг 176</t>
  </si>
  <si>
    <t>Topside 176</t>
  </si>
  <si>
    <t>Короб с надставкой на боковину DesignSide, высота 144 мм и 176 мм</t>
  </si>
  <si>
    <t>Дизайнсайд 144</t>
  </si>
  <si>
    <t>Дизайнсайд 176</t>
  </si>
  <si>
    <t>Выбор толщины корпуса:</t>
  </si>
  <si>
    <t>Толщина боковины корпуса 16 мм (монтажная ширина EB 12,5)</t>
  </si>
  <si>
    <t>Направляшки  левые 16 мм</t>
  </si>
  <si>
    <t>Направляшки  левые 18 мм</t>
  </si>
  <si>
    <t>Направляшки  правые 18 мм</t>
  </si>
  <si>
    <t>Соединитель для передней панели толщиной от 10 мм</t>
  </si>
  <si>
    <t>Декоративные элементы</t>
  </si>
  <si>
    <t>Высота задней стенки 144 мм</t>
  </si>
  <si>
    <t>Высота задней стенки 176 мм</t>
  </si>
  <si>
    <t>Организации для выдвижных систем</t>
  </si>
  <si>
    <t>OrgaTray 440 для AvanTech YOU / InnoTech Atira</t>
  </si>
  <si>
    <t>451 - 500 мм</t>
  </si>
  <si>
    <t>441 - 520 мм</t>
  </si>
  <si>
    <t>601 - 700 мм</t>
  </si>
  <si>
    <t>501 - 600 мм</t>
  </si>
  <si>
    <t>175 - 200 мм</t>
  </si>
  <si>
    <t>201 - 250 мм</t>
  </si>
  <si>
    <t>251 - 300 мм</t>
  </si>
  <si>
    <t>301 - 350 мм</t>
  </si>
  <si>
    <t>351 - 400 мм</t>
  </si>
  <si>
    <t>401 - 450 мм</t>
  </si>
  <si>
    <t>701 - 800 мм</t>
  </si>
  <si>
    <t>801 - 900 мм</t>
  </si>
  <si>
    <t>901 - 1000 мм</t>
  </si>
  <si>
    <t>1091 - 1150 мм</t>
  </si>
  <si>
    <t>OrgaTray 740 для AvanTech YOU</t>
  </si>
  <si>
    <t>1000 мм</t>
  </si>
  <si>
    <t>OrgaTray 590 для InnoTech Atira</t>
  </si>
  <si>
    <t>OrgaTray 470 для AvanTech YOU</t>
  </si>
  <si>
    <t>OrgaTray 490 для InnoTech Atira</t>
  </si>
  <si>
    <t>OrgaTray 630 для AvanTech YOU / InnoTech Atira</t>
  </si>
  <si>
    <t>AvanTech YOU 500 мм</t>
  </si>
  <si>
    <t>AvanTech YOU 450 мм</t>
  </si>
  <si>
    <t>AvanTech YOU 550 мм</t>
  </si>
  <si>
    <t>InnoTech Atira 470 мм</t>
  </si>
  <si>
    <t>InnoTech Atira 520 мм</t>
  </si>
  <si>
    <t>OrgaTray 270, лоток для столовых приборов</t>
  </si>
  <si>
    <t>Выбор ящика:</t>
  </si>
  <si>
    <t>OrgaTray 270, многофункциональный лоток</t>
  </si>
  <si>
    <t>OrgaTray 270, лоток</t>
  </si>
  <si>
    <t>OrgaTray 270, поперечная вставка</t>
  </si>
  <si>
    <t>AvanTech YOU W 600</t>
  </si>
  <si>
    <t xml:space="preserve">AvanTech YOU W 1200 </t>
  </si>
  <si>
    <t>InnoTech Atira W 600</t>
  </si>
  <si>
    <t>InnoTech Atira W 1200</t>
  </si>
  <si>
    <t>AvanTech YOU W 600;AvanTech YOU W 1200;InnoTech Atira W 600;</t>
  </si>
  <si>
    <t>OrgaTray 270, соединитель</t>
  </si>
  <si>
    <t>OrgaTray 270, держатель для ножей</t>
  </si>
  <si>
    <t>OrgaTray 270, держатель для рулонов</t>
  </si>
  <si>
    <t>OrgaTray 270, держатель для специй</t>
  </si>
  <si>
    <t>OrgaStripe для AvanTech YOU / InnoTech Atira</t>
  </si>
  <si>
    <t>OrgaStore 410 для InnoTech Atira</t>
  </si>
  <si>
    <t>OrgaStore 830 для AvanTech YOU</t>
  </si>
  <si>
    <t>OrgaStore 820 для InnoTech Atira</t>
  </si>
  <si>
    <t>OrgaStore 270, короб</t>
  </si>
  <si>
    <t>OrgaStore 270, держатель для тарелок</t>
  </si>
  <si>
    <t>InnoTech Atia 520 мм</t>
  </si>
  <si>
    <t>AvanTech YOU 650 мм</t>
  </si>
  <si>
    <t>черный</t>
  </si>
  <si>
    <t>Противоскользящий коврик</t>
  </si>
  <si>
    <t>OrgaTray 510 для AvanTech YOU / InnoTech Atira</t>
  </si>
  <si>
    <t>Banio для AvanTech YOU / InnoTech Atira</t>
  </si>
  <si>
    <t>темно-серый</t>
  </si>
  <si>
    <t>Металлическая П-образная стенка для выреза под мойку</t>
  </si>
  <si>
    <t>Металлическая U-образная стенка для выреза под мойку</t>
  </si>
  <si>
    <t>AvanTech YOU Pull Laundry 600</t>
  </si>
  <si>
    <t>InnoTech Pull Laundry 600</t>
  </si>
  <si>
    <t>Выдвижные корзины для белья</t>
  </si>
  <si>
    <t>Под запрессовку</t>
  </si>
  <si>
    <t>Дополнительная фурнитура для TopLine 27</t>
  </si>
  <si>
    <t>петли</t>
  </si>
  <si>
    <t>сред.петли</t>
  </si>
  <si>
    <t>адаптер</t>
  </si>
  <si>
    <t>VB 36 M</t>
  </si>
  <si>
    <t>Стяжки для столешниц</t>
  </si>
  <si>
    <t>Соединитель задней стенки</t>
  </si>
  <si>
    <t>Соединитель задней стенки RV 3</t>
  </si>
  <si>
    <t>Соединитель задней стенки RV 7 D</t>
  </si>
  <si>
    <t>Соединитель задней стенки RV 8</t>
  </si>
  <si>
    <t>Межсекционная стяжка VHS 32</t>
  </si>
  <si>
    <t>Винты</t>
  </si>
  <si>
    <t>Винт с плоской потайной головкой</t>
  </si>
  <si>
    <t>Винты с плоской головкой</t>
  </si>
  <si>
    <t>AvanFit 100</t>
  </si>
  <si>
    <t>Кухонный остров с передвижной столешницей</t>
  </si>
  <si>
    <t>Зажимной соединитель</t>
  </si>
  <si>
    <t>MultiClip</t>
  </si>
  <si>
    <t>Доводчик</t>
  </si>
  <si>
    <t>Длина профиля 2500 мм</t>
  </si>
  <si>
    <t>Высота профиля 22 мм</t>
  </si>
  <si>
    <t>Цвет декоративной ленты:</t>
  </si>
  <si>
    <t>Сер</t>
  </si>
  <si>
    <t>Бел</t>
  </si>
  <si>
    <t>Чер</t>
  </si>
  <si>
    <t>Толщина двери 18-30 мм / вес до 35 кг</t>
  </si>
  <si>
    <t>Actro XS (10 кг)</t>
  </si>
  <si>
    <t>Actro L (40 кг)</t>
  </si>
  <si>
    <t>Actro XL (70 кг)</t>
  </si>
  <si>
    <t>Actro XS (10 кг);Actro L (40 кг);Actro XL (70 кг)</t>
  </si>
  <si>
    <t>Push to Open Silent нагрузка до 40 кг</t>
  </si>
  <si>
    <t>Push to Open Silent нагрузка до 20 кг</t>
  </si>
  <si>
    <t>Push to Open Silent нагрузка до 10 кг</t>
  </si>
  <si>
    <t>Push to Open Silent нагрузка до 70 кг</t>
  </si>
  <si>
    <t>165 градусов ПУШ</t>
  </si>
  <si>
    <t>алюм ПУШ</t>
  </si>
  <si>
    <t>Накладная угол 45' (В=6)</t>
  </si>
  <si>
    <t>Накладная угол 45' (В=0)</t>
  </si>
  <si>
    <t>Накладная угол 30';Накладная угол 45' (В=6);Накладная угол 45' (В=0);Вкладная угол 45'</t>
  </si>
  <si>
    <t>Фальшпанель накладная</t>
  </si>
  <si>
    <t>узкая рамка</t>
  </si>
  <si>
    <t>паралельный адаптер</t>
  </si>
  <si>
    <t>12,0 мм</t>
  </si>
  <si>
    <t>22,0 мм</t>
  </si>
  <si>
    <t xml:space="preserve">                                                                                                              Выбор угла:</t>
  </si>
  <si>
    <t>Угол 10'</t>
  </si>
  <si>
    <t>Угол 5'</t>
  </si>
  <si>
    <t>Угол 15'</t>
  </si>
  <si>
    <t>Угол 20'</t>
  </si>
  <si>
    <t>Выбор корпуса:</t>
  </si>
  <si>
    <t>Толщина корпуса 13 мм (угол 110 гр)</t>
  </si>
  <si>
    <t>Толщина корпуса 19 мм (угол 95 гр)</t>
  </si>
  <si>
    <t>Толщина корпуса 19 мм (угол 110 гр)</t>
  </si>
  <si>
    <t>Толщина корпуса 16 мм (угол 95 гр)</t>
  </si>
  <si>
    <t>Толщина корпуса 16 мм (угол 110 гр)</t>
  </si>
  <si>
    <t>Толщина корпуса 10 мм (угол 110 гр)</t>
  </si>
  <si>
    <t>Выбор толщины фасада:</t>
  </si>
  <si>
    <t>Толщина фасада 10-16 мм</t>
  </si>
  <si>
    <t>Толщина фасада 15-19 мм</t>
  </si>
  <si>
    <t>Толщина фасада 15-32 мм</t>
  </si>
  <si>
    <t>Толщина фасада 10-13 мм</t>
  </si>
  <si>
    <t>две двери</t>
  </si>
  <si>
    <t>от 8 до 20 кг</t>
  </si>
  <si>
    <t>от 20 до 70 кг</t>
  </si>
  <si>
    <t>от 10 до 40 кг</t>
  </si>
  <si>
    <t>Актро</t>
  </si>
  <si>
    <t>Квадро</t>
  </si>
  <si>
    <t>от 10 до 40 кг (для Quadro YOU до 30 кг)</t>
  </si>
  <si>
    <t>Актро Ю</t>
  </si>
  <si>
    <t>Выберите другую нагрузку</t>
  </si>
  <si>
    <t>от 10 до 40 кг (до 30 кг)</t>
  </si>
  <si>
    <t>Push to Open Silent</t>
  </si>
  <si>
    <t>Push to Open Pin</t>
  </si>
  <si>
    <t>для стекла</t>
  </si>
  <si>
    <t>Курс</t>
  </si>
  <si>
    <t>Actro YOU с демпфером Silent System левые</t>
  </si>
  <si>
    <t>Actro YOU с демпфером Silent System правые</t>
  </si>
  <si>
    <t>Quadro YOU с демпфером Silent System левые</t>
  </si>
  <si>
    <t>Quadro YOU с демпфером Silent System правые</t>
  </si>
  <si>
    <t>Quadro YOU с Push to Open левые</t>
  </si>
  <si>
    <t>Quadro YOU с демпфером Push to Open правые</t>
  </si>
  <si>
    <t>С доводчиком</t>
  </si>
  <si>
    <t>ПУШ</t>
  </si>
  <si>
    <t>Выдвижные корзины Cargo IQ</t>
  </si>
  <si>
    <t>Выбор толщины корпуса</t>
  </si>
  <si>
    <t>Монтаж направляющих</t>
  </si>
  <si>
    <t>Корпус 16 мм</t>
  </si>
  <si>
    <t>Монтаж слева</t>
  </si>
  <si>
    <t>Монтаж справа</t>
  </si>
  <si>
    <t>Монтаж по диагонали</t>
  </si>
  <si>
    <t>корпус 16 мм</t>
  </si>
  <si>
    <t>корпус 18 мм</t>
  </si>
  <si>
    <t>Выбор корзины</t>
  </si>
  <si>
    <t>Хромированная</t>
  </si>
  <si>
    <t>Порошковое покрытие серебристого цвета</t>
  </si>
  <si>
    <t>Выдвижные ящики пром. упаковка / Drawer System Ind. packaging</t>
  </si>
  <si>
    <t>Push to Open Silent System нагрузка до 40(*30) кг</t>
  </si>
  <si>
    <t>выберите другие направляющие</t>
  </si>
  <si>
    <t>выберите другие направлющие</t>
  </si>
  <si>
    <t>Низкие</t>
  </si>
  <si>
    <t>Высокие</t>
  </si>
  <si>
    <t>Push to Open Silent нагрузка до 40(*30) кг</t>
  </si>
  <si>
    <t>до 150 мм</t>
  </si>
  <si>
    <t>до 300 мм</t>
  </si>
  <si>
    <t>Push to Open Silent до 10 кг</t>
  </si>
  <si>
    <t>Push to Open Silent до 20 кг</t>
  </si>
  <si>
    <t>Push to Open Silent до 40 кг</t>
  </si>
  <si>
    <t>Push to Open Silent до 70 кг</t>
  </si>
  <si>
    <t>Push to Open Silent до 30 кг</t>
  </si>
  <si>
    <t>Система поворотной задвижных дверей KA 5740</t>
  </si>
  <si>
    <t>до 400 мм</t>
  </si>
  <si>
    <t>Выбор максм.ширины двери</t>
  </si>
  <si>
    <t>до 350 мм</t>
  </si>
  <si>
    <t>до 450 мм</t>
  </si>
  <si>
    <t>до 500 мм</t>
  </si>
  <si>
    <t>до 550 мм</t>
  </si>
  <si>
    <t>до 600 мм</t>
  </si>
  <si>
    <t>до 650 мм</t>
  </si>
  <si>
    <t>до 700 мм</t>
  </si>
  <si>
    <t>Петля Sensys 8675, угол 110°, чашка TH52, D35, накладная навеска (B 12,5)</t>
  </si>
  <si>
    <t>Петля Sensys 8639i, угол корпуса W30, угол 95°, чашка TH53, D35, вкладная навеска (B -16)</t>
  </si>
  <si>
    <t>Петля Sensys 8639i, угол корпуса W45, угол 95°, чашка TH53, D35, вкладная навеска (B -25)</t>
  </si>
  <si>
    <t>Петля Sensys 8645i, угол 110°, чашка TH52, D35, накладная навеска (B 12,5), черный обсидиан</t>
  </si>
  <si>
    <t>Петля Sensys 8645i, угол 110°, чашка TH52, D35, вкладная навеска (B -4), черный обсидиан</t>
  </si>
  <si>
    <t>Петля Sensys 8675, угол 110°, чашка TH52, D35, накладная навеска (B 12,5), черный обсидиан</t>
  </si>
  <si>
    <t>Петля Sensys 8675, угол 110°, чашка TH52, D35, вкладная навеска (B -4), черный обсидиан</t>
  </si>
  <si>
    <t>Петля Sensys 8631i, угол 95°, чашка TH52, D35, накладная навеска (B 12,5), черный обсидиан</t>
  </si>
  <si>
    <t>Петля Sensys 8631i, угол 95°, чашка TH52, D35, вкладная навеска (B -4), черный обсидиан</t>
  </si>
  <si>
    <t>Петля Sensys 8661, угол 95°, чашка TH52, D35, накладная навеска (B 12,5), черный обсидиан</t>
  </si>
  <si>
    <t>Петля Sensys 8661, угол 95°, чашка TH52, D35, вкладная навеска (B -4), черный обсидиан</t>
  </si>
  <si>
    <t>Петля Sensys 8646i, угол 110°, чашка TH52, D35, накладная навеска (B 12,5), черный обсидиан</t>
  </si>
  <si>
    <t>Петля Sensys 8646i, угол 110°, чашка TH52, D35, вкладная навеска (B -4), черный обсидиан</t>
  </si>
  <si>
    <t>Петля Sensys 8676, угол 110°, чашка TH52, D35, накладная навеска (B 12,5), черный обсидиан</t>
  </si>
  <si>
    <t>Петля Sensys 8676, угол 110°, чашка TH52, D35, вкладная навеска (B -4), черный обсидиан</t>
  </si>
  <si>
    <t>Петля Sensys 8657i, угол 165°, чашка TH52, D35, накладная навеска (B 12,5), черный обсидиан</t>
  </si>
  <si>
    <t>Петля Sensys 8687, угол 165°, чашка TH52, D35, накладная навеска (B 12,5), черный обсидиан</t>
  </si>
  <si>
    <t>Петля Sensys 8639i, W30, угол 95°, чашка TH52, D35, накладная навеска (B 2), черный обсидиан</t>
  </si>
  <si>
    <t>Петля Sensys 8639i, W45, угол 95°, чашка TH52, D35, накладная навеска (B 9), черный обсидиан</t>
  </si>
  <si>
    <t>Петля Sensys 8639i, W45, угол 95°, чашка TH52, D35, накладная навеска (B -2), черный обсидиан</t>
  </si>
  <si>
    <t>Петля Sensys 8639i, W90, угол 95°, чашка TH52, D35, вкладная навеска (B 4), черный обсидиан</t>
  </si>
  <si>
    <t>Петля Sensys 8669, W90, угол 95°, чашка TH52, D35, вкладная навеска (B 4), черный обсидиан</t>
  </si>
  <si>
    <t>Петля Sensys 8631i для алюминиевых рам, угол 95°, чашка TA32, накладная навеска (B 12,5), черный обсидиан</t>
  </si>
  <si>
    <t>Петля Sensys 8631i для алюминиевых рам, угол 95°, чашка TA32, вкладная навеска (B -4), черный обсидиан</t>
  </si>
  <si>
    <t>Петля Sensys 8661 для алюминиевых рам, угол 95°, чашка TA32, накладная навеска (B 12,5), черный обсидиан</t>
  </si>
  <si>
    <t>Петля Sensys 8661 для алюминиевых рам, угол 95°, чашка TA32, вкладная навеска (B -4), черный обсидиан</t>
  </si>
  <si>
    <t>Петля Intermat 9930, угол 50°/65°, чашка TH52, D35, накладная навеска (B 24), черный обсидиан</t>
  </si>
  <si>
    <t>Параллельный адаптер монтажных планок, D8, цинковое литье, никелированный</t>
  </si>
  <si>
    <t>Параллельный адаптер монтажных планок, D12, цинковое литье, никелированный</t>
  </si>
  <si>
    <t>Параллельный адаптер монтажных планок, D22, цинковое литье, никелированный</t>
  </si>
  <si>
    <t>Угловой адаптер монтажных планок System 8099, угол 5°, цинковое литье, никелированный</t>
  </si>
  <si>
    <t>Угловой адаптер монтажных планок System 8099, угол 10°, цинковое литье, никелированный</t>
  </si>
  <si>
    <t>Угловой адаптер монтажных планок System 8099, угол 15°, цинковое литье, никелированный</t>
  </si>
  <si>
    <t>Угловой адаптер монтажных планок System 8099, угол 20°, цинковое литье, никелированный</t>
  </si>
  <si>
    <t>Угловой адаптер монтажных планок System 8099, угол -5°, пластик, никелированный</t>
  </si>
  <si>
    <t>Заглушка на консоль петли Sensys, с логотипом Hettich, сталь</t>
  </si>
  <si>
    <t>Заглушка на консоль петли Sensys, с логотипом Hettich, сталь, черный обсидиан</t>
  </si>
  <si>
    <t>Заглушка на консоль петли Intermat, с логотипом Hettich, сталь</t>
  </si>
  <si>
    <t>Ограничитель угла открывания для Sensys 8657i, 90°/135°, пластик</t>
  </si>
  <si>
    <t>Ограничитель угла открывания для Intermat 9936/9936W, 95°/85°</t>
  </si>
  <si>
    <t>Монтажное приспособление для ограничителя угла открывания Sensys 8645i/8639iW, пластик</t>
  </si>
  <si>
    <t>Амортизатор, под приклеивание, D8, H1,7, пластик, прозрачный</t>
  </si>
  <si>
    <t>Амортизатор, под запрессовку, D8/D5, H1,5, пластик, прозрачный</t>
  </si>
  <si>
    <t>Заглушка на консоль петли Veosys, c логотипом Hettich, нержавеющая сталь</t>
  </si>
  <si>
    <t>Адаптер глубины чашки петли Veosys, T1,8 мм, пластик</t>
  </si>
  <si>
    <t>Параллельный адаптер монтажных планок Veosys, D3, пластик, цвет серый</t>
  </si>
  <si>
    <t>Петля SlideOn 2333, угол 95°, чашка TH42, D35, накладная навеска (B 14,5)</t>
  </si>
  <si>
    <t>Петля SlideOn 2333, угол 95°, чашка TH42, D35, вкладная навеска (B -1,5)</t>
  </si>
  <si>
    <t>Параллельный адаптер монтажных планок System 2006, D3, пластик, цвет серый</t>
  </si>
  <si>
    <t>Параллельный адаптер монтажных планок System 2006, D5, пластик, цвет серый</t>
  </si>
  <si>
    <t>Параллельный адаптер монтажных планок System 2006, D10, пластик, цвет серый</t>
  </si>
  <si>
    <t>Угловой адаптер монтажных планок System 2006, угол 5°, пластик, цвет серый</t>
  </si>
  <si>
    <t>Угловой адаптер монтажных планок System 2006, угол 10°, пластик, цвет серый</t>
  </si>
  <si>
    <t>Демпфер Silent System для Intermat, для защелкивания, накладная навеска, цинковое литье</t>
  </si>
  <si>
    <t>Демпфер Silent System для Intermat 9943/9944, монтаж в чашку петли, накладная навеска, цинк.</t>
  </si>
  <si>
    <t>Демпфер Silent System для Intermat, под прикручивание, цинковое литье</t>
  </si>
  <si>
    <t>Универсальный демпфер Silent System для петель, под запрессовку, пластик</t>
  </si>
  <si>
    <t>Механизм Push to open Pin для петель, под прикручивание, длинный ход, цвет антрацит</t>
  </si>
  <si>
    <t>Механизм Push to open Pin для петель, под прикручивание, длинный ход, цвет светло-серый</t>
  </si>
  <si>
    <t>Механизм Push to open Pin для петель, под прикручивание, длинный ход, цвет белый</t>
  </si>
  <si>
    <t>Механизм Push to open Pin для петель, под запрессовку, длинный ход, цвет антрацит</t>
  </si>
  <si>
    <t>Механизм Push to open Pin для петель, под запрессовку, длинный ход, цвет светло серый</t>
  </si>
  <si>
    <t>Механизм Push to open Pin для петель, под запрессовку, длинный ход, цвет белый</t>
  </si>
  <si>
    <t>Механизм Push to open Magnet для петель, под прикручивание, короткий ход, цвет антрацит</t>
  </si>
  <si>
    <t>Механизм Push to open Magnet для петель, под прикручивание, короткий ход, цвет светло-серый</t>
  </si>
  <si>
    <t>Механизм Push to open Magnet для петель, под прикручивание, короткий ход, цвет белый</t>
  </si>
  <si>
    <t>Механизм Push to open Magnet для петель, под прикручивание, длинный ход, цвет антрацит</t>
  </si>
  <si>
    <t>Механизм Push to open Magnet для петель, под прикручивание, длинный ход, цвет светло-серый</t>
  </si>
  <si>
    <t>Механизм Push to open Magnet для петель, под прикручивание, длинный ход, цвет белый</t>
  </si>
  <si>
    <t>Механизм Push to open Magnet для петель, под запрессовку, короткий ход, цвет антрацит</t>
  </si>
  <si>
    <t>Механизм Push to open Magnet для петель, под запрессовку, короткий ход, цвет светло-серый</t>
  </si>
  <si>
    <t>Механизм Push to open Magnet для петель, под запрессовку, короткий ход, цвет белый</t>
  </si>
  <si>
    <t>Механизм Push to open Magnet для петель, под запрессовку, длинный ход, цвет антрацит</t>
  </si>
  <si>
    <t>Механизм Push to open Magnet для петель, под запрессовку, длинный ход, цвет светло-серый</t>
  </si>
  <si>
    <t>Механизм Push to open Magnet для петель, под запрессовку, длинный ход, цвет белый</t>
  </si>
  <si>
    <t>Адаптер механизма Push to open Design, под прикручивание, цинковое литье, черный обсидиан</t>
  </si>
  <si>
    <t>Адаптер механизма Push to open Design, под прикручивание, цинковое литье, никелированный</t>
  </si>
  <si>
    <t>Ответная планка механизма Push to open, под приклеивание, сталь, никелированная</t>
  </si>
  <si>
    <t>Ответная планка механизма Push to open, под прикручивание, сталь, никелированная</t>
  </si>
  <si>
    <t>Ответная планка механизма Push to open, под запрессовку, сталь, никелированная</t>
  </si>
  <si>
    <t>Соединитель передней панели AvanTech YOU, H77, под прикручивание</t>
  </si>
  <si>
    <t>Соединитель передней панели AvanTech YOU, H77, под запрессовку</t>
  </si>
  <si>
    <t>Стабилизатор задней стенки AvanTech YOU, пластик</t>
  </si>
  <si>
    <t>Соединитель передней панели AvanTech YOU, H101, под прикручивание</t>
  </si>
  <si>
    <t>Соединитель передней панели AvanTech YOU, H101, под запрессовку</t>
  </si>
  <si>
    <t>Соединитель передней панели AvanTech YOU, H139, под прикручивание</t>
  </si>
  <si>
    <t>Соединитель передней панели AvanTech YOU, H139, под запрессовку</t>
  </si>
  <si>
    <t>Соединитель передней панели AvanTech YOU, H187/251, под прикручивание</t>
  </si>
  <si>
    <t>Соединитель передней панели AvanTech YOU, H187/251, под запрессовку</t>
  </si>
  <si>
    <t>Соединитель передней панели AvanTech YOU,стабилизатор, H251, под прикручивание</t>
  </si>
  <si>
    <t>Соединитель передней панели AvanTech YOU,стабилизатор, H251, под запрессовку</t>
  </si>
  <si>
    <t>Соединитель передней панели AvanTech YOU Inlay, H187, под прикручивание</t>
  </si>
  <si>
    <t>Соединитель передней панели AvanTech YOU Inlay, H187, под запрессовку</t>
  </si>
  <si>
    <t>Стабилизатор передней панели</t>
  </si>
  <si>
    <t xml:space="preserve">Стабилизатор передней панели </t>
  </si>
  <si>
    <t>Адаптер для боковины ящика AvanTech YOU Inlay для вставки 8 мм</t>
  </si>
  <si>
    <t>Стабилизатор передней панели внутреннего ящика AvanTech YOU</t>
  </si>
  <si>
    <t>Комплект соединителей для тонкой передней панели ящика AvanTech YOU</t>
  </si>
  <si>
    <t>Стекло для боковины ящика AvanTech YOU Inlay, NL350</t>
  </si>
  <si>
    <t>Стекло для боковины ящика AvanTech YOU Inlay, NL400</t>
  </si>
  <si>
    <t>Стекло для боковины ящика AvanTech YOU Inlay, NL450</t>
  </si>
  <si>
    <t>Стекло для боковины ящика AvanTech YOU Inlay, NL500</t>
  </si>
  <si>
    <t>Стекло для боковины ящика AvanTech YOU Inlay, NL550</t>
  </si>
  <si>
    <t>Стекло для боковины ящика AvanTech YOU Inlay, NL600</t>
  </si>
  <si>
    <t>Стекло для боковины ящика AvanTech YOU Inlay, NL650</t>
  </si>
  <si>
    <t>Адаптер для мультисинхронизации Actro YOU</t>
  </si>
  <si>
    <t>Гибкий адаптер для синхронизации Push to open Silent</t>
  </si>
  <si>
    <t>Комплект для синхронизации Push to open Silent для Actro YOU под мойку</t>
  </si>
  <si>
    <t>Комплект фиксаторов Actro YOU для деревянных ящиков</t>
  </si>
  <si>
    <t>Фиксатор Actro YOU для деревянных ящиков, левый</t>
  </si>
  <si>
    <t>Фиксатор Actro YOU для деревянных ящиков, правый</t>
  </si>
  <si>
    <t>Комплект механизма Push to open Silent для Actro YOU, 10 кг</t>
  </si>
  <si>
    <t>Комплект механизма Push to open Silent для Actro YOU, 20 кг</t>
  </si>
  <si>
    <t>Комплект механизма Push to open Silent для Actro YOU, 40 кг</t>
  </si>
  <si>
    <t>Комплект механизма Push to open Silent для Actro YOU, 70 кг</t>
  </si>
  <si>
    <t>Комплект фиксаторов Quadro V6 YOU для деревянных ящиков</t>
  </si>
  <si>
    <t>Фиксатор Quadro V6 YOU для деревянных ящиков, левый</t>
  </si>
  <si>
    <t>Фиксатор Quadro V6 YOU для деревянных ящиков, правый</t>
  </si>
  <si>
    <t>Комплект механизма Push to open Silent для Quadro V6 YOU, 10 кг</t>
  </si>
  <si>
    <t>Комплект механизма Push to open Silent для Quadro V6 YOU, 20 кг</t>
  </si>
  <si>
    <t>Комплект механизма Push to open Silent для Quadro V6 YOU, 30 кг</t>
  </si>
  <si>
    <t>Комплект надставок на боковину DesignSide для ArciTech, H92, NL270, стекло, прозрачное</t>
  </si>
  <si>
    <t>Комплект надставок на боковину DesignSide для ArciTech, H92, NL300, стекло, прозрачное</t>
  </si>
  <si>
    <t>Комплект надставок на боковину DesignSide для ArciTech, H92, NL350, стекло, прозрачное</t>
  </si>
  <si>
    <t>Комплект надставок на боковину DesignSide для ArciTech, H92, NL400, стекло, прозрачное</t>
  </si>
  <si>
    <t>Комплект надставок на боковину DesignSide для ArciTech, H92, NL450, стекло, прозрачное</t>
  </si>
  <si>
    <t>Комплект надставок на боковину DesignSide для ArciTech, H92, NL500, стекло, прозрачное</t>
  </si>
  <si>
    <t>Комплект надставок на боковину DesignSide для ArciTech, H92, NL550, стекло, прозрачное</t>
  </si>
  <si>
    <t>Комплект надставок на боковину DesignSide для ArciTech, H92, NL650, стекло, прозрачное</t>
  </si>
  <si>
    <t>Комплект соединителей DesignSide для ArciTech</t>
  </si>
  <si>
    <t>Комплект надставок на боковину DesignSide для ArciTech, H124, NL270, стекло, прозрачное</t>
  </si>
  <si>
    <t>Комплект надставок на боковину DesignSide для ArciTech, H124, NL300, стекло, прозрачное</t>
  </si>
  <si>
    <t>Комплект надставок на боковину DesignSide для ArciTech, H124, NL350, стекло, прозрачное</t>
  </si>
  <si>
    <t>Комплект надставок на боковину DesignSide для ArciTech, H124, NL400, стекло, прозрачное</t>
  </si>
  <si>
    <t>Комплект надставок на боковину DesignSide для ArciTech, H124, NL450, стекло, прозрачное</t>
  </si>
  <si>
    <t>Комплект надставок на боковину DesignSide для ArciTech, H124, NL500, стекло, прозрачное</t>
  </si>
  <si>
    <t>Комплект надставок на боковину DesignSide для ArciTech, H124, NL550, стекло, прозрачное</t>
  </si>
  <si>
    <t>Комплект надставок на боковину DesignSide для ArciTech, H124, NL650, стекло, прозрачное</t>
  </si>
  <si>
    <t>Профиль для передней панели внутреннего ящика ArciTech, L2000, алюминий</t>
  </si>
  <si>
    <t>Профиль для передней панели внутреннего ящика ArciTech, L1140, алюминий</t>
  </si>
  <si>
    <t>Соединитель передней панели ArciTech, c распорной муфтой</t>
  </si>
  <si>
    <t>Соединитель передней панели ArciTech, под прикручивание</t>
  </si>
  <si>
    <t>Соединитель передней панели для продольного релинга ArciTech, под запрессовку</t>
  </si>
  <si>
    <t>Соединитель передней панели для продольного релинга ArciTech, под прикручивание</t>
  </si>
  <si>
    <t>Комплект соединителей для тонкой передней панели ящика ArciTech</t>
  </si>
  <si>
    <t>Комплект соединителей релинга для тонкой передней панели ящика ArciTech</t>
  </si>
  <si>
    <t>Комплект соединителей TopSide/DesignSide для тонкой передней панели ящика ArciTech</t>
  </si>
  <si>
    <t>Заглушка на боковину ArciTech, с логотипом Hettich, под алюминий</t>
  </si>
  <si>
    <t>Заглушка на боковину ArciTech, с логотипом Hettich, под хром</t>
  </si>
  <si>
    <t>Комплект механизма Push to open Silent 10 для ArciTech</t>
  </si>
  <si>
    <t>Комплект механизма Push to open Silent 20 для ArciTech</t>
  </si>
  <si>
    <t>Комплект механизма Push to open Silent 40 для ArciTech</t>
  </si>
  <si>
    <t>Комплект механизма Push to open Silent 70 для ArciTech</t>
  </si>
  <si>
    <t>Комплект внутреннего короба InnoTech Atira полного выдвижения, Silent System, H144, NL420, релинги, серый</t>
  </si>
  <si>
    <t>Комплект внутреннего короба InnoTech Atira полного выдвижения, Silent System, H144, NL470, релинги, серый</t>
  </si>
  <si>
    <t xml:space="preserve">Комплект внутреннего короба InnoTech Atira полного выдвижения, Silent System, H144, NL420, релинги, белый </t>
  </si>
  <si>
    <t>Комплект внутреннего короба InnoTech Atira полного выдвижения, Silent System, H144, NL470, релинги, белый</t>
  </si>
  <si>
    <t>Комплект внутреннего короба InnoTech Atira полного выдвижения, Silent System, H144, NL420, релинги, антрацит</t>
  </si>
  <si>
    <t>Короб XXL под духовку для InnoTech Atira, H150</t>
  </si>
  <si>
    <t>Комплект соединителей передней панели внутреннего ящика 200 InnoTech Atira, H70, белые</t>
  </si>
  <si>
    <t>Соединитель передней панели InnoTech/InnoTech Atira, с распорной муфтой</t>
  </si>
  <si>
    <t>Комплект соединителей для тонкой передней панели ящика InnoTech Atira</t>
  </si>
  <si>
    <t>Комплект соединителей релинга для тонкой передней панели ящика InnoTech Atira</t>
  </si>
  <si>
    <t>Комплект соединителей DesignSide для тонкой передней панели ящика InnoTech Atira</t>
  </si>
  <si>
    <t>Стабилизатор передней панели InnoTech Atira</t>
  </si>
  <si>
    <t>Заглушка на боковину InnoTech Atira, с логотипом Hettich, под нержавеющую сталь</t>
  </si>
  <si>
    <t xml:space="preserve">Комплект механизма Push to open Silent 10 для InnoTech Atira </t>
  </si>
  <si>
    <t>Комплект механизма Push to open Silent 20 для InnoTech Atira</t>
  </si>
  <si>
    <t>Комплект механизма Push to open Silent 30 для InnoTech Atira</t>
  </si>
  <si>
    <t>Комплект механизма Push to open Silent 50 для InnoTech Atira</t>
  </si>
  <si>
    <t>Штанга для синхронизации механизма Push to open / Push to open Silent, L2000, алюминий</t>
  </si>
  <si>
    <t>Адаптер для синхронизации для Push to open / Push to open Silent, тип B</t>
  </si>
  <si>
    <t>Адаптер для синхронизации для Push to open / Push to open Silent, тип A</t>
  </si>
  <si>
    <t>Адаптер для синхронизации 2-сторонний для Push to open / Push to open Silent, тип A</t>
  </si>
  <si>
    <t>Держатель специй OrgaTray 270, для AvanTech YOU/ArciTech, NL450</t>
  </si>
  <si>
    <t>Лоток для принадлежностей OrgaTray 240 для InnoTech Atira, NL470, дуб</t>
  </si>
  <si>
    <t>Рама системы сбора мусора AvanTech YOU Pull, NL400, KB500</t>
  </si>
  <si>
    <t>Рама системы сбора мусора AvanTech YOU Pull, NL400, KB600</t>
  </si>
  <si>
    <t>Рама системы сбора мусора AvanTech YOU Pull, NL500, KB450</t>
  </si>
  <si>
    <t>Рама системы сбора мусора AvanTech YOU Pull, NL500, KB500</t>
  </si>
  <si>
    <t>Рама системы сбора мусора AvanTech YOU Pull, NL500, KB600 - тип 1</t>
  </si>
  <si>
    <t>Рама системы сбора мусора AvanTech YOU Pull, NL500, KB600 - тип 2 (2х40 л.)</t>
  </si>
  <si>
    <t>Ножная педаль для систем сбора мусора Pull</t>
  </si>
  <si>
    <t>Система сбора мусора InsertFlex 450 для InnoTech Atira/ArciTech, KB450</t>
  </si>
  <si>
    <t>Система сбора мусора InsertFlex 600 для InnoTech Atira/ArciTech, KB600</t>
  </si>
  <si>
    <t>Система сбора мусора InsertFlex 900 для InnoTech Atira/ArciTech, KB900</t>
  </si>
  <si>
    <t>Система сбора мусора Bin.it Smart 450/500 для InnoTech Atira/ArciTech, KB450/500</t>
  </si>
  <si>
    <t>Система сбора мусора Bin.it Smart 600 для InnoTech Atira/ArciTech, KB600</t>
  </si>
  <si>
    <t>Выдвижная корзина для белья AvanTech YOU Pull Laundry 600</t>
  </si>
  <si>
    <t>Выдвижная корзина для белья InnoTech Pull Laundry 600</t>
  </si>
  <si>
    <t>Вставка для Cargo IQ Plus</t>
  </si>
  <si>
    <t>Выдвижная корзина Cargo IQ Plus, хромированная</t>
  </si>
  <si>
    <t>Соединитель передней панели MultiTech, H54, левый</t>
  </si>
  <si>
    <t>Соединитель передней панели MultiTech, H54, правый</t>
  </si>
  <si>
    <t>Соединитель передней панели MultiTech</t>
  </si>
  <si>
    <t>Комплект фиксаторов Actro 5D для деревянных ящиков</t>
  </si>
  <si>
    <t>Фиксатор Actro 5D для деревянных ящиков, левый</t>
  </si>
  <si>
    <t>Фиксатор Actro 5D для деревянных ящиков, правый</t>
  </si>
  <si>
    <t>Комплект для регулировки по глубине Actro 5D</t>
  </si>
  <si>
    <t>Комплект задних фиксаторов для выдвижных полок</t>
  </si>
  <si>
    <t>Деталь крепления передняя для Quadro насадного монтажа для деревянных ящиков</t>
  </si>
  <si>
    <t>Деталь крепления задняя для Quadro насадного монтажа для деревянных ящиков</t>
  </si>
  <si>
    <t>Предохранитель от демонтажа для Quadro насадного монтажа для деревянных ящиков, левый</t>
  </si>
  <si>
    <t>Предохранитель от демонтажа для Quadro насадного монтажа для деревянных ящиков, правый</t>
  </si>
  <si>
    <t>Фиксатор для Quadro надвижного монтажа для деревянных ящиков, левый</t>
  </si>
  <si>
    <t>Фиксатор для Quadro надвижного монтажа для деревянных ящиков, правый</t>
  </si>
  <si>
    <t>Адаптер для синхронизации для Push to open / Push to open Silent, тип С</t>
  </si>
  <si>
    <t>Адаптер для синхронизации 2-сторонний для Push to open / Push to open Silent, тип С</t>
  </si>
  <si>
    <t>Комплект фурнитуры TopLine XL для 2 дверей, STB19/17мм, толщина двери 18-30 мм, 60 кг</t>
  </si>
  <si>
    <t>Комплект фурнитуры TopLine XL для 2 дверей, STB19/17мм, толщина двери 22-30 мм, 80 кг</t>
  </si>
  <si>
    <t>Комплект фурнитуры TopLine XL для 2 дверей, STB19/17мм, толщина двери 32-40 мм, 100 кг</t>
  </si>
  <si>
    <t>Комплект фурнитуры TopLine XL для 2 дверей, STB19/17мм, толщина двери 40-50 мм, 100 кг</t>
  </si>
  <si>
    <t>Комплект фурнитуры TopLine XL для 3 дверей, STB19/17мм, толщина двери 18-30 мм, 60 кг</t>
  </si>
  <si>
    <t>Комплект фурнитуры TopLine XL для 3 дверей, STB19/17мм, толщина двери 22-30 мм, 80 кг</t>
  </si>
  <si>
    <t>Комплект фурнитуры TopLine XL для 3 дверей, STB19/17мм, толщина двери 32-40 мм, 100 кг</t>
  </si>
  <si>
    <t>Комплект фурнитуры TopLine XL для 3 дверей, STB19/17мм, толщина двери 40-50 мм, 100 кг</t>
  </si>
  <si>
    <t>Комплект фурнитуры TopLine XL для 4 дверей, STB19/17мм, толщина двери 18-30 мм, 60 кг</t>
  </si>
  <si>
    <t>Комплект фурнитуры TopLine XL для 4 дверей, STB19/17мм, толщина двери 22-30 мм, 80 кг</t>
  </si>
  <si>
    <t>Комплект фурнитуры TopLine XL для 4 дверей, STB19/17мм, толщина двери 32-40 мм, 100 кг</t>
  </si>
  <si>
    <t>Фиксатор для быстрого монтажа ходового профиля TopLine XL</t>
  </si>
  <si>
    <t>Фиксатор для быстрого монтажа направляющего профиля TopLine XL</t>
  </si>
  <si>
    <t>Комплект фурнитуры TopLine L для 2 дверей, передняя слева, толщина двери 10-16 мм, 50 кг</t>
  </si>
  <si>
    <t>Комплект фурнитуры TopLine L для 2 дверей, передняя справа, толщина двери 10-16 мм, 50 кг</t>
  </si>
  <si>
    <t>Комплект фурнитуры TopLine L для 2 дверей, передняя слева, толщина двери 18-30 мм, 50 кг</t>
  </si>
  <si>
    <t>Комплект фурнитуры TopLine L для 2 дверей, передняя справа, толщина двери 18-30 мм, 50 кг</t>
  </si>
  <si>
    <t>Комплект фурнитуры TopLine L для 3 дверей, толщина двери 10-16 мм, 50 кг</t>
  </si>
  <si>
    <t>Комплект фурнитуры TopLine L для 3 дверей, толщина двери 18-30 мм, 50 кг</t>
  </si>
  <si>
    <t>1 метр ходового профиля TopLine L, LA 11125, с перфорацией, алюминий анодированный</t>
  </si>
  <si>
    <t>1 метр направляющего профиля STB 18, LA 11177, с перфорацией, алюминий анодированный</t>
  </si>
  <si>
    <t>1 метр ходового профиля TopLine M, LA 11325, с перфорацией, алюминий анодированный</t>
  </si>
  <si>
    <t>Комплект фурнитуры SlideLine M с демпфером Silent System, 10 кг</t>
  </si>
  <si>
    <t>Комплект фурнитуры SlideLine M с демпфером Silent System, 30 кг</t>
  </si>
  <si>
    <t>Комплект фурнитуры SlideLine M без демпфера Silent System, 30 кг</t>
  </si>
  <si>
    <t>Междверный упор для раздвижных дверей, под прикручивание, пластик, цвет серый</t>
  </si>
  <si>
    <t>Демпфер Silent System SlideLine 55 Plus для вкладных дверей, левый</t>
  </si>
  <si>
    <t>Демпфер Silent System SlideLine 55 Plus для вкладных дверей, правый</t>
  </si>
  <si>
    <t>Демпфер Silent System SlideLine 55 Plus для накладных дверей, левый</t>
  </si>
  <si>
    <t>Демпфер Silent System SlideLine 55 Plus для накладных дверей, правый</t>
  </si>
  <si>
    <t>Активатор демпфера Silent System SlideLine 55 Plus</t>
  </si>
  <si>
    <t>Концевой упор SlideLine 55 Plus</t>
  </si>
  <si>
    <t>Ходовой элемент SlideLine 56</t>
  </si>
  <si>
    <t>Направляющий элемент SlideLine 56</t>
  </si>
  <si>
    <t>Концевой упор SlideLine 56</t>
  </si>
  <si>
    <t>Междверной упор SlideLine 56, под прикручивание</t>
  </si>
  <si>
    <t>Концевой упор TopLine 27, под прикручивание, левый</t>
  </si>
  <si>
    <t>Концевой упор TopLine 27, под прикручивание, правый</t>
  </si>
  <si>
    <t>Средний стопор для передней двери TopLine 27</t>
  </si>
  <si>
    <t>Междверной упор TopLine 27 с амортизатором</t>
  </si>
  <si>
    <t>Винт с потайной головкой, M5х11</t>
  </si>
  <si>
    <t>Муфта ø10х11, пластик, цвет белый</t>
  </si>
  <si>
    <t>Нижний направляющий элемент STB 13 для передней двери</t>
  </si>
  <si>
    <t>Нижний направляющий элемент STB 13 для задней двери</t>
  </si>
  <si>
    <t>Монтажное приспособление для профилей WingLine L</t>
  </si>
  <si>
    <t>Комплект фурнитуры WingLine 230 для 1 складной двери, левый</t>
  </si>
  <si>
    <t>Комплект фурнитуры WingLine 230 для 1 складной двери, правый</t>
  </si>
  <si>
    <t>Комплект фурнитуры WingLine 230 для 2 складных дверей, левый и правый</t>
  </si>
  <si>
    <t>Ролик ходового элемента WingLine 230</t>
  </si>
  <si>
    <t>Комплект фурнитуры Wing 77 для 1 складной двери с 2 створками</t>
  </si>
  <si>
    <t>Комплект фурнитуры Wing 77 для 1 складной двери с 4 створками</t>
  </si>
  <si>
    <t>Комплект стяжек-выпрямителей, алюминий</t>
  </si>
  <si>
    <t>Дистанционный ролик для раздвижных дверей, универсальный</t>
  </si>
  <si>
    <t>Дистанционный ролик для раздвижных дверей, EB29, монтаж на боковую панель</t>
  </si>
  <si>
    <t>Дистанционный ролик для раздвижных дверей, EB36, монтаж на заднюю дверь</t>
  </si>
  <si>
    <t>Адаптер для мебельных ручек для раздвижных/складных дверей, сталь хромированная, матовая</t>
  </si>
  <si>
    <t>Клин подкладной, пластик, коричневый</t>
  </si>
  <si>
    <t>Полкодержатель VB 135, для полок 16 мм, пластик, цвет серый</t>
  </si>
  <si>
    <t>Поворотная полка ComfortSpin, цвет прозрачный</t>
  </si>
  <si>
    <t>Кронштейн нижний Klassik D/290, H290-340, левый</t>
  </si>
  <si>
    <t>Кронштейн нижний Klassik D/290, H290-340, правый</t>
  </si>
  <si>
    <t>Кронштейн нижний KH, L250</t>
  </si>
  <si>
    <t>Штангодержатель SL 322, цинковое литье, никелированный</t>
  </si>
  <si>
    <t>Штангодержатель SL 323, цинковое литье, никелированный</t>
  </si>
  <si>
    <t>Штангодержатель SL 786, цинковое литье, никелированный</t>
  </si>
  <si>
    <t>Штангодержатель средний SL 781, цинковое литье, никелированный</t>
  </si>
  <si>
    <t>Монтажное приспособление InnoFit 100 для InnoTech/InnoTech Atira</t>
  </si>
  <si>
    <t>Сверлильный кондуктор Accura для петель</t>
  </si>
  <si>
    <t>Керн</t>
  </si>
  <si>
    <t>Сверлильный кондуктор Accura для направляющих</t>
  </si>
  <si>
    <t>Сверлильный кондуктор Accura для ручек</t>
  </si>
  <si>
    <t>Сверлильный кондуктор Accura с регулировкой по глубине</t>
  </si>
  <si>
    <t>Комплект упоров для сверлильного кондуктора Accura с регулировкой по глубине</t>
  </si>
  <si>
    <t>Разметочный шаблон MultiBlue</t>
  </si>
  <si>
    <t>Угловой упор Practica</t>
  </si>
  <si>
    <t>Разметочный шаблон BlueJig IT для InnoTech/InnoTech Atira</t>
  </si>
  <si>
    <t>Разметочный шаблон BlueJig Hinge для петель</t>
  </si>
  <si>
    <t>Сверлильный кондуктор для механизмов Push to open Pin/Magnet для петель</t>
  </si>
  <si>
    <t>Монтажное приспособление BlueJig Push to open</t>
  </si>
  <si>
    <t>Сверлильный шаблон для направляющих, пластик</t>
  </si>
  <si>
    <t>Разметочный шаблон BlueJig Handle для ручек</t>
  </si>
  <si>
    <t>Регулируемая по высоте опора VariFix, опорная поверхность</t>
  </si>
  <si>
    <t>Регулируемая по высоте опора VariFix, уголок</t>
  </si>
  <si>
    <t>Соединитель средней траверсы, опорный элемент</t>
  </si>
  <si>
    <t>Соединитель средней траверсы, уголок</t>
  </si>
  <si>
    <t>Угловая кроватная стяжка 127 мм</t>
  </si>
  <si>
    <t>Соединительная стяжка StabiloFix, пластина</t>
  </si>
  <si>
    <t>Соединительная стяжка StabiloFix, уголок</t>
  </si>
  <si>
    <t>CoFix M поддерживающая деталь</t>
  </si>
  <si>
    <t>Деталь 1</t>
  </si>
  <si>
    <t>Деталь 2</t>
  </si>
  <si>
    <t>Декоративная заглушка для VarioFlex с круглой ножкой, хромированная</t>
  </si>
  <si>
    <t>Simflex с круглой ножкой, длинное плечо угол 0-90°, хромированный, тип А</t>
  </si>
  <si>
    <t>Simflex с круглой ножкой, длинное плечо угол 0-90°, хромированный, тип В</t>
  </si>
  <si>
    <t>Simflex с круглой ножкой, короткое плечо угол 0-90°, хромированный, тип A</t>
  </si>
  <si>
    <t>Simflex с круглой ножкой, короткое плечо угол 0-90°, хромированный, тип B</t>
  </si>
  <si>
    <t>FricoStretch 7 Нм 80 А, механизм регулировки для подголовников</t>
  </si>
  <si>
    <t>Телескопический механизм трансформации Rastomat, 5 положений</t>
  </si>
  <si>
    <t>Телескопический механизм трансформации Rastomat, 6 положений</t>
  </si>
  <si>
    <t>Телескопический механизм трансформации Rastomat, 10 положений</t>
  </si>
  <si>
    <t>Дистанционная шайба для механизма Rastomat</t>
  </si>
  <si>
    <t>Телескопический механизм трансформации Rastomat, с крепежным уголком, 5 положений</t>
  </si>
  <si>
    <t>Механизм трансформации для кроватей MultiFlex, 13 положений</t>
  </si>
  <si>
    <t>Механизм трансформации для подлокотников и подголовников FrankoFlex, 135°, 10 положений</t>
  </si>
  <si>
    <t>Механизм трансформации для подлокотников и подголовников FrankoFlex, 180°, 3 положения</t>
  </si>
  <si>
    <t>Механизм трансформации для подлокотников и подголовников FrankoFlex, 180°, 8 положений</t>
  </si>
  <si>
    <t>Механизм трансформации FrankoFlex, 180°, для спинки, 8 положений, усиленный</t>
  </si>
  <si>
    <t>Механизм трансформации для подлокотников и подголовников FrankoFlex, 90°, 10 положений</t>
  </si>
  <si>
    <t>Механизм трансформации для подлокотников и подголовников FrankoFlex, 90°, 8 положений</t>
  </si>
  <si>
    <t>Механизм трансформации для подлокотников и подголовников FrankoFlex, 135°, 4 положения</t>
  </si>
  <si>
    <t>Механизм трансформации для подлокотников и подголовников FrankoFlex, 90°, 4 положения</t>
  </si>
  <si>
    <t>Механизм трансформации для подлокотников и подголовников FrankoFlex, 90°, 5 положений</t>
  </si>
  <si>
    <t>Механизм трансформации для подлокотников и подголовников FrankoFlex, пружина 135°, 3 положения, тип A</t>
  </si>
  <si>
    <t>Механизм трансформации для подлокотников и подголовников FrankoFlex, пружина 135°, 3 положения, тип B</t>
  </si>
  <si>
    <t>Механизм трансформации FrankoStretch c пружиной, угол 90°/10 , нулевая позиция 90°, тип B</t>
  </si>
  <si>
    <t>Механизм трансформации FrankoStretch c пружиной, угол 90°/10 , нулевая позиция 90°, тип A</t>
  </si>
  <si>
    <t>Varioflex с круглой ножкой, угол 0-105°, хромированный</t>
  </si>
  <si>
    <t>Varioflex с круглой ножкой, угол 255-360°, хромированный</t>
  </si>
  <si>
    <t>Varioflex с плоской ножкой, угол 0-105°, хромированный</t>
  </si>
  <si>
    <t>Нижний уголок MultiFlex для горизонтального крепления</t>
  </si>
  <si>
    <t>MultiFlex верхний уголок для механизма</t>
  </si>
  <si>
    <t>Верхний уголок для механизма MultiFlex вертикального крепления</t>
  </si>
  <si>
    <t>Розничная цена в У.Е. за 100 шт товара с НДС</t>
  </si>
  <si>
    <t>для алюминиевых рам 32 мм</t>
  </si>
  <si>
    <t>для алюминиевых рам 32 мм ПУШ</t>
  </si>
  <si>
    <t>для алюминиевых рам 32 мм блек</t>
  </si>
  <si>
    <t>Петли Veosys из нержавеющей стали</t>
  </si>
  <si>
    <t>Veosys</t>
  </si>
  <si>
    <t>D=2,0 mm</t>
  </si>
  <si>
    <t>Площадка для монтажа цокольных ящиков</t>
  </si>
  <si>
    <t>Выбор размера:</t>
  </si>
  <si>
    <t>Д=115,5 мм Ш=300 мм</t>
  </si>
  <si>
    <t>Д=105,5 мм Ш=300 мм</t>
  </si>
  <si>
    <t>Д=118 мм Ш=300 мм</t>
  </si>
  <si>
    <t>Д=80 мм Ш=135,5 мм</t>
  </si>
  <si>
    <t>Д=160 мм Ш=135,5 мм</t>
  </si>
  <si>
    <t>OrgaTray 270, разделитель для лотка</t>
  </si>
  <si>
    <t>Ширина 93,5 мм</t>
  </si>
  <si>
    <t>Ширина 106 мм</t>
  </si>
  <si>
    <t>Ширина 103,5 мм</t>
  </si>
  <si>
    <t>Ширина 123,5 мм</t>
  </si>
  <si>
    <t>OrgaTray 270, крестообразный разделитель</t>
  </si>
  <si>
    <t>Толщина боковины корпуса 18 мм (монтажная ширина EB 10,5)</t>
  </si>
  <si>
    <t>Push to Open Silent System нагрузка до 20 кг</t>
  </si>
  <si>
    <t>Actro 5D, монтаж к нижней панели</t>
  </si>
  <si>
    <t>Выбор направ. профиля:</t>
  </si>
  <si>
    <t>STB 11, 3000 мм</t>
  </si>
  <si>
    <t>STB 13, 2500 мм</t>
  </si>
  <si>
    <t>STB 13, 3000 мм</t>
  </si>
  <si>
    <t>STB 35, 2500 мм</t>
  </si>
  <si>
    <t>STB 35, 3000 мм</t>
  </si>
  <si>
    <t>ComfortSpin</t>
  </si>
  <si>
    <t>В зеленое поле можно ввести любой артикул каталога 2023г., наименование и цена подтянутся атоматически</t>
  </si>
  <si>
    <t>Петля Sensys 8645i, угол 110°, чашка TH52, D35, накладная навеска (B 12,5), никелированная</t>
  </si>
  <si>
    <t>Петля Sensys 8645i, угол 110°, чашка TH52, D35, навеска на среднюю стенку (B 3), никелированная</t>
  </si>
  <si>
    <t>Петля Sensys 8645i, угол 110°, чашка TH52, D35, вкладная навеска (B -4), никелированная</t>
  </si>
  <si>
    <t>Петля Sensys 8645i, угол 110°, чашка TH53, D35, накладная навеска (B 12,5), никелированная</t>
  </si>
  <si>
    <t>Петля Sensys 8645i, угол 110°, чашка TH53, D35, навеска на среднюю стенку (B 3), никелированная</t>
  </si>
  <si>
    <t>Петля Sensys 8645i, угол 110°, чашка TH53, D35, вкладная навеска (B -4), никелированная</t>
  </si>
  <si>
    <t>Петля Sensys 8675, угол 110°, чашка TH52, D35, навеска на среднюю стенку (B 3)</t>
  </si>
  <si>
    <t>Петля Sensys 8675, угол 110°, чашка TH52, D35, вкладная навеска (B -4), никелированная</t>
  </si>
  <si>
    <t>Петля Sensys 8631i, угол 95°, чашка TH52, D35, накладная навеска (B 12,5), никелированная</t>
  </si>
  <si>
    <t>Петля Sensys 8631i, угол 95°, чашка TH52, D35, навеска на среднюю стенку (B 3), никелированная</t>
  </si>
  <si>
    <t>Петля Sensys 8631i, угол 95°, чашка TH52, D35, вкладная навеска (B -4), никелированная</t>
  </si>
  <si>
    <t>Петля Sensys 8631i, угол 95°, чашка TH53, D35, накладная навеска (B 12,5), никелированная</t>
  </si>
  <si>
    <t>Петля Sensys 8631i, угол 95°, чашка TH53, D35, навеска на среднюю стенку (B 3), никелированная</t>
  </si>
  <si>
    <t>Петля Sensys 8631i, угол 95°, чашка TH53, D35, вкладная навеска (B -4), никелированная</t>
  </si>
  <si>
    <t>Петля Sensys 8661, угол 95°, чашка TH52, D35, накладная навеска (B 12,5), никелированная</t>
  </si>
  <si>
    <t>Петля Sensys 8661, угол 95°, чашка TH52, D35, навеска на среднюю стенку (B 3), никелированная</t>
  </si>
  <si>
    <t>Петля Sensys 8661, угол 95°, чашка TH52, D35, вкладная навеска (B -4), никелированная</t>
  </si>
  <si>
    <t>Петля Sensys 8646i, угол 110°, чашка TH52, D35, накладная навеска (B 12,5), никелированная</t>
  </si>
  <si>
    <t>Петля Sensys 8646i, угол 110°, чашка TH52, D35, навеска на среднюю стенку (B 3), никелированная</t>
  </si>
  <si>
    <t>Петля Sensys 8646i, угол 110°, чашка TH52, D35, вкладная навеска (B -4), никелированная</t>
  </si>
  <si>
    <t>Петля Sensys 8646i, угол 110°, чашка TH53, D35, накладная навеска (B 12,5), никелированная</t>
  </si>
  <si>
    <t>Петля Sensys 8646i, угол 110°, чашка TH53, D35, навеска на среднюю стенку (B 3), никелированная</t>
  </si>
  <si>
    <t>Петля Sensys 8646i, угол 110°, чашка TH53, D35, вкладная навеска (B -4), никелированная</t>
  </si>
  <si>
    <t>Петля Sensys 8676, угол 110°, чашка TH52, D35, накладная навеска (B 12,5), никелированная</t>
  </si>
  <si>
    <t>Петля Sensys 8676, угол 110°, чашка TH52, D35, навеска на среднюю стенку (B 3), никелированная</t>
  </si>
  <si>
    <t>Петля Sensys 8676, угол 110°, чашка TH52, D35, вкладная навеска (B -4), никелированная</t>
  </si>
  <si>
    <t>Петля Sensys 8657i, угол 165°, чашка TH52, D35, накладная навеска (B 12,5), никелированная</t>
  </si>
  <si>
    <t>Петля Sensys 8657i, угол 165°, чашка TH52, D35, навеска на среднюю стенку (B 3), никелированная</t>
  </si>
  <si>
    <t>Петля Sensys 8657i, угол 165°, чашка TH53, D35, накладная навеска (B 12,5), никелированная</t>
  </si>
  <si>
    <t>Петля Sensys 8657i, угол 165°, чашка TH53, D35, навеска на среднюю стенку (B 3), никелированная</t>
  </si>
  <si>
    <t>Петля Sensys 8687, угол 165°, чашка TH52, D35, накладная навеска (B 12,5), никелированная</t>
  </si>
  <si>
    <t>Петля Sensys 8687, угол 165°, чашка TH52, D35,навеска на среднюю стенку (B 3), никелированная</t>
  </si>
  <si>
    <t>Петля Sensys 8639i, угол корпуса W20, угол 95°, чашка TH52, D35, накладная навеска, (B 6,5), никелированная</t>
  </si>
  <si>
    <t>Петля Sensys 8639i, угол корпуса W20, угол 95°, чашка TH53, D35, накладная навеска, (B 6,5), никелированная</t>
  </si>
  <si>
    <t>Петля Sensys 8669, угол корпуса W20, угол 95°, чашка TH52, D35, накладная навеска, (B 6,5), никелированная</t>
  </si>
  <si>
    <t>Петля Sensys 8639i, угол корпуса W30, угол 95°, чашка TH52, D35, накладная навеска (B 2), никелированная</t>
  </si>
  <si>
    <t>Петля Sensys 8639i, угол корпуса W30, угол 95°, чашка TH52, D35, вкладная навеска (B -16), никелированная</t>
  </si>
  <si>
    <t>Петля Sensys 8639i, угол корпуса W30, угол 95°, чашка TH53, D35, накладная навеска (B 2), никелированная</t>
  </si>
  <si>
    <t>Петля Sensys 8669, угол корпуса W30, угол 95°, чашка TH52, D35, накладная навеска (B 2), никелированная</t>
  </si>
  <si>
    <t>Петля Sensys 8669, угол корпуса W30, угол 95°, чашка TH52, D35, вкладная навеска (B -16), никелированная</t>
  </si>
  <si>
    <t>Петля Sensys 8639i, угол корпуса W45, угол 95°, чашка TH52, D35, накладная навеска (B -2), никелированная</t>
  </si>
  <si>
    <t>Петля Sensys 8639i, угол корпуса W45, угол 95°, чашка TH52, D35, вкладная навеска (B -25), никелированная</t>
  </si>
  <si>
    <t>Петля Sensys 8639i, угол корпуса W45, угол 95°, чашка TH53, D35, накладная навеска (B -2), никелированная</t>
  </si>
  <si>
    <t>Петля Sensys 8669, угол корпуса W45, угол 95°, чашка TH52, D35, накладная навеска (B -2), никелированная</t>
  </si>
  <si>
    <t>Петля Sensys 8669, угол корпуса W45, угол 95°, чашка TH52, D35, вкладная навеска (B -25), никелированная</t>
  </si>
  <si>
    <t>Петля Sensys 8639i, угол корпуса W90, угол 95°, чашка TH52, D35, накладная навеска (B 26), никелированная</t>
  </si>
  <si>
    <t>Петля Sensys 8639i, угол корпуса W90, угол 95°, чашка TH53, D35, накладная навеска (B 26), никелированная</t>
  </si>
  <si>
    <t>Петля Sensys 8669, угол корпуса W90, угол 95°, чашка TH52, D35, накладная навеска (B 26), никелированная</t>
  </si>
  <si>
    <t>Петля Sensys 8639i, угол корпуса W90, угол 95°, чашка TH52, D35, вкладная навеска (B 4), никелированная</t>
  </si>
  <si>
    <t>Петля Sensys 8639i, угол корпуса W90, угол 95°, чашка TH53, D35, вкладная навеска (B 4), никелированная</t>
  </si>
  <si>
    <t>Петля Sensys 8669, угол корпуса W90, угол 95°, чашка TH52, D35, вкладная навеска (B 4), никелированная</t>
  </si>
  <si>
    <t>Петля Sensys 8638i для алюминиевых рам, угол 95°, чашка TA32, накладная навеска (B 12,5), никелированная</t>
  </si>
  <si>
    <t>Петля Sensys 8638i для алюминиевых рам, угол 95°, чашка TA32, навеска на среднюю стенку (B 3), никелированная</t>
  </si>
  <si>
    <t>Петля Sensys 8638i для алюминиевых рам, угол 95°, чашка TA32, вкладная навеска (B -4), никелированная</t>
  </si>
  <si>
    <t>Петля Sensys 8668 для алюминиевых рам, угол 95°, чашка TA32, накладная навеска (B 12,5), никелированная</t>
  </si>
  <si>
    <t>Петля Sensys 8631i для алюминиевых рам, угол 95°, чашка TA32, накладная навеска (B 12,5), никелированная</t>
  </si>
  <si>
    <t>Петля Sensys 8631i для алюминиевых рам, угол 95°, чашка TA32, навеска на среднюю стенку (B 3), никелированная</t>
  </si>
  <si>
    <t>Петля Sensys 8631i для алюминиевых рам, угол 95°, чашка TA32, вкладная навеска (B -4), никелированная</t>
  </si>
  <si>
    <t>Петля Sensys 8661 для алюминиевых рам, угол 95°, чашка TA32, накладная навеска (B 12,5), никелированная</t>
  </si>
  <si>
    <t>Петля Sensys 8661 для алюминиевых рам, угол 95°, чашка TA32, навеска на среднюю стенку (B 3), никелированная</t>
  </si>
  <si>
    <t>Петля Sensys 8661 для алюминиевых рам, угол 95°, чашка TA32, вкладная навеска (B -4), никелированная</t>
  </si>
  <si>
    <t>Петля Intermat 9930 для угловых шкафов, чашка TH52, D35, накладная навеска (B 24), никелированная</t>
  </si>
  <si>
    <t>Петля Intermat 9930 для угловых шкафов, чашка TH53, D35, накладная навеска (B 24), никелированная</t>
  </si>
  <si>
    <t>Петля Sensys 8645i, угол 110°, чашка TH52, D35, навеска на среднюю стенку (B 3), черный обсидиан</t>
  </si>
  <si>
    <t>Петля Sensys 8675, угол 110°, чашка TH52, D35, навеска на среднюю стенку (B 3), черный обсидиан</t>
  </si>
  <si>
    <t>Петля Sensys 8631i, угол 95°, чашка TH52, D35, навеска на среднюю стенку (B 3), черный обсидиан</t>
  </si>
  <si>
    <t>Петля Sensys 8661, угол 95°, чашка TH52, D35, навеска на среднюю стенку (B 3), черный обсидиан</t>
  </si>
  <si>
    <t>Петля Sensys 8646i, угол 110°, чашка TH52, D35, навеска на среднюю стенку (B 3), черный обсидиан</t>
  </si>
  <si>
    <t>Петля Sensys 8676, угол 110°, чашка TH52, D35, навеска на среднюю стенку (B 3), черный обсидиан</t>
  </si>
  <si>
    <t>Петля Sensys 8657i, угол 165°, чашка TH52, D35, навеска на среднюю стенку (B 3), черный обсидиан</t>
  </si>
  <si>
    <t>Петля Sensys 8687, угол 165°, чашка TH52, D35, навеска на среднюю стенку (B 3), черный обсидиан</t>
  </si>
  <si>
    <t>Петля Sensys 8669, угол корпуса W30, угол 95°, чашка TH52, D35, накладная навеска (B 2), черный обсидиан</t>
  </si>
  <si>
    <t>Петля Sensys 8669, угол корпуса W45, угол 95°, чашка TH52, D35, накладная навеска (B -2), черный обсидиан</t>
  </si>
  <si>
    <t>Петля Sensys 8669, угол корпуса W45, угол 95°, чашка TH52, D35, накладная навеска (B 9), черный обсидиан</t>
  </si>
  <si>
    <t>Петля Sensys 8638i для алюминиевых рам, угол 95°, чашка TA32, накладная навеска (B 12,5), черный обсидиан</t>
  </si>
  <si>
    <t>Петля Sensys 8631i для алюминиевых рам, угол 95°, чашка TA32, навеска на среднюю стенку (B 3), черный обсидиан</t>
  </si>
  <si>
    <t>Петля Sensys 8661 для алюминиевых рам, угол 95°, чашка TA32, навеска на среднюю стенку (B 3), черный обсидиан</t>
  </si>
  <si>
    <t>Монтажный адаптер для приклеивания, для петель Sensys для стекла, цинковое литье, никелированный</t>
  </si>
  <si>
    <t>Монтажная планка для приклеивания System 8099, для Sensys, тип 1, D10</t>
  </si>
  <si>
    <t>Монтажная планка для приклеивания System 8099, для Sensys, тип 2, D10</t>
  </si>
  <si>
    <t>Адаптер чашки петли Sensys, для приклеивания, цинковое литье, никелированный</t>
  </si>
  <si>
    <t>Позиционирующий шаблон для монтажных планок для приклеивания</t>
  </si>
  <si>
    <t>Позиционирующий шаблон для монтажного адаптера для приклеивания</t>
  </si>
  <si>
    <t>Позиционирующий шаблон для адаптера чашки для приклеивания</t>
  </si>
  <si>
    <t>Петля Intermat 9943, угол 110°, чашка TH42, D35, накладная навеска (B12,5), никелированная</t>
  </si>
  <si>
    <t>Петля Intermat 9943, угол 110°, чашка TH42, D35, навеска на среднюю стенку (B 3), никелированная</t>
  </si>
  <si>
    <t>Петля Intermat 9943, угол 110°, чашка TH42, D35, вкладная навеска (B -3,5), никелированная</t>
  </si>
  <si>
    <t>Петля Intermat 9943, угол 110°, чашка TH43, D35, накладная навеска (B 12,5), никелированная</t>
  </si>
  <si>
    <t>Петля Intermat 9943, угол 110°, чашка TH43, D35, навеска на среднюю стенку (B 3)</t>
  </si>
  <si>
    <t>Петля Intermat 9943, угол 110°, чашка TH43, D35, вкладная навеска (B -3,5), никелированная</t>
  </si>
  <si>
    <t>Петля Intermat 9973, угол 110°, чашка TH42, D35, накладная навеска (B 12,5), никелированная</t>
  </si>
  <si>
    <t>Петля Intermat 9973, угол 110°, чашка TH42, D35, навеска на среднюю стенку (B 3), никелированная</t>
  </si>
  <si>
    <t>Петля Intermat 9973, угол 110°, чашка TH42, D35, вкладная навеска (B -3,5), никелированная</t>
  </si>
  <si>
    <t>Петля Intermat 9936, угол 95°, чашка TH42, D35, накладная навеска (B 12,5), никелированная</t>
  </si>
  <si>
    <t>Петля Intermat 9936, угол 95°, чашка TH42, D35, навеска на среднюю стенку (B 3), никелированная</t>
  </si>
  <si>
    <t>Петля Intermat 9936, угол 95°, чашка TH42, D35, вкладная навеска (B -3,5), никелированная</t>
  </si>
  <si>
    <t>Петля Intermat 9936, угол 95°, чашка TH43, D35, накладная навеска (B -12,5), никелированная</t>
  </si>
  <si>
    <t>Петля Intermat 9936, угол 95°, чашка TH43, D35, навеска на среднюю стенку (B 3), никелированная</t>
  </si>
  <si>
    <t>Петля Intermat 9936, угол 95°, чашка TH43, D35, вкладная навеска (B -3,5), никелированная</t>
  </si>
  <si>
    <t>Петля Intermat 9966, угол 95°, чашка TH42, D35, накладная навеска (B 12,5), никелированная</t>
  </si>
  <si>
    <t>Петля Intermat 9966, угол 95°, чашка TH42, D35, навеска на среднюю стенку (B 3), никелированная</t>
  </si>
  <si>
    <t>Петля Intermat 9966, угол 95°, чашка TH42, D35, вкладная навеска (B -3,5), никелированная</t>
  </si>
  <si>
    <t>Петля Intermat Spezial 9935 для профильных дверей, угол 95°, чашка TH22, D40, накладная навеска (B 18), никелированная</t>
  </si>
  <si>
    <t>Петля Intermat Spezial 9935 для профильных дверей, угол 95°, чашка TH22, D40, навеска на среднюю стенку (B 8), никелированная</t>
  </si>
  <si>
    <t>Петля Intermat Spezial 9935 для профильных дверей, угол 95°, чашка TH22, D40, вкладная навеска (B -3), никелированная</t>
  </si>
  <si>
    <t>Петля Intermat 9944, угол 125°, чашка TH42, D35, накладная навеска (B 12,5), никелированная</t>
  </si>
  <si>
    <t>Петля Intermat 9944, угол 125°, чашка TH42, D35, навеска на среднюю стенку (B 3), никелированная</t>
  </si>
  <si>
    <t>Петля Intermat 9944, угол 125°, чашка TH43, D35, накладная навеска (B 12,5), никелированная</t>
  </si>
  <si>
    <t>Петля Intermat 9944, угол 125°, чашка TH43, D35, навеска на среднюю стенку (B 3), никелированная</t>
  </si>
  <si>
    <t>Петля Sensys 8657, угол 165°, чашка TH42, D35, накладная навеска (B 12,5), никелированная</t>
  </si>
  <si>
    <t>Петля Sensys 8657, угол 165°, чашка TH42, D35, навеска на среднюю стенку (B 3), никелированная</t>
  </si>
  <si>
    <t>Петля Sensys 8657, угол 165°, чашка TH43, D35, накладная навеска (B 12,5), никелированная</t>
  </si>
  <si>
    <t>Петля Sensys 8657, угол 165°, чашка TH43, D35, навеска на среднюю стенку (B 3), никелированная</t>
  </si>
  <si>
    <t>Петля Sensys 8687, угол 165°, чашка TH42, D35, накладная навеска (B 12,5), никелированная</t>
  </si>
  <si>
    <t>Петля Sensys 8687, угол 165°, чашка TH42, D35, навеска на среднюю стенку (B 3), никелированная</t>
  </si>
  <si>
    <t>Петля Intermat 9936, угол корпуса W20, угол 95°, чашка TH42, D35, накладная навеска (B 7), никелированная</t>
  </si>
  <si>
    <t>Петля Intermat 9936, угол корпуса W20, угол 95°, чашка TH42, D35, вкладная навеска (B -9), никелированная</t>
  </si>
  <si>
    <t>Петля Intermat 9936, угол корпуса W20, угол 95°, чашка TH43, D35, накладная навеска (B 7), никелированная</t>
  </si>
  <si>
    <t>Петля Intermat 9936, угол корпуса W20, угол 95°, чашка TH43, D35, вкладная навеска (B -9), никелированная</t>
  </si>
  <si>
    <t>Петля Intermat 9936, угол корпуса W30, угол 95°, чашка TH42, D35, накладная навеска (B 7), никелированная</t>
  </si>
  <si>
    <t>Петля Intermat 9936, угол корпуса W30, угол 95°, чашка TH42, D35, вкладная навеска (B -10), никелированная</t>
  </si>
  <si>
    <t>Петля Intermat 9936, угол корпуса W30, угол 95°, чашка TH43, D35, накладная навеска (B 7), никелированная</t>
  </si>
  <si>
    <t>Петля Intermat 9936, угол корпуса W30, угол 95°, чашка TH43, D35, вкладная навеска (B -10), никелированная</t>
  </si>
  <si>
    <t>Петля Intermat 9966, угол корпуса W30, угол 95°, чашка TH42, D35, накладная навеска (B 7), никелированная</t>
  </si>
  <si>
    <t>Петля Intermat 9936, угол корпуса W45, угол 95°, чашка TH42, D35, накладная навеска (B 0), никелированная</t>
  </si>
  <si>
    <t>Петля Intermat 9936, угол корпуса W45, угол 95°, чашка TH42, D35, накладная навеска (B 6), никелированная</t>
  </si>
  <si>
    <t>Петля Intermat 9936, угол корпуса W45, угол 95°, чашка TH42, D35, вкладная навеска (B -17), никелированная</t>
  </si>
  <si>
    <t>Петля Intermat 9936, угол корпуса W45, угол 95°, чашка TH43, D35, накладная навеска (B 0), никелированная</t>
  </si>
  <si>
    <t>Петля Intermat 9936, угол корпуса W45, угол 95°, чашка TH43, D35, накладная навеска (B 6), никелированная</t>
  </si>
  <si>
    <t>Петля Intermat 9936, угол корпуса W45, угол 95°, чашка TH43, D35, вкладная навеска (B -17), никелированная</t>
  </si>
  <si>
    <t>Петля Intermat 9966, угол корпуса W45, угол 95°, чашка TH42, D35, накладная навеска (B 0), никелированная</t>
  </si>
  <si>
    <t>Петля Intermat 9966, угол корпуса W45, угол 95°, чашка TH42, D35, накладная навеска (B 6), никелированная</t>
  </si>
  <si>
    <t>Петля Intermat 9966, угол корпуса W45, угол 95°, чашка TH42, D35, вкладная навеска (B -17), никелированная</t>
  </si>
  <si>
    <t>Петля Intermat 9936, угол корпуса W90, угол 95°, чашка TH42, D35, накладная навеска (B 22), никелированная</t>
  </si>
  <si>
    <t>Петля Intermat 9936, угол корпуса W90, угол 95°, чашка TH42, D35, вкладная навеска (B 5), никелированная</t>
  </si>
  <si>
    <t>Петля Intermat 9936, угол корпуса W90, угол 95°, чашка TH43, D35, накладная навеска (B 22), никелированная</t>
  </si>
  <si>
    <t>Петля Intermat 9936, угол корпуса W90, угол 95°, чашка TH43, D35, вкладная навеска (B 5), никелированная</t>
  </si>
  <si>
    <t>Петля Intermat 9966, угол корпуса W90, угол 95°, чашка TH42, D35, накладная (B 22), никелированная</t>
  </si>
  <si>
    <t>Петля Intermat 9966, угол корпуса W90, угол 95°, чашка TH42, D35, вкладная навеска (B 5), никелированная</t>
  </si>
  <si>
    <t>Петля Intermat 9944, угол корпуса W-30, угол 125°, чашка TH42, D35, накладная навеска (B 12), никелированная</t>
  </si>
  <si>
    <t>Петля Intermat 9944, угол корпуса W-30, угол 125°, чашка TH43, D35, накладная навеска (B 12), никелированная</t>
  </si>
  <si>
    <t>Петля Intermat 9944, угол корпуса W-45, угол 125°, чашка TH42, D35, накладная навеска (B 10), никелированная</t>
  </si>
  <si>
    <t>Петля Intermat 9944, угол корпуса W-45, угол 125°, чашка TH43, D35, накладная навеска (B 10), никелированная</t>
  </si>
  <si>
    <t>Петля Intermat 9924, угол 95°, чашка TH42, D26, накладная навеска (B 11), никелированная</t>
  </si>
  <si>
    <t>Петля Intermat 9924, угол 95°, чашка TH42, D26, навеска на среднюю стенку (B 2,5), никелированная</t>
  </si>
  <si>
    <t>Петля Intermat 9924, угол 95°, чашка TH42, D26, вкладная навеска (B -4), никелированная</t>
  </si>
  <si>
    <t>Петля Intermat 9904 для стеклянных дверей, угол 95°, чашка TU12, D26, накладная навеска, (B 11), никелированная</t>
  </si>
  <si>
    <t>Петля Intermat 9904 для стеклянных дверей, угол 95°, чашка TU12, D26, навеска на среднюю стенку (B 2,5), никелированная</t>
  </si>
  <si>
    <t>Петля Intermat 9904 для стеклянных дверей, угол 95°, чашка TU12, D26, вкладная навеска (B -4), никелированная</t>
  </si>
  <si>
    <t>Декоративная заглушка чашки петли тип А, пластик, цвет матовый никель</t>
  </si>
  <si>
    <t>Декоративная заглушка чашки петли тип А, пластик, цвет черный</t>
  </si>
  <si>
    <t>Петля Intermat 9936 для алюминиевых рам, угол 95°, чашка TA22, накладная навеска (B 13,5), никелированная</t>
  </si>
  <si>
    <t>Петля Intermat 9936 для алюминиевых рам, угол 95°, чашка TA22, навеска на среднюю стенку (B 4), никелированная</t>
  </si>
  <si>
    <t>Петля Intermat 9936 для алюминиевых рам, угол 95°, чашка TA22, вкладная навеска (B -2,5), никелированная</t>
  </si>
  <si>
    <t>Монтажная планка крестообразная System 8099 для Sensys/Intermat, LR37, D0, под прикручивание</t>
  </si>
  <si>
    <t>Монтажная планка крестообразная System 8099 для Sensys/Intermat, LR37, D1,5, под прикручивание</t>
  </si>
  <si>
    <t>Монтажная планка крестообразная System 8099 для Sensys/Intermat, LR37, D3, под прикручивание</t>
  </si>
  <si>
    <t>Монтажная планка крестообразная System 8099 для Sensys/Intermat, LR37, D5, под прикручивание</t>
  </si>
  <si>
    <t>Монтажная планка крестообразная System 8099 для Sensys/Intermat, LR37, D8, под прикручивание</t>
  </si>
  <si>
    <t>Монтажная планка крестообразная System 8099 для Sensys/Intermat, LR28, D0, с предустановленными евровинтами</t>
  </si>
  <si>
    <t>Монтажная планка крестообразная System 8099 для Sensys/Intermat, LR28, D3, с предустановленными евровинтами</t>
  </si>
  <si>
    <t>Монтажная планка крестообразная System 8099 для Sensys/Intermat, LR37, D0, с предустановленными евровинтами</t>
  </si>
  <si>
    <t>Монтажная планка крестообразная System 8099 для Sensys/Intermat, LR37, D1,5, с предустановленными евровинтами</t>
  </si>
  <si>
    <t>Монтажная планка крестообразная System 8099 для Sensys/Intermat, LR37, D3, с предустановленными евровинтами</t>
  </si>
  <si>
    <t>Монтажная планка крестообразная System 8099 для Sensys/Intermat, LR37, D5, с предустановленными евровинтами</t>
  </si>
  <si>
    <t>Монтажная планка крестообразная System 8099 для Sensys/Intermat, LR37, D8, с предустановленными евровинтами</t>
  </si>
  <si>
    <t>Монтажная планка крестообразная System 8099 Hettich Direct для Sensys/Intermat, LR37, D0, со штифтами и специальными винтами</t>
  </si>
  <si>
    <t>Монтажная планка крестообразная System 8099 Hettich Direct для Sensys/Intermat, LR37, D1,5, со штифтами и специальными винтами</t>
  </si>
  <si>
    <t>Монтажная планка крестообразная System 8099 Hettich Direct для Sensys/Intermat, LR37, D3, со штифтами и специальными винтами</t>
  </si>
  <si>
    <t>Монтажная планка крестообразная System 8099 Hettich Direct для Sensys/Intermat, LR37, D5, со штифтами и специальными винтами</t>
  </si>
  <si>
    <t>Монтажная планка линейная System 8099 для Sensys/Intermat, LR20, D0,5, под прикручивание</t>
  </si>
  <si>
    <t>Монтажная планка линейная System 8099 для Sensys/Intermat, LR20, D3, под прикручивание</t>
  </si>
  <si>
    <t>Монтажная планка крестообразная System 8099 для Sensys/Intermat, LR37, D0, с предустановленными евровинтами, с эксцентриком</t>
  </si>
  <si>
    <t>Монтажная планка крестообразная System 8099 для Sensys/Intermat, LR37, D1,5, с предустановленными евровинтами, с эксцентриком</t>
  </si>
  <si>
    <t>Монтажная планка крестообразная System 8099 для Sensys/Intermat, LR37, D3, с предустановленными евровинтами, с эксцентриком</t>
  </si>
  <si>
    <t>Монтажная планка крестообразная System 8099 для Sensys/Intermat, LR37, D5, с предустановленными евровинтами, с эксцентриком</t>
  </si>
  <si>
    <t>Монтажная планка крестообразная System 8099 Hettich Direct для Sensys/Intermat, LR37, D0, со штифтами и специальными винтами, с эксцентриком</t>
  </si>
  <si>
    <t>Монтажная планка крестообразная System 8099 Hettich Direct для Sensys/Intermat, LR37, D1,5, со штифтами и специальными винтами, с эксцентриком</t>
  </si>
  <si>
    <t>Монтажная планка крестообразная System 8099 Hettich Direct для Sensys/Intermat, LR37, D3, со штифтами и специальными винтами, с эксцентриком</t>
  </si>
  <si>
    <t>Монтажная планка крестообразная System 8099 Hettich Direct для Sensys/Intermat, LR37, D5, со штифтами и специальными винтами, с эксцентриком</t>
  </si>
  <si>
    <t>Монтажная планка линейная System 8099, для Sensys/Intermat, LR20, D1,5, под прикручивание, с эксцентриком</t>
  </si>
  <si>
    <t>Монтажная планка линейная System 8099, для Sensys/Intermat, LR20, D3, под прикручивание, с эксцентриком</t>
  </si>
  <si>
    <t>Монтажная планка линейная System 8099, для Sensys/Intermat, LR20, D1,5, с предустановленными евровинтами, с эксцентриком</t>
  </si>
  <si>
    <t>Монтажная планка линейная System 8099, для Sensys/Intermat, LR20, D3, с предустановленными евровинтами, с эксцентриком</t>
  </si>
  <si>
    <t>Монтажная планка крестообразная для рамных конструкций System 8099 для Sensys, D0, под прикручивание, эксцентрик</t>
  </si>
  <si>
    <t>Монтажная планка крестообразная для рамных конструкций System 8099 для Sensys, D4,5, под прикручивание, эксцентрик</t>
  </si>
  <si>
    <t>Монтажная планка параллельного адаптера с предустановленными евровинтами для Sensys/Intermat, D0, цинковое литье, никелированная</t>
  </si>
  <si>
    <t>Монтажная планка параллельного адаптера с предустановленными евровинтами для Sensys/Intermat, D1,5, цинковое литье, никелированная</t>
  </si>
  <si>
    <t>Монтажная планка параллельного адаптера с предустановленными евровинтами для Sensys/Intermat, D3, цинковое литье, никелированная</t>
  </si>
  <si>
    <t>Монтажная планка параллельного адаптера под прикручивание, для Sensys/Intermat, D0, цинковое литье, никелированная</t>
  </si>
  <si>
    <t>Монтажная планка параллельного адаптера под прикручивание, для Sensys/Intermat, D1,5, цинковое литье, никелированная</t>
  </si>
  <si>
    <t>Монтажная планка параллельного адаптера под прикручивание, для Sensys/Intermat, D3, цинковое литье, никелированная</t>
  </si>
  <si>
    <t>Адаптер для рамных конструкций для вкладных дверей, цинковое литье, никелированный</t>
  </si>
  <si>
    <t>Монтажная планка крестообразная System 8099 для Sensys, LR37, D0, с предустановленными евровинтами, черный обсидиан</t>
  </si>
  <si>
    <t>Монтажная планка крестообразная System 8099 для Sensys, LR37, D1,5, с предустановленными евровинтами, черный обсидиан</t>
  </si>
  <si>
    <t>Монтажная планка крестообразная System 8099 для Sensys, LR37, D3, с предустановленными евровинтами, черный обсидиан</t>
  </si>
  <si>
    <t>Монтажная планка крестообразная System 8099 для Sensys, LR37, D5, с предустановленными евровинтами, черный обсидиан</t>
  </si>
  <si>
    <t>Монтажная планка крестообразная System 8099 Hettich Direct, для Sensys, LR37, D0, со штифтами и специальными винтами, черный обсидиан</t>
  </si>
  <si>
    <t>Монтажная планка крестообразная System 8099 Hettich Direct, для Sensys, LR37, D1,5, со штифтами и специальными винтами, черный обсидиан</t>
  </si>
  <si>
    <t>Монтажная планка крестообразная System 8099 Hettich Direct, для Sensys, LR37, D3, со штифтами и специальными винтами, черный обсидиан</t>
  </si>
  <si>
    <t>Монтажная планка крестообразная System 8099 Hettich Direct, для Sensys, LR37, D5, со штифтами и специальными винтами, черный обсидиан</t>
  </si>
  <si>
    <t>Монтажная планка линейная System 8099, для Sensys, LR20, D0,5, под прикручивание, черный обсидиан</t>
  </si>
  <si>
    <t>Монтажная планка линейная System 8099, для Sensys, LR20, D3, под прикручивание, черный обсидиан</t>
  </si>
  <si>
    <t>Монтажная планка крестообразная System 8099 для Sensys, LR37, D0, с предустановленными евровинтами, с эксцентриком, черный обсидиан</t>
  </si>
  <si>
    <t>Монтажная планка крестообразная System 8099 для Sensys, LR37, D1,5, с предустановленными евровинтами, с эксцентриком, черный обсидиан</t>
  </si>
  <si>
    <t>Монтажная планка крестообразная System 8099 для Sensys, LR37, D3, с предустановленными евровинтами, с эксцентриком, черный обсидиан</t>
  </si>
  <si>
    <t>Монтажная планка крестообразная System 8099 для Sensys, LR37, D5, с предустановленными евровинтами, с эксцентриком, черный обсидиан</t>
  </si>
  <si>
    <t>Монтажная планка крестообразная System 8099 Hettich Direct, для Sensys, LR37, D0, со штифтами и специальными винтами, с эксцентриком, черный обсидиан</t>
  </si>
  <si>
    <t>Монтажная планка крестообразная System 8099 Hettich Direct, для Sensys, LR37, D1,5, со штифтами и специальными винтами, с эксцентриком, черный обсидиан</t>
  </si>
  <si>
    <t>Монтажная планка крестообразная System 8099 Hettich Direct, для Sensys, LR37, D3, со штифтами и специальными винтами, с эксцентриком, черный обсидиан</t>
  </si>
  <si>
    <t>Монтажная планка крестообразная System 8099 Hettich Direct, для Sensys, LR37, D5, со штифтами и специальными винтами, с эксцентриком, черный обсидиан</t>
  </si>
  <si>
    <t>Монтажная планка линейная System 8099, для Sensys, LR20, D1,5, под прикручивание, с эксцентриком, черный обсидиан</t>
  </si>
  <si>
    <t>Монтажная планка линейная System 8099, для Sensys, LR20, D3, под прикручивание, с эксцентриком, черный обсидиан</t>
  </si>
  <si>
    <t>Заглушка на консоль петли Sensys 8657i, с логотипом Hettich, пластик, цвет антрацит</t>
  </si>
  <si>
    <t>Заглушка для чашки петли Sensys (TH / TS), сталь</t>
  </si>
  <si>
    <t>Заглушка для чашки петли Sensys (TH / TS), сталь, черный обсидиан</t>
  </si>
  <si>
    <t>Демпфер на открывание Sensys 8657i для накладной навески, пластик, цвет антрацит</t>
  </si>
  <si>
    <t>Демпфер на открывание Sensys 8657i для навески на среднюю стенку, пластик, цвет антрацит</t>
  </si>
  <si>
    <t>Адаптер для уменьшения глубины чашки петли Sensys (TH, TS), T1,8, пластик</t>
  </si>
  <si>
    <t>Адаптер для уменьшения глубины чашки петли Sensys (TH, TS), T2,7, пластик</t>
  </si>
  <si>
    <t>Ограничитель угла открывания для Sensys 8645i, 110°/85°, пластик, цвет белый</t>
  </si>
  <si>
    <t>Ограничитель угла открывания для толстых дверей для Sensys 8631i, 95°/85°, сталь</t>
  </si>
  <si>
    <t>Ограничитель угла открывания для тонких дверей для Sensys 8646i, 110°/85°, пластик, цвет антрацит</t>
  </si>
  <si>
    <t>Ограничитель угла открывания угловых петель Sensys 8639i, 95°/85°, пластик, цвет черный</t>
  </si>
  <si>
    <t>Ограничитель угла открывания для дверей с алюминиевыми рамами для Sensys 8638i, 95°/85°, пластик, цвет черный</t>
  </si>
  <si>
    <t>Ограничитель угла открывания для Sensys 8657i, 105°/120°, пластик, цвет антрацит</t>
  </si>
  <si>
    <t>Ограничитель угла открывания для петель Intermat 9943, 110°/85°, пластик, бесцветный</t>
  </si>
  <si>
    <t>Саморез с потайной головкой для ДСП, ø3,5х16 мм, шлиц тип PZ, сталь никелированная</t>
  </si>
  <si>
    <t>Винт прямого крепления с потайной головкой, ø6,3х14 мм, сталь оцинкованная</t>
  </si>
  <si>
    <t>Саморез с потайной головкой для алюминиевых рам, ø3,5х9,5 мм, шлиц тип PZ, сталь никелированная</t>
  </si>
  <si>
    <t>Саморез с потайной головкой для алюминиевых рам, ø3,5х9,5 мм, шлиц тип PZ, сталь, цвет, черный обсидиан</t>
  </si>
  <si>
    <t>Саморез с потайной головкой для твердых материалов, ø4х11 мм, сталь никелированная</t>
  </si>
  <si>
    <t>Саморез с потайной головкой для твердых материалов, ø5х8 мм, сталь никелированная</t>
  </si>
  <si>
    <t>Комплект муфты с винтом для крепления чашки петли, для отверстия ø10x11 мм</t>
  </si>
  <si>
    <t>Винт для чашки петли Intermat 9904 для стеклянных дверей, толщиной 5,5-6,5 мм, сталь никелированная</t>
  </si>
  <si>
    <t>Петля Veosys, угол 105°, чашка TH42, D35, накладная навеска (В 11,5), нержавеющая сталь</t>
  </si>
  <si>
    <t>Петля Veosys, угол 105°, чашка TH42, D35, навеска на среднюю стенку (В 3), нержавеющая сталь</t>
  </si>
  <si>
    <t>Петля Veosys, угол 105°, чашка TH42, D35, вкладная навеска (В -6,5), нержавеющая сталь</t>
  </si>
  <si>
    <t>Монтажная планка крестообразная Veosys, LR37, D0, под прикручивание, нержавеющая сталь</t>
  </si>
  <si>
    <t>Монтажная планка крестообразная Veosys, LR37, D2, под прикручивание, нержавеющая сталь</t>
  </si>
  <si>
    <t>Петля SlideOn 2333, угол 95°, чашка TH42, D35, навеска на среднюю стенку (B 5)</t>
  </si>
  <si>
    <t>Монтажная планка крестообразная System 2006 для петель SlideOn, LR37, D1,5, под прикручивание</t>
  </si>
  <si>
    <t>Монтажная планка крестообразная System 2006 для петель SlideOn, LR37, D3, под прикручивание</t>
  </si>
  <si>
    <t>Монтажная планка крестообразная System 2006 для петель SlideOn, LR37, D5, под прикручивание</t>
  </si>
  <si>
    <t>Монтажная планка крестообразная System 2006 Hettich Direct для петель SlideOn, LR37, D1,5, со штифтами и специальными винтами</t>
  </si>
  <si>
    <t>Монтажная планка крестообразная System 2006 Hettich Direct для петель SlideOn, LR37, D3, со штифтами и специальными винтами</t>
  </si>
  <si>
    <t>Монтажная планка крестообразная System 2006 Hettich Direct для петель SlideOn, LR37, D5, со штифтами и специальными винтами</t>
  </si>
  <si>
    <t>Монтажная планка крестообразная System 2006 для петель SlideOn, LR37, D1,5, с предустановленными евровинтами</t>
  </si>
  <si>
    <t>Монтажная планка крестообразная System 2006 для петель SlideOn, LR37, D3, с предустановленными евровинтами</t>
  </si>
  <si>
    <t>Монтажная планка крестообразная System 2006 для петель SlideOn, LR37, D5, с предустановленными евровинтами</t>
  </si>
  <si>
    <t>Заглушка на консоль петли SlideOn 2333, без логотипа, пластик, цвет черный</t>
  </si>
  <si>
    <t>Комплект петли Perfekt 5737, угол корпуса W90, угол 95°, чашка TH42, D35, вкладная навеска (B-5,5)</t>
  </si>
  <si>
    <t>Комплект петли Perfekt 5204 для стеклянных дверей, угол корпуса W90, угол 95°, чашка TU12, D26, вкладная навеска (B-6,5)</t>
  </si>
  <si>
    <t>Демпфер Silent System для петель Intermat 9943/9936, для защелкивания, навеска на среднюю стенку, цинковое литье</t>
  </si>
  <si>
    <t>Демпфер Silent System для петель Intermat 9943/9936, для защелкивания, вкладная навеска, цинковое литье</t>
  </si>
  <si>
    <t>Демпфер Silent System для петель Intermat 9936, монтаж в чашку петли, навеска накладная/вкладная/на среднюю стенку, цинковое литье</t>
  </si>
  <si>
    <t>Демпфер Silent System для петель Intermat 9943/9936/9944, под прикручивание, вкладная навеска, цинковое литье</t>
  </si>
  <si>
    <t>Универсальный демпфер Silent System для петель Intermat/SlideOn, под прикручивание, накладная навеска и на среднюю стенку, пластик, цвет серый</t>
  </si>
  <si>
    <t>Универсальный демпфер Silent System для петель Intermat/SlideOn, под прикручивание, линейный, накладная навеска и на среднюю стенку, пластик, цвет серый</t>
  </si>
  <si>
    <t>Универсальный демпфер Silent System для петель Intermat/SlideOn, под прикручивание, линейный, вкладная навеска, пластик, цвет серый</t>
  </si>
  <si>
    <t>Механизм Push to open Silent для распашных дверей, цвет антрацит</t>
  </si>
  <si>
    <t>Механизм Push to open Silent для распашных дверей, цвет белый</t>
  </si>
  <si>
    <t>Механизм Push to open Silent для распашных дверей, цвет серый</t>
  </si>
  <si>
    <t>Средняя петля 626 для складной двери, сталь никелированная</t>
  </si>
  <si>
    <t>Средняя петля для складной двери, с регулировкой оси вращения, под запрессовку</t>
  </si>
  <si>
    <t>Направляющая петля Kamat для корпусов встраиваемых холодильников, угол 115°</t>
  </si>
  <si>
    <t>Заглушка на петлю Kamat, пластик, цвет серый</t>
  </si>
  <si>
    <t>Специальная петля ET 582 для фасадов встроенных холодильников, угол открывания 95°, никелированная</t>
  </si>
  <si>
    <t>Петля для откидных створок Markant 11, никелированная</t>
  </si>
  <si>
    <t>Механизм фиксации двери холодильника, пластик, цвет белый</t>
  </si>
  <si>
    <t>Комплект ящика AvanTech YOU, H77, NL400, цвет серебристый</t>
  </si>
  <si>
    <t>Комплект ящика AvanTech YOU, H77, NL450, цвет серебристый</t>
  </si>
  <si>
    <t>Комплект ящика AvanTech YOU, H77, NL500, цвет серебристый</t>
  </si>
  <si>
    <t>Комплект ящика AvanTech YOU, H77, NL550, цвет серебристый</t>
  </si>
  <si>
    <t>Комплект ящика AvanTech YOU, H101, NL270, цвет серебристый</t>
  </si>
  <si>
    <t>Комплект ящика AvanTech YOU, H101, NL300, цвет серебристый</t>
  </si>
  <si>
    <t>Комплект ящика AvanTech YOU, H101, NL350, цвет серебристый</t>
  </si>
  <si>
    <t>Комплект ящика AvanTech YOU, H101, NL400, цвет серебристый</t>
  </si>
  <si>
    <t>Комплект ящика AvanTech YOU, H101, NL450, цвет серебристый</t>
  </si>
  <si>
    <t>Комплект ящика AvanTech YOU, H101, NL500, цвет серебристый</t>
  </si>
  <si>
    <t>Комплект ящика AvanTech YOU, H101, NL550, цвет серебристый</t>
  </si>
  <si>
    <t>Комплект ящика AvanTech YOU, H101, NL600, цвет серебристый</t>
  </si>
  <si>
    <t>Комплект ящика AvanTech YOU, H101, NL650, цвет серебристый</t>
  </si>
  <si>
    <t>Комплект ящика AvanTech YOU, H139, NL270, цвет серебристый</t>
  </si>
  <si>
    <t>Комплект ящика AvanTech YOU, H139, NL300, цвет серебристый</t>
  </si>
  <si>
    <t>Комплект ящика AvanTech YOU, H139, NL350, цвет серебристый</t>
  </si>
  <si>
    <t>Комплект ящика AvanTech YOU, H139, NL400, цвет серебристый</t>
  </si>
  <si>
    <t>Комплект ящика AvanTech YOU, H139, NL450, цвет серебристый</t>
  </si>
  <si>
    <t>Комплект ящика AvanTech YOU, H139, NL500, цвет серебристый</t>
  </si>
  <si>
    <t>Комплект ящика AvanTech YOU, H139, NL550, цвет серебристый</t>
  </si>
  <si>
    <t>Комплект ящика AvanTech YOU, H139, NL600, цвет серебристый</t>
  </si>
  <si>
    <t>Комплект ящика AvanTech YOU, H139, NL650, цвет серебристый</t>
  </si>
  <si>
    <t>Комплект короба AvanTech YOU, H187, NL270, цвет серебристый</t>
  </si>
  <si>
    <t>Комплект короба AvanTech YOU, H187, NL300, цвет серебристый</t>
  </si>
  <si>
    <t>Комплект короба AvanTech YOU, H187, NL350, цвет серебристый</t>
  </si>
  <si>
    <t>Комплект короба AvanTech YOU, H187, NL400, цвет серебристый</t>
  </si>
  <si>
    <t>Комплект короба AvanTech YOU, H187, NL450, цвет серебристый</t>
  </si>
  <si>
    <t>Комплект короба AvanTech YOU, H187, NL500, цвет серебристый</t>
  </si>
  <si>
    <t>Комплект короба AvanTech YOU, H187, NL550, цвет серебристый</t>
  </si>
  <si>
    <t>Комплект короба AvanTech YOU, H187, NL600, цвет серебристый</t>
  </si>
  <si>
    <t>Комплект короба AvanTech YOU, H187, NL650, цвет серебристый</t>
  </si>
  <si>
    <t>Комплект короба AvanTech YOU, H251, NL350, цвет серебристый</t>
  </si>
  <si>
    <t>Комплект короба AvanTech YOU, H251, NL400, цвет серебристый</t>
  </si>
  <si>
    <t>Комплект короба AvanTech YOU, H251, NL450, цвет серебристый</t>
  </si>
  <si>
    <t>Комплект короба AvanTech YOU, H251, NL500, цвет серебристый</t>
  </si>
  <si>
    <t>Комплект короба AvanTech YOU, H251, NL550, цвет серебристый</t>
  </si>
  <si>
    <t>Комплект короба AvanTech YOU, H251, NL600, цвет серебристый</t>
  </si>
  <si>
    <t>Комплект короба AvanTech YOU, H251, NL650, цвет серебристый</t>
  </si>
  <si>
    <t>Комплект короба AvanTech YOU Inlay, H187, NL350, цвет серебристый</t>
  </si>
  <si>
    <t>Комплект короба AvanTech YOU Inlay, H187, NL400, цвет серебристый</t>
  </si>
  <si>
    <t>Комплект короба AvanTech YOU Inlay, H187, NL450, цвет серебристый</t>
  </si>
  <si>
    <t>Комплект короба AvanTech YOU Inlay, H187, NL500, цвет серебристый</t>
  </si>
  <si>
    <t>Комплект короба AvanTech YOU Inlay, H187, NL550, цвет серебристый</t>
  </si>
  <si>
    <t>Комплект короба AvanTech YOU Inlay, H187, NL600, цвет серебристый</t>
  </si>
  <si>
    <t>Комплект короба AvanTech YOU Inlay, H187, NL650, цвет серебристый</t>
  </si>
  <si>
    <t>Комплект ящика AvanTech YOU, H77, NL400, цвет белый</t>
  </si>
  <si>
    <t>Комплект ящика AvanTech YOU, H77, NL450, цвет белый</t>
  </si>
  <si>
    <t>Комплект ящика AvanTech YOU, H77, NL500, цвет белый</t>
  </si>
  <si>
    <t>Комплект ящика AvanTech YOU, H77, NL550, цвет белый</t>
  </si>
  <si>
    <t>Комплект ящика AvanTech YOU, H101, NL270, цвет белый</t>
  </si>
  <si>
    <t>Комплект ящика AvanTech YOU, H101, NL300, цвет белый</t>
  </si>
  <si>
    <t>Комплект ящика AvanTech YOU, H101, NL350, цвет белый</t>
  </si>
  <si>
    <t>Комплект ящика AvanTech YOU, H101, NL400, цвет белый</t>
  </si>
  <si>
    <t>Комплект ящика AvanTech YOU, H101, NL450, цвет белый</t>
  </si>
  <si>
    <t>Комплект ящика AvanTech YOU, H101, NL500, цвет белый</t>
  </si>
  <si>
    <t>Комплект ящика AvanTech YOU, H101, NL550, цвет белый</t>
  </si>
  <si>
    <t>Комплект ящика AvanTech YOU, H101, NL600, цвет белый</t>
  </si>
  <si>
    <t>Комплект ящика AvanTech YOU, H101, NL650, цвет белый</t>
  </si>
  <si>
    <t>Комплект ящика AvanTech YOU, H139, NL270, цвет белый</t>
  </si>
  <si>
    <t>Комплект ящика AvanTech YOU, H139, NL300, цвет белый</t>
  </si>
  <si>
    <t>Комплект ящика AvanTech YOU, H139, NL350, цвет белый</t>
  </si>
  <si>
    <t>Комплект ящика AvanTech YOU, H139, NL400, цвет белый</t>
  </si>
  <si>
    <t>Комплект ящика AvanTech YOU, H139, NL450, цвет белый</t>
  </si>
  <si>
    <t>Комплект ящика AvanTech YOU, H139, NL500, цвет белый</t>
  </si>
  <si>
    <t>Комплект ящика AvanTech YOU, H139, NL550, цвет белый</t>
  </si>
  <si>
    <t>Комплект ящика AvanTech YOU, H139, NL600, цвет белый</t>
  </si>
  <si>
    <t>Комплект ящика AvanTech YOU, H139, NL650, цвет белый</t>
  </si>
  <si>
    <t>Комплект короба AvanTech YOU, H187, NL270, цвет белый</t>
  </si>
  <si>
    <t>Комплект короба AvanTech YOU, H187, NL300, цвет белый</t>
  </si>
  <si>
    <t>Комплект короба AvanTech YOU, H187, NL350, цвет белый</t>
  </si>
  <si>
    <t>Комплект короба AvanTech YOU, H187, NL400, цвет белый</t>
  </si>
  <si>
    <t>Комплект короба AvanTech YOU, H187, NL450, цвет белый</t>
  </si>
  <si>
    <t>Комплект короба AvanTech YOU, H187, NL500, цвет белый</t>
  </si>
  <si>
    <t>Комплект короба AvanTech YOU, H187, NL550, цвет белый</t>
  </si>
  <si>
    <t>Комплект короба AvanTech YOU, H187, NL600, цвет белый</t>
  </si>
  <si>
    <t>Комплект короба AvanTech YOU, H187, NL650, цвет белый</t>
  </si>
  <si>
    <t>Комплект короба AvanTech YOU, H251, NL350, цвет белый</t>
  </si>
  <si>
    <t>Комплект короба AvanTech YOU, H251, NL400, цвет белый</t>
  </si>
  <si>
    <t>Комплект короба AvanTech YOU, H251, NL450, цвет белый</t>
  </si>
  <si>
    <t>Комплект короба AvanTech YOU, H251, NL500, цвет белый</t>
  </si>
  <si>
    <t>Комплект короба AvanTech YOU, H251, NL550, цвет белый</t>
  </si>
  <si>
    <t>Комплект короба AvanTech YOU, H251, NL600, цвет белый</t>
  </si>
  <si>
    <t>Комплект короба AvanTech YOU, H251, NL650, цвет белый</t>
  </si>
  <si>
    <t>Комплект короба AvanTech YOU Inlay, H187, NL350, цвет белый</t>
  </si>
  <si>
    <t>Комплект короба AvanTech YOU Inlay, H187, NL400, цвет белый</t>
  </si>
  <si>
    <t>Комплект короба AvanTech YOU Inlay, H187, NL450, цвет белый</t>
  </si>
  <si>
    <t>Комплект короба AvanTech YOU Inlay, H187, NL500, цвет белый</t>
  </si>
  <si>
    <t>Комплект короба AvanTech YOU Inlay, H187, NL550, цвет белый</t>
  </si>
  <si>
    <t>Комплект короба AvanTech YOU Inlay, H187, NL600, цвет белый</t>
  </si>
  <si>
    <t>Комплект короба AvanTech YOU Inlay, H187, NL650, цвет белый</t>
  </si>
  <si>
    <t>Комплект ящика AvanTech YOU, H77, NL400, цвет антрацит</t>
  </si>
  <si>
    <t>Комплект ящика AvanTech YOU, H77, NL450, цвет антрацит</t>
  </si>
  <si>
    <t>Комплект ящика AvanTech YOU, H77, NL500, цвет антрацит</t>
  </si>
  <si>
    <t>Комплект ящика AvanTech YOU, H77, NL550, цвет антрацит</t>
  </si>
  <si>
    <t>Комплект ящика AvanTech YOU, H101, NL270, цвет антрацит</t>
  </si>
  <si>
    <t>Комплект ящика AvanTech YOU, H101, NL300, цвет антрацит</t>
  </si>
  <si>
    <t>Комплект ящика AvanTech YOU, H101, NL350, цвет антрацит</t>
  </si>
  <si>
    <t>Комплект ящика AvanTech YOU, H101, NL400, цвет антрацит</t>
  </si>
  <si>
    <t>Комплект ящика AvanTech YOU, H101, NL450, цвет антрацит</t>
  </si>
  <si>
    <t>Комплект ящика AvanTech YOU, H101, NL500, цвет антрацит</t>
  </si>
  <si>
    <t>Комплект ящика AvanTech YOU, H101, NL550, цвет антрацит</t>
  </si>
  <si>
    <t>Комплект ящика AvanTech YOU, H101, NL600, цвет антрацит</t>
  </si>
  <si>
    <t>Комплект ящика AvanTech YOU, H101, NL650, цвет антрацит</t>
  </si>
  <si>
    <t>Комплект ящика AvanTech YOU, H139, NL270, цвет антрацит</t>
  </si>
  <si>
    <t>Комплект ящика AvanTech YOU, H139, NL300, цвет антрацит</t>
  </si>
  <si>
    <t>Комплект ящика AvanTech YOU, H139, NL350, цвет антрацит</t>
  </si>
  <si>
    <t>Комплект ящика AvanTech YOU, H139, NL400, цвет антрацит</t>
  </si>
  <si>
    <t>Комплект ящика AvanTech YOU, H139, NL450, цвет антрацит</t>
  </si>
  <si>
    <t>Комплект ящика AvanTech YOU, H139, NL500, цвет антрацит</t>
  </si>
  <si>
    <t>Комплект ящика AvanTech YOU, H139, NL550, цвет антрацит</t>
  </si>
  <si>
    <t>Комплект ящика AvanTech YOU, H139, NL600, цвет антрацит</t>
  </si>
  <si>
    <t>Комплект ящика AvanTech YOU, H139, NL650, цвет антрацит</t>
  </si>
  <si>
    <t>Комплект короба AvanTech YOU, H187, NL270, цвет антрацит</t>
  </si>
  <si>
    <t>Комплект короба AvanTech YOU, H187, NL300, цвет антрацит</t>
  </si>
  <si>
    <t>Комплект короба AvanTech YOU, H187, NL350, цвет антрацит</t>
  </si>
  <si>
    <t>Комплект короба AvanTech YOU, H187, NL400, цвет антрацит</t>
  </si>
  <si>
    <t>Комплект короба AvanTech YOU, H187, NL450, цвет антрацит</t>
  </si>
  <si>
    <t>Комплект короба AvanTech YOU, H187, NL500, цвет антрацит</t>
  </si>
  <si>
    <t>Комплект короба AvanTech YOU, H187, NL550, цвет антрацит</t>
  </si>
  <si>
    <t>Комплект короба AvanTech YOU, H187, NL600, цвет антрацит</t>
  </si>
  <si>
    <t>Комплект короба AvanTech YOU, H187, NL650, цвет антрацит</t>
  </si>
  <si>
    <t>Комплект короба AvanTech YOU, H251, NL350, цвет антрацит</t>
  </si>
  <si>
    <t>Комплект короба AvanTech YOU, H251, NL400, цвет антрацит</t>
  </si>
  <si>
    <t>Комплект короба AvanTech YOU, H251, NL450, цвет антрацит</t>
  </si>
  <si>
    <t>Комплект короба AvanTech YOU, H251, NL500, цвет антрацит</t>
  </si>
  <si>
    <t>Комплект короба AvanTech YOU, H251, NL550, цвет антрацит</t>
  </si>
  <si>
    <t>Комплект короба AvanTech YOU, H251, NL600, цвет антрацит</t>
  </si>
  <si>
    <t>Комплект короба AvanTech YOU, H251, NL650, цвет антрацит</t>
  </si>
  <si>
    <t>Комплект короба AvanTech YOU Inlay, H187, NL350, цвет антрацит</t>
  </si>
  <si>
    <t>Комплект короба AvanTech YOU Inlay, H187, NL400, цвет антрацит</t>
  </si>
  <si>
    <t>Комплект короба AvanTech YOU Inlay, H187, NL450, цвет антрацит</t>
  </si>
  <si>
    <t>Комплект короба AvanTech YOU Inlay, H187, NL500, цвет антрацит</t>
  </si>
  <si>
    <t>Комплект короба AvanTech YOU Inlay, H187, NL550, цвет антрацит</t>
  </si>
  <si>
    <t>Комплект короба AvanTech YOU Inlay, H187, NL600, цвет антрацит</t>
  </si>
  <si>
    <t>Комплект короба AvanTech YOU Inlay, H187, NL650, цвет антрацит</t>
  </si>
  <si>
    <t>Боковина ящика AvanTech YOU, H77, NL400, цвет серебристый, левая</t>
  </si>
  <si>
    <t>Боковина ящика AvanTech YOU, H77, NL400, цвет серебристый, правая</t>
  </si>
  <si>
    <t>Боковина ящика AvanTech YOU, H77, NL450, цвет серебристый, левая</t>
  </si>
  <si>
    <t>Боковина ящика AvanTech YOU, H77, NL450, цвет серебристый, правая</t>
  </si>
  <si>
    <t>Боковина ящика AvanTech YOU, H77, NL500, цвет серебристый, левая</t>
  </si>
  <si>
    <t>Боковина ящика AvanTech YOU, H77, NL500, цвет серебристый, правая</t>
  </si>
  <si>
    <t>Боковина ящика AvanTech YOU, H77, NL550, цвет серебристый, левая</t>
  </si>
  <si>
    <t>Боковина ящика AvanTech YOU, H77, NL550, цвет серебристый, правая</t>
  </si>
  <si>
    <t>Боковина ящика AvanTech YOU, H101, NL270, цвет серебристый, левая</t>
  </si>
  <si>
    <t>Боковина ящика AvanTech YOU, H101, NL270, цвет серебристый, правая</t>
  </si>
  <si>
    <t>Боковина ящика AvanTech YOU, H101, NL300, цвет серебристый, левая</t>
  </si>
  <si>
    <t>Боковина ящика AvanTech YOU, H101, NL300, цвет серебристый, правая</t>
  </si>
  <si>
    <t>Боковина ящика AvanTech YOU, H101, NL350, цвет серебристый, левая</t>
  </si>
  <si>
    <t>Боковина ящика AvanTech YOU, H101, NL350, цвет серебристый, правая</t>
  </si>
  <si>
    <t>Боковина ящика AvanTech YOU, H101, NL400, цвет серебристый, левая</t>
  </si>
  <si>
    <t>Боковина ящика AvanTech YOU, H101, NL400, цвет серебристый, правая</t>
  </si>
  <si>
    <t>Боковина ящика AvanTech YOU, H101, NL450, цвет серебристый, левая</t>
  </si>
  <si>
    <t>Боковина ящика AvanTech YOU, H101, NL450, цвет серебристый, правая</t>
  </si>
  <si>
    <t>Боковина ящика AvanTech YOU, H101, NL500, цвет серебристый, левая</t>
  </si>
  <si>
    <t>Боковина ящика AvanTech YOU, H101, NL500, цвет серебристый, правая</t>
  </si>
  <si>
    <t>Боковина ящика AvanTech YOU, H101, NL550, цвет серебристый, левая</t>
  </si>
  <si>
    <t>Боковина ящика AvanTech YOU, H101, NL550, цвет серебристый, правая</t>
  </si>
  <si>
    <t>Боковина ящика AvanTech YOU, H101, NL600, цвет серебристый, левая</t>
  </si>
  <si>
    <t>Боковина ящика AvanTech YOU, H101, NL600, цвет серебристый, правая</t>
  </si>
  <si>
    <t>Боковина ящика AvanTech YOU, H101, NL650, цвет серебристый, левая</t>
  </si>
  <si>
    <t>Боковина ящика AvanTech YOU, H101, NL650, цвет серебристый, правая</t>
  </si>
  <si>
    <t>Боковина ящика AvanTech YOU, H139, NL270, цвет серебристый, левая</t>
  </si>
  <si>
    <t>Боковина ящика AvanTech YOU, H139, NL270, цвет серебристый, правая</t>
  </si>
  <si>
    <t>Боковина ящика AvanTech YOU, H139, NL300, цвет серебристый, левая</t>
  </si>
  <si>
    <t>Боковина ящика AvanTech YOU, H139, NL300, цвет серебристый, правая</t>
  </si>
  <si>
    <t>Боковина ящика AvanTech YOU, H139, NL350, цвет серебристый, левая</t>
  </si>
  <si>
    <t>Боковина ящика AvanTech YOU, H139, NL350, цвет серебристый, правая</t>
  </si>
  <si>
    <t>Боковина ящика AvanTech YOU, H139, NL400, цвет серебристый, левая</t>
  </si>
  <si>
    <t>Боковина ящика AvanTech YOU, H139, NL400, цвет серебристый, правая</t>
  </si>
  <si>
    <t>Боковина ящика AvanTech YOU, H139, NL450, цвет серебристый, левая</t>
  </si>
  <si>
    <t>Боковина ящика AvanTech YOU, H139, NL450, цвет серебристый, правая</t>
  </si>
  <si>
    <t>Боковина ящика AvanTech YOU, H139, NL500, цвет серебристый, левая</t>
  </si>
  <si>
    <t>Боковина ящика AvanTech YOU, H139, NL500, цвет серебристый, правая</t>
  </si>
  <si>
    <t>Боковина ящика AvanTech YOU, H139, NL550, цвет серебристый, левая</t>
  </si>
  <si>
    <t>Боковина ящика AvanTech YOU, H139, NL550, цвет серебристый, правая</t>
  </si>
  <si>
    <t>Боковина ящика AvanTech YOU, H139, NL600, цвет серебристый, левая</t>
  </si>
  <si>
    <t>Боковина ящика AvanTech YOU, H139, NL600, цвет серебристый, правая</t>
  </si>
  <si>
    <t>Боковина ящика AvanTech YOU, H139, NL650, цвет серебристый, левая</t>
  </si>
  <si>
    <t>Боковина ящика AvanTech YOU, H139, NL650, цвет серебристый, правая</t>
  </si>
  <si>
    <t>Боковина короба AvanTech YOU, H187, NL270, цвет серебристый, левая</t>
  </si>
  <si>
    <t>Боковина короба AvanTech YOU, H187, NL270, цвет серебристый, правая</t>
  </si>
  <si>
    <t>Боковина короба AvanTech YOU, H187, NL300, цвет серебристый, левая</t>
  </si>
  <si>
    <t>Боковина короба AvanTech YOU, H187, NL300, цвет серебристый, правая</t>
  </si>
  <si>
    <t>Боковина короба AvanTech YOU, H187, NL350, цвет серебристый, левая</t>
  </si>
  <si>
    <t>Боковина короба AvanTech YOU, H187, NL350, цвет серебристый, правая</t>
  </si>
  <si>
    <t>Боковина короба AvanTech YOU, H187, NL400, цвет серебристый, левая</t>
  </si>
  <si>
    <t>Боковина короба AvanTech YOU, H187, NL400, цвет серебристый, правая</t>
  </si>
  <si>
    <t>Боковина короба AvanTech YOU, H187, NL450, цвет серебристый, левая</t>
  </si>
  <si>
    <t>Боковина короба AvanTech YOU, H187, NL450, цвет серебристый, правая</t>
  </si>
  <si>
    <t>Боковина короба AvanTech YOU, H187, NL500, цвет серебристый, левая</t>
  </si>
  <si>
    <t>Боковина короба AvanTech YOU, H187, NL500, цвет серебристый, правая</t>
  </si>
  <si>
    <t>Боковина короба AvanTech YOU, H187, NL550, цвет серебристый, левая</t>
  </si>
  <si>
    <t>Боковина короба AvanTech YOU, H187, NL550, цвет серебристый, правая</t>
  </si>
  <si>
    <t>Боковина короба AvanTech YOU, H187, NL600, цвет серебристый, левая</t>
  </si>
  <si>
    <t>Боковина короба AvanTech YOU, H187, NL600, цвет серебристый, правая</t>
  </si>
  <si>
    <t>Боковина короба AvanTech YOU, H187, NL650, цвет серебристый, левая</t>
  </si>
  <si>
    <t>Боковина короба AvanTech YOU, H187, NL650, цвет серебристый, правая</t>
  </si>
  <si>
    <t>Боковина короба AvanTech YOU, H251, NL350, цвет серебристый, левая</t>
  </si>
  <si>
    <t>Боковина короба AvanTech YOU, H251, NL350, цвет серебристый, правая</t>
  </si>
  <si>
    <t>Боковина короба AvanTech YOU, H251, NL400, цвет серебристый, левая</t>
  </si>
  <si>
    <t>Боковина короба AvanTech YOU, H251, NL400, цвет серебристый, правая</t>
  </si>
  <si>
    <t>Боковина короба AvanTech YOU, H251, NL450, цвет серебристый, левая</t>
  </si>
  <si>
    <t>Боковина короба AvanTech YOU, H251, NL450, цвет серебристый, правая</t>
  </si>
  <si>
    <t>Боковина короба AvanTech YOU, H251, NL500, цвет серебристый, левая</t>
  </si>
  <si>
    <t>Боковина короба AvanTech YOU, H251, NL500, цвет серебристый, правая</t>
  </si>
  <si>
    <t>Боковина короба AvanTech YOU, H251, NL550, цвет серебристый, левая</t>
  </si>
  <si>
    <t>Боковина короба AvanTech YOU, H251, NL550, цвет серебристый, правая</t>
  </si>
  <si>
    <t>Боковина короба AvanTech YOU, H251, NL600, цвет серебристый, левая</t>
  </si>
  <si>
    <t>Боковина короба AvanTech YOU, H251, NL600, цвет серебристый, правая</t>
  </si>
  <si>
    <t>Боковина короба AvanTech YOU, H251, NL650, цвет серебристый, левая</t>
  </si>
  <si>
    <t>Боковина короба AvanTech YOU, H251, NL650, цвет серебристый, правая</t>
  </si>
  <si>
    <t>Боковина короба AvanTech YOU Inlay, H187, NL350, цвет серебристый, левая</t>
  </si>
  <si>
    <t>Боковина короба AvanTech YOU Inlay, H187, NL350, цвет серебристый, правая</t>
  </si>
  <si>
    <t>Боковина короба AvanTech YOU Inlay, H187, NL400, цвет серебристый, левая</t>
  </si>
  <si>
    <t>Боковина короба AvanTech YOU Inlay, H187, NL400, цвет серебристый, правая</t>
  </si>
  <si>
    <t>Боковина короба AvanTech YOU Inlay, H187, NL450, цвет серебристый, левая</t>
  </si>
  <si>
    <t>Боковина короба AvanTech YOU Inlay, H187, NL450, цвет серебристый, правая</t>
  </si>
  <si>
    <t>Боковина короба AvanTech YOU Inlay, H187, NL500, цвет серебристый, левая</t>
  </si>
  <si>
    <t>Боковина короба AvanTech YOU Inlay, H187, NL500, цвет серебристый, правая</t>
  </si>
  <si>
    <t>Боковина короба AvanTech YOU Inlay, H187, NL550, цвет серебристый, левая</t>
  </si>
  <si>
    <t>Боковина короба AvanTech YOU Inlay, H187, NL550, цвет серебристый, правая</t>
  </si>
  <si>
    <t>Боковина короба AvanTech YOU Inlay, H187, NL600, цвет серебристый, левая</t>
  </si>
  <si>
    <t>Боковина короба AvanTech YOU Inlay, H187, NL600, цвет серебристый, правая</t>
  </si>
  <si>
    <t>Боковина короба AvanTech YOU Inlay, H187, NL650, цвет серебристый, левая</t>
  </si>
  <si>
    <t>Боковина короба AvanTech YOU Inlay, H187, NL650, цвет серебристый, правая</t>
  </si>
  <si>
    <t>Задняя стенка ящика AvanTech YOU, H77, KD16, KB600, сталь, цвет серебристый</t>
  </si>
  <si>
    <t>Задняя стенка ящика AvanTech YOU, H77, KD18, KB600, сталь, цвет серебристый</t>
  </si>
  <si>
    <t>Задняя стенка ящика AvanTech YOU, H101, KD16, KB300, сталь, цвет серебристый</t>
  </si>
  <si>
    <t>Задняя стенка ящика AvanTech YOU, H101, KD16, KB400, сталь, цвет серебристый</t>
  </si>
  <si>
    <t>Задняя стенка ящика AvanTech YOU, H101, KD16, KB450, сталь, цвет серебристый</t>
  </si>
  <si>
    <t>Задняя стенка ящика AvanTech YOU, H101, KD16, KB500, сталь, цвет серебристый</t>
  </si>
  <si>
    <t>Задняя стенка ящика AvanTech YOU, H101, KD16, KB600, сталь, цвет серебристый</t>
  </si>
  <si>
    <t>Задняя стенка ящика AvanTech YOU, H101, KD16, KB800, сталь, цвет серебристый</t>
  </si>
  <si>
    <t>Задняя стенка ящика AvanTech YOU, H101, KD16, KB900, сталь, цвет серебристый</t>
  </si>
  <si>
    <t>Задняя стенка ящика AvanTech YOU, H101, KD16, KB1000, сталь, цвет серебристый</t>
  </si>
  <si>
    <t>Задняя стенка ящика AvanTech YOU, H101, KD16, KB1200, сталь, цвет серебристый</t>
  </si>
  <si>
    <t>Задняя стенка ящика AvanTech YOU, H101, KD18, KB300, сталь, цвет серебристый</t>
  </si>
  <si>
    <t>Задняя стенка ящика AvanTech YOU, H101, KD18, KB400, сталь, цвет серебристый</t>
  </si>
  <si>
    <t>Задняя стенка ящика AvanTech YOU, H101, KD18, KB450, сталь, цвет серебристый</t>
  </si>
  <si>
    <t>Задняя стенка ящика AvanTech YOU, H101, KD18, KB500, сталь, цвет серебристый</t>
  </si>
  <si>
    <t>Задняя стенка ящика AvanTech YOU, H101, KD18, KB600, сталь, цвет серебристый</t>
  </si>
  <si>
    <t>Задняя стенка ящика AvanTech YOU, H101, KD18, KB800, сталь, цвет серебристый</t>
  </si>
  <si>
    <t>Задняя стенка ящика AvanTech YOU, H101, KD18, KB900, сталь, цвет серебристый</t>
  </si>
  <si>
    <t>Задняя стенка ящика AvanTech YOU, H101, KD18, KB1000, сталь, цвет серебристый</t>
  </si>
  <si>
    <t>Задняя стенка ящика AvanTech YOU, H101, KD18, KB1200, сталь, цвет серебристый</t>
  </si>
  <si>
    <t>Задняя стенка ящика AvanTech YOU, H139, KD16, KB300, сталь, цвет серебристый</t>
  </si>
  <si>
    <t>Задняя стенка ящика AvanTech YOU, H139, KD16, KB400, сталь, цвет серебристый</t>
  </si>
  <si>
    <t>Задняя стенка ящика AvanTech YOU, H139, KD16, KB450, сталь, цвет серебристый</t>
  </si>
  <si>
    <t>Задняя стенка ящика AvanTech YOU, H139, KD16, KB500, сталь, цвет серебристый</t>
  </si>
  <si>
    <t>Задняя стенка ящика AvanTech YOU, H139, KD16, KB600, сталь, цвет серебристый</t>
  </si>
  <si>
    <t>Задняя стенка ящика AvanTech YOU, H139, KD16, KB800, сталь, цвет серебристый</t>
  </si>
  <si>
    <t>Задняя стенка ящика AvanTech YOU, H139, KD16, KB900, сталь, цвет серебристый</t>
  </si>
  <si>
    <t>Задняя стенка ящика AvanTech YOU, H139, KD16, KB1000, сталь, цвет серебристый</t>
  </si>
  <si>
    <t>Задняя стенка ящика AvanTech YOU, H139, KD16, KB1200, сталь, цвет серебристый</t>
  </si>
  <si>
    <t>Задняя стенка ящика AvanTech YOU, H139, KD18, KB300, сталь, цвет серебристый</t>
  </si>
  <si>
    <t>Задняя стенка ящика AvanTech YOU, H139, KD18, KB400, сталь, цвет серебристый</t>
  </si>
  <si>
    <t>Задняя стенка ящика AvanTech YOU, H139, KD18, KB450, сталь, цвет серебристый</t>
  </si>
  <si>
    <t>Задняя стенка ящика AvanTech YOU, H139, KD18, KB500, сталь, цвет серебристый</t>
  </si>
  <si>
    <t>Задняя стенка ящика AvanTech YOU, H139, KD18, KB600, сталь, цвет серебристый</t>
  </si>
  <si>
    <t>Задняя стенка ящика AvanTech YOU, H139, KD18, KB800, сталь, цвет серебристый</t>
  </si>
  <si>
    <t>Задняя стенка ящика AvanTech YOU, H139, KD18, KB900, сталь, цвет серебристый</t>
  </si>
  <si>
    <t>Задняя стенка ящика AvanTech YOU, H139, KD18, KB1000, сталь, цвет серебристый</t>
  </si>
  <si>
    <t>Задняя стенка ящика AvanTech YOU, H139, KD18, KB1200, сталь, цвет серебристый</t>
  </si>
  <si>
    <t>Задняя стенка короба AvanTech YOU, H187, KD16, KB300, сталь, цвет серебристый</t>
  </si>
  <si>
    <t>Задняя стенка короба AvanTech YOU, H187, KD16, KB400, сталь, цвет серебристый</t>
  </si>
  <si>
    <t>Задняя стенка короба AvanTech YOU, H187, KD16, KB450, сталь, цвет серебристый</t>
  </si>
  <si>
    <t>Задняя стенка короба AvanTech YOU, H187, KD16, KB500, сталь, цвет серебристый</t>
  </si>
  <si>
    <t>Задняя стенка короба AvanTech YOU, H187, KD16, KB600, сталь, цвет серебристый</t>
  </si>
  <si>
    <t>Задняя стенка короба AvanTech YOU, H187, KD16, KB800, сталь, цвет серебристый</t>
  </si>
  <si>
    <t>Задняя стенка короба AvanTech YOU, H187, KD16, KB900, сталь, цвет серебристый</t>
  </si>
  <si>
    <t>Задняя стенка короба AvanTech YOU, H187, KD16, KB1000, сталь, цвет серебристый</t>
  </si>
  <si>
    <t>Задняя стенка короба AvanTech YOU, H187, KD16, KB1200, сталь, цвет серебристый</t>
  </si>
  <si>
    <t>Задняя стенка короба AvanTech YOU, H187, KD18, KB300, сталь, цвет серебристый</t>
  </si>
  <si>
    <t>Задняя стенка короба AvanTech YOU, H187, KD18, KB400, сталь, цвет серебристый</t>
  </si>
  <si>
    <t>Задняя стенка короба AvanTech YOU, H187, KD18, KB450, сталь, цвет серебристый</t>
  </si>
  <si>
    <t>Задняя стенка короба AvanTech YOU, H187, KD18, KB500, сталь, цвет серебристый</t>
  </si>
  <si>
    <t>Задняя стенка короба AvanTech YOU, H187, KD18, KB600, сталь, цвет серебристый</t>
  </si>
  <si>
    <t>Задняя стенка короба AvanTech YOU, H187, KD18, KB800, сталь, цвет серебристый</t>
  </si>
  <si>
    <t>Задняя стенка короба AvanTech YOU, H187, KD18, KB900, сталь, цвет серебристый</t>
  </si>
  <si>
    <t>Задняя стенка короба AvanTech YOU, H187, KD18, KB1000, сталь, цвет серебристый</t>
  </si>
  <si>
    <t>Задняя стенка короба AvanTech YOU, H187, KD18, KB1200, сталь, цвет серебристый</t>
  </si>
  <si>
    <t>Задняя стенка короба AvanTech YOU,H251, KD16, KB300, сталь, цвет серебристый</t>
  </si>
  <si>
    <t>Задняя стенка короба AvanTech YOU,H251, KD16, KB400, сталь, цвет серебристый</t>
  </si>
  <si>
    <t>Задняя стенка короба AvanTech YOU,H251, KD16, KB450, сталь, цвет серебристый</t>
  </si>
  <si>
    <t>Задняя стенка короба AvanTech YOU,H251, KD16, KB500, сталь, цвет серебристый</t>
  </si>
  <si>
    <t>Задняя стенка короба AvanTech YOU,H251, KD16, KB600, сталь, цвет серебристый</t>
  </si>
  <si>
    <t>Задняя стенка короба AvanTech YOU,H251, KD16, KB800, сталь, цвет серебристый</t>
  </si>
  <si>
    <t>Задняя стенка короба AvanTech YOU,H251, KD16, KB900, сталь, цвет серебристый</t>
  </si>
  <si>
    <t>Задняя стенка короба AvanTech YOU,H251, KD16, KB1000, сталь, цвет серебристый</t>
  </si>
  <si>
    <t>Задняя стенка короба AvanTech YOU,H251, KD16, KB1200, сталь, цвет серебристый</t>
  </si>
  <si>
    <t>Задняя стенка короба AvanTech YOU,H251, KD18, KB300, сталь, цвет серебристый</t>
  </si>
  <si>
    <t>Задняя стенка короба AvanTech YOU,H251, KD18, KB400, сталь, цвет серебристый</t>
  </si>
  <si>
    <t>Задняя стенка короба AvanTech YOU,H251, KD18, KB450, сталь, цвет серебристый</t>
  </si>
  <si>
    <t>Задняя стенка короба AvanTech YOU,H251, KD18, KB500, сталь, цвет серебристый</t>
  </si>
  <si>
    <t>Задняя стенка короба AvanTech YOU,H251, KD18, KB600, сталь, цвет серебристый</t>
  </si>
  <si>
    <t>Задняя стенка короба AvanTech YOU,H251, KD18, KB800, сталь, цвет серебристый</t>
  </si>
  <si>
    <t>Задняя стенка короба AvanTech YOU,H251, KD18, KB900, сталь, цвет серебристый</t>
  </si>
  <si>
    <t>Задняя стенка короба AvanTech YOU,H251, KD18, KB1000, сталь, цвет серебристый</t>
  </si>
  <si>
    <t>Задняя стенка короба AvanTech YOU,H251, KD18, KB1200, сталь, цвет серебристый</t>
  </si>
  <si>
    <t>Задняя стенка ящика AvanTech YOU, H101, L2000, алюминий, цвет серебристый</t>
  </si>
  <si>
    <t>Задняя стенка ящика AvanTech YOU, H139, L2000, алюминий, цвет серебристый</t>
  </si>
  <si>
    <t>Задняя стенка короба AvanTech YOU, H187, L2000, алюминий, цвет серебристый</t>
  </si>
  <si>
    <t>Задняя стенка короба AvanTech YOU,H251, L2000, алюминий, цвет серебристый</t>
  </si>
  <si>
    <t>Соединитель задней стенки AvanTech YOU, H101, цвет серебристый, левый</t>
  </si>
  <si>
    <t>Соединитель задней стенки AvanTech YOU, H101, цвет серебристый, правый</t>
  </si>
  <si>
    <t>Соединитель задней стенки AvanTech YOU, H139, цвет серебристый, левый</t>
  </si>
  <si>
    <t>Соединитель задней стенки AvanTech YOU, H139, цвет серебристый, правый</t>
  </si>
  <si>
    <t>Соединитель задней стенки AvanTech YOU, H187, цвет серебристый, левый</t>
  </si>
  <si>
    <t>Соединитель задней стенки AvanTech YOU, H187, цвет серебристый, правый</t>
  </si>
  <si>
    <t>Соединитель задней стенки AvanTech YOU, H251, цвет серебристый, левый</t>
  </si>
  <si>
    <t>Соединитель задней стенки AvanTech YOU, H251, цвет серебристый, правый</t>
  </si>
  <si>
    <t>Передняя панель внутреннего ящика AvanTech YOU, H101, L2000, алюминий, цвет серебристый</t>
  </si>
  <si>
    <t>Передняя панель внутреннего ящика AvanTech YOU, H139, L2000, алюминий, цвет серебристый</t>
  </si>
  <si>
    <t>Передняя панель внутреннего короба AvanTech YOU, H187, L2000, алюминий, цвет серебристый</t>
  </si>
  <si>
    <t>Комплект соединителей передней панели внутреннего ящика AvanTech YOU, H101, цвет серебристый</t>
  </si>
  <si>
    <t>Комплект соединителей передней панели внутреннего ящика AvanTech YOU, H139, цвет серебристый</t>
  </si>
  <si>
    <t>Комплект соединителей передней панели внутреннего короба AvanTech YOU, H187, цвет серебристый</t>
  </si>
  <si>
    <t>Комплект соединителей передней панели внутреннего короба AvanTech YOU Inlay, H187, цвет серебристый</t>
  </si>
  <si>
    <t>Фиксатор передней панели внутреннего ящика AvanTech YOU, H101, цвет серебристый</t>
  </si>
  <si>
    <t>Передняя панель внутреннего ящика AvanTech YOU, H101, KD16, KB300, цвет серебристый</t>
  </si>
  <si>
    <t>Передняя панель внутреннего ящика AvanTech YOU, H101, KD16, KB400, цвет серебристый</t>
  </si>
  <si>
    <t>Передняя панель внутреннего ящика AvanTech YOU, H101, KD16, KB450, цвет серебристый</t>
  </si>
  <si>
    <t>Передняя панель внутреннего ящика AvanTech YOU, H101, KD16, KB500, цвет серебристый</t>
  </si>
  <si>
    <t>Передняя панель внутреннего ящика AvanTech YOU, H101, KD16, KB600, цвет серебристый</t>
  </si>
  <si>
    <t>Передняя панель внутреннего ящика AvanTech YOU, H101, KD16, KB800, цвет серебристый</t>
  </si>
  <si>
    <t>Передняя панель внутреннего ящика AvanTech YOU, H101, KD16, KB900, цвет серебристый</t>
  </si>
  <si>
    <t>Передняя панель внутреннего ящика AvanTech YOU, H101, KD16, KB1000, цвет серебристый</t>
  </si>
  <si>
    <t>Передняя панель внутреннего ящика AvanTech YOU, H101, KD16, KB1200, цвет серебристый</t>
  </si>
  <si>
    <t>Передняя панель внутреннего ящика AvanTech YOU, H101, KD18, KB300, цвет серебристый</t>
  </si>
  <si>
    <t>Передняя панель внутреннего ящика AvanTech YOU, H101, KD18, KB400, цвет серебристый</t>
  </si>
  <si>
    <t>Передняя панель внутреннего ящика AvanTech YOU, H101, KD18, KB450, цвет серебристый</t>
  </si>
  <si>
    <t>Передняя панель внутреннего ящика AvanTech YOU, H101, KD18, KB500, цвет серебристый</t>
  </si>
  <si>
    <t>Передняя панель внутреннего ящика AvanTech YOU, H101, KD18, KB600, цвет серебристый</t>
  </si>
  <si>
    <t>Передняя панель внутреннего ящика AvanTech YOU, H101, KD18, KB800, цвет серебристый</t>
  </si>
  <si>
    <t>Передняя панель внутреннего ящика AvanTech YOU, H101, KD18, KB900, цвет серебристый</t>
  </si>
  <si>
    <t>Передняя панель внутреннего ящика AvanTech YOU, H101, KD18, KB1000, цвет серебристый</t>
  </si>
  <si>
    <t>Передняя панель внутреннего ящика AvanTech YOU, H101, KD18, KB1200, цвет серебристый</t>
  </si>
  <si>
    <t>Передняя панель внутреннего ящика AvanTech YOU, H139, KD16, KB300, цвет серебристый</t>
  </si>
  <si>
    <t>Передняя панель внутреннего ящика AvanTech YOU, H139, KD16, KB400, цвет серебристый</t>
  </si>
  <si>
    <t>Передняя панель внутреннего ящика AvanTech YOU, H139, KD16, KB450, цвет серебристый</t>
  </si>
  <si>
    <t>Передняя панель внутреннего ящика AvanTech YOU, H139, KD16, KB500, цвет серебристый</t>
  </si>
  <si>
    <t>Передняя панель внутреннего ящика AvanTech YOU, H139, KD16, KB600, цвет серебристый</t>
  </si>
  <si>
    <t>Передняя панель внутреннего ящика AvanTech YOU, H139, KD16, KB800, цвет серебристый</t>
  </si>
  <si>
    <t>Передняя панель внутреннего ящика AvanTech YOU, H139, KD16, KB900, цвет серебристый</t>
  </si>
  <si>
    <t>Передняя панель внутреннего ящика AvanTech YOU, H139, KD16, KB1000, цвет серебристый</t>
  </si>
  <si>
    <t>Передняя панель внутреннего ящика AvanTech YOU, H139, KD16, KB1200, цвет серебристый</t>
  </si>
  <si>
    <t>Передняя панель внутреннего ящика AvanTech YOU, H139, KD18, KB300, цвет серебристый</t>
  </si>
  <si>
    <t>Передняя панель внутреннего ящика AvanTech YOU, H139, KD18, KB400, цвет серебристый</t>
  </si>
  <si>
    <t>Передняя панель внутреннего ящика AvanTech YOU, H139, KD18, KB450, цвет серебристый</t>
  </si>
  <si>
    <t>Передняя панель внутреннего ящика AvanTech YOU, H139, KD18, KB500, цвет серебристый</t>
  </si>
  <si>
    <t>Передняя панель внутреннего ящика AvanTech YOU, H139, KD18, KB600, цвет серебристый</t>
  </si>
  <si>
    <t>Передняя панель внутреннего ящика AvanTech YOU, H139, KD18, KB800, цвет серебристый</t>
  </si>
  <si>
    <t>Передняя панель внутреннего ящика AvanTech YOU, H139, KD18, KB900, цвет серебристый</t>
  </si>
  <si>
    <t>Передняя панель внутреннего ящика AvanTech YOU, H139, KD18, KB1000, цвет серебристый</t>
  </si>
  <si>
    <t>Передняя панель внутреннего ящика AvanTech YOU, H139, KD18, KB1200, цвет серебристый</t>
  </si>
  <si>
    <t>Передняя панель внутреннего короба AvanTech YOU, H187, KD16, KB300, цвет серебристый</t>
  </si>
  <si>
    <t>Передняя панель внутреннего короба AvanTech YOU, H187, KD16, KB400, цвет серебристый</t>
  </si>
  <si>
    <t>Передняя панель внутреннего короба AvanTech YOU, H187, KD16, KB450, цвет серебристый</t>
  </si>
  <si>
    <t>Передняя панель внутреннего короба AvanTech YOU, H187, KD16, KB500, цвет серебристый</t>
  </si>
  <si>
    <t>Передняя панель внутреннего короба AvanTech YOU, H187, KD16, KB600, цвет серебристый</t>
  </si>
  <si>
    <t>Передняя панель внутреннего короба AvanTech YOU, H187, KD16, KB800, цвет серебристый</t>
  </si>
  <si>
    <t>Передняя панель внутреннего короба AvanTech YOU, H187, KD16, KB900, цвет серебристый</t>
  </si>
  <si>
    <t>Передняя панель внутреннего короба AvanTech YOU, H187, KD16, KB1000, цвет серебристый</t>
  </si>
  <si>
    <t>Передняя панель внутреннего короба AvanTech YOU, H187, KD16, KB1200, цвет серебристый</t>
  </si>
  <si>
    <t>Передняя панель внутреннего короба AvanTech YOU, H187, KD18, KB300, цвет серебристый</t>
  </si>
  <si>
    <t>Передняя панель внутреннего короба AvanTech YOU, H187, KD18, KB400, цвет серебристый</t>
  </si>
  <si>
    <t>Передняя панель внутреннего короба AvanTech YOU, H187, KD18, KB450, цвет серебристый</t>
  </si>
  <si>
    <t>Передняя панель внутреннего короба AvanTech YOU, H187, KD18, KB500, цвет серебристый</t>
  </si>
  <si>
    <t>Передняя панель внутреннего короба AvanTech YOU, H187, KD18, KB600, цвет серебристый</t>
  </si>
  <si>
    <t>Передняя панель внутреннего короба AvanTech YOU, H187, KD18, KB800, цвет серебристый</t>
  </si>
  <si>
    <t>Передняя панель внутреннего короба AvanTech YOU, H187, KD18, KB900, цвет серебристый</t>
  </si>
  <si>
    <t>Передняя панель внутреннего короба AvanTech YOU, H187, KD18, KB1000, цвет серебристый</t>
  </si>
  <si>
    <t>Передняя панель внутреннего короба AvanTech YOU, H187, KD18, KB1200, цвет серебристый</t>
  </si>
  <si>
    <t>Передняя панель внутреннего короба AvanTech YOU Inlay, H187, KD16, KB300, цвет серебристый</t>
  </si>
  <si>
    <t>Передняя панель внутреннего короба AvanTech YOU Inlay, H187, KD16, KB400, цвет серебристый</t>
  </si>
  <si>
    <t>Передняя панель внутреннего короба AvanTech YOU Inlay, H187, KD16, KB450, цвет серебристый</t>
  </si>
  <si>
    <t>Передняя панель внутреннего короба AvanTech YOU Inlay, H187, KD16, KB500, цвет серебристый</t>
  </si>
  <si>
    <t>Передняя панель внутреннего короба AvanTech YOU Inlay, H187, KD16, KB600, цвет серебристый</t>
  </si>
  <si>
    <t>Передняя панель внутреннего короба AvanTech YOU Inlay, H187, KD16, KB800, цвет серебристый</t>
  </si>
  <si>
    <t>Передняя панель внутреннего короба AvanTech YOU Inlay, H187, KD16, KB900, цвет серебристый</t>
  </si>
  <si>
    <t>Передняя панель внутреннего короба AvanTech YOU Inlay, H187, KD16, KB1000, цвет серебристый</t>
  </si>
  <si>
    <t>Передняя панель внутреннего короба AvanTech YOU Inlay, H187, KD16, KB1200, цвет серебристый</t>
  </si>
  <si>
    <t>Передняя панель внутреннего короба AvanTech YOU Inlay, H187, KD18, KB300, цвет серебристый</t>
  </si>
  <si>
    <t>Передняя панель внутреннего короба AvanTech YOU Inlay, H187, KD18, KB400, цвет серебристый</t>
  </si>
  <si>
    <t>Передняя панель внутреннего короба AvanTech YOU Inlay, H187, KD18, KB450, цвет серебристый</t>
  </si>
  <si>
    <t>Передняя панель внутреннего короба AvanTech YOU Inlay, H187, KD18, KB500, цвет серебристый</t>
  </si>
  <si>
    <t>Передняя панель внутреннего короба AvanTech YOU Inlay, H187, KD18, KB600, цвет серебристый</t>
  </si>
  <si>
    <t>Передняя панель внутреннего короба AvanTech YOU Inlay, H187, KD18, KB800, цвет серебристый</t>
  </si>
  <si>
    <t>Передняя панель внутреннего короба AvanTech YOU Inlay, H187, KD18, KB900, цвет серебристый</t>
  </si>
  <si>
    <t>Передняя панель внутреннего короба AvanTech YOU Inlay, H187, KD18, KB1000, цвет серебристый</t>
  </si>
  <si>
    <t>Передняя панель внутреннего короба AvanTech YOU Inlay, H187, KD18, KB1200, цвет серебристый</t>
  </si>
  <si>
    <t>Профиль для передней панели внутреннего короба AvanTech YOU, H187, L2000, цвет серебристый</t>
  </si>
  <si>
    <t>Торцевая заглушка для передней панели внутреннего ящика, H101, цвет серебристый</t>
  </si>
  <si>
    <t>Торцевая заглушка для передней панели внутреннего ящика, H139, цвет серебристый</t>
  </si>
  <si>
    <t>Торцевая заглушка для передней панели внутреннего короба, H187, цвет серебристый</t>
  </si>
  <si>
    <t>Заглушка на боковину AvanTech YOU, с логотипом Hettich, цвет серебристый</t>
  </si>
  <si>
    <t>Боковина ящика AvanTech YOU, H77, NL400, цвет белый, левая</t>
  </si>
  <si>
    <t>Боковина ящика AvanTech YOU, H77, NL400, цвет белый, правая</t>
  </si>
  <si>
    <t>Боковина ящика AvanTech YOU, H77, NL450, цвет белый, левая</t>
  </si>
  <si>
    <t>Боковина ящика AvanTech YOU, H77, NL450, цвет белый, правая</t>
  </si>
  <si>
    <t>Боковина ящика AvanTech YOU, H77, NL500, цвет белый, левая</t>
  </si>
  <si>
    <t>Боковина ящика AvanTech YOU, H77, NL500, цвет белый, правая</t>
  </si>
  <si>
    <t>Боковина ящика AvanTech YOU, H77, NL550, цвет белый, левая</t>
  </si>
  <si>
    <t>Боковина ящика AvanTech YOU, H77, NL550, цвет белый, правая</t>
  </si>
  <si>
    <t>Боковина ящика AvanTech YOU, H101, NL270, цвет белый, левая</t>
  </si>
  <si>
    <t>Боковина ящика AvanTech YOU, H101, NL270, цвет белый, правая</t>
  </si>
  <si>
    <t>Боковина ящика AvanTech YOU, H101, NL300, цвет белый, левая</t>
  </si>
  <si>
    <t>Боковина ящика AvanTech YOU, H101, NL300, цвет белый, правая</t>
  </si>
  <si>
    <t>Боковина ящика AvanTech YOU, H101, NL350, цвет белый, левая</t>
  </si>
  <si>
    <t>Боковина ящика AvanTech YOU, H101, NL350, цвет белый, правая</t>
  </si>
  <si>
    <t>Боковина ящика AvanTech YOU, H101, NL400, цвет белый, левая</t>
  </si>
  <si>
    <t>Боковина ящика AvanTech YOU, H101, NL400, цвет белый, правая</t>
  </si>
  <si>
    <t>Боковина ящика AvanTech YOU, H101, NL450, цвет белый, левая</t>
  </si>
  <si>
    <t>Боковина ящика AvanTech YOU, H101, NL450, цвет белый, правая</t>
  </si>
  <si>
    <t>Боковина ящика AvanTech YOU, H101, NL500, цвет белый, левая</t>
  </si>
  <si>
    <t>Боковина ящика AvanTech YOU, H101, NL500, цвет белый, правая</t>
  </si>
  <si>
    <t>Боковина ящика AvanTech YOU, H101, NL550, цвет белый, левая</t>
  </si>
  <si>
    <t>Боковина ящика AvanTech YOU, H101, NL550, цвет белый, правая</t>
  </si>
  <si>
    <t>Боковина ящика AvanTech YOU, H101, NL600, цвет белый, левая</t>
  </si>
  <si>
    <t>Боковина ящика AvanTech YOU, H101, NL600, цвет белый, правая</t>
  </si>
  <si>
    <t>Боковина ящика AvanTech YOU, H101, NL650, цвет белый, левая</t>
  </si>
  <si>
    <t>Боковина ящика AvanTech YOU, H101, NL650, цвет белый, правая</t>
  </si>
  <si>
    <t>Боковина ящика AvanTech YOU, H139, NL270, цвет белый, левая</t>
  </si>
  <si>
    <t>Боковина ящика AvanTech YOU, H139, NL270, цвет белый, правая</t>
  </si>
  <si>
    <t>Боковина ящика AvanTech YOU, H139, NL300, цвет белый, левая</t>
  </si>
  <si>
    <t>Боковина ящика AvanTech YOU, H139, NL300, цвет белый, правая</t>
  </si>
  <si>
    <t>Боковина ящика AvanTech YOU, H139, NL350, цвет белый, левая</t>
  </si>
  <si>
    <t>Боковина ящика AvanTech YOU, H139, NL350, цвет белый, правая</t>
  </si>
  <si>
    <t>Боковина ящика AvanTech YOU, H139, NL400, цвет белый, левая</t>
  </si>
  <si>
    <t>Боковина ящика AvanTech YOU, H139, NL400, цвет белый, правая</t>
  </si>
  <si>
    <t>Боковина ящика AvanTech YOU, H139, NL450, цвет белый, левая</t>
  </si>
  <si>
    <t>Боковина ящика AvanTech YOU, H139, NL450, цвет белый, правая</t>
  </si>
  <si>
    <t>Боковина ящика AvanTech YOU, H139, NL500, цвет белый, левая</t>
  </si>
  <si>
    <t>Боковина ящика AvanTech YOU, H139, NL500, цвет белый, правая</t>
  </si>
  <si>
    <t>Боковина ящика AvanTech YOU, H139, NL550, цвет белый, левая</t>
  </si>
  <si>
    <t>Боковина ящика AvanTech YOU, H139, NL550, цвет белый, правая</t>
  </si>
  <si>
    <t>Боковина ящика AvanTech YOU, H139, NL600, цвет белый, левая</t>
  </si>
  <si>
    <t>Боковина ящика AvanTech YOU, H139, NL600, цвет белый, правая</t>
  </si>
  <si>
    <t>Боковина ящика AvanTech YOU, H139, NL650, цвет белый, левая</t>
  </si>
  <si>
    <t>Боковина ящика AvanTech YOU, H139, NL650, цвет белый, правая</t>
  </si>
  <si>
    <t>Боковина короба AvanTech YOU, H187, NL270, цвет белый, левая</t>
  </si>
  <si>
    <t>Боковина короба AvanTech YOU, H187, NL270, цвет белый, правая</t>
  </si>
  <si>
    <t>Боковина короба AvanTech YOU, H187, NL300, цвет белый, левая</t>
  </si>
  <si>
    <t>Боковина короба AvanTech YOU, H187, NL300, цвет белый, правая</t>
  </si>
  <si>
    <t>Боковина короба AvanTech YOU, H187, NL350, цвет белый, левая</t>
  </si>
  <si>
    <t>Боковина короба AvanTech YOU, H187, NL350, цвет белый, правая</t>
  </si>
  <si>
    <t>Боковина короба AvanTech YOU, H187, NL400, цвет белый, левая</t>
  </si>
  <si>
    <t>Боковина короба AvanTech YOU, H187, NL400, цвет белый, правая</t>
  </si>
  <si>
    <t>Боковина короба AvanTech YOU, H187, NL450, цвет белый, левая</t>
  </si>
  <si>
    <t>Боковина короба AvanTech YOU, H187, NL450, цвет белый, правая</t>
  </si>
  <si>
    <t>Боковина короба AvanTech YOU, H187, NL500, цвет белый, левая</t>
  </si>
  <si>
    <t>Боковина короба AvanTech YOU, H187, NL500, цвет белый, правая</t>
  </si>
  <si>
    <t>Боковина короба AvanTech YOU, H187, NL550, цвет белый, левая</t>
  </si>
  <si>
    <t>Боковина короба AvanTech YOU, H187, NL550, цвет белый, правая</t>
  </si>
  <si>
    <t>Боковина короба AvanTech YOU, H187, NL600, цвет белый, левая</t>
  </si>
  <si>
    <t>Боковина короба AvanTech YOU, H187, NL600, цвет белый, правая</t>
  </si>
  <si>
    <t>Боковина короба AvanTech YOU, H187, NL650, цвет белый, левая</t>
  </si>
  <si>
    <t>Боковина короба AvanTech YOU, H187, NL650, цвет белый, правая</t>
  </si>
  <si>
    <t>Боковина короба AvanTech YOU, H251, NL350, цвет белый, левая</t>
  </si>
  <si>
    <t>Боковина короба AvanTech YOU, H251, NL350, цвет белый, правая</t>
  </si>
  <si>
    <t>Боковина короба AvanTech YOU, H251, NL400, цвет белый, левая</t>
  </si>
  <si>
    <t>Боковина короба AvanTech YOU, H251, NL400, цвет белый, правая</t>
  </si>
  <si>
    <t>Боковина короба AvanTech YOU, H251, NL450, цвет белый, левая</t>
  </si>
  <si>
    <t>Боковина короба AvanTech YOU, H251, NL450, цвет белый, правая</t>
  </si>
  <si>
    <t>Боковина короба AvanTech YOU, H251, NL500, цвет белый, левая</t>
  </si>
  <si>
    <t>Боковина короба AvanTech YOU, H251, NL500, цвет белый, правая</t>
  </si>
  <si>
    <t>Боковина короба AvanTech YOU, H251, NL550, цвет белый, левая</t>
  </si>
  <si>
    <t>Боковина короба AvanTech YOU, H251, NL550, цвет белый, правая</t>
  </si>
  <si>
    <t>Боковина короба AvanTech YOU, H251, NL600, цвет белый, левая</t>
  </si>
  <si>
    <t>Боковина короба AvanTech YOU, H251, NL600, цвет белый, правая</t>
  </si>
  <si>
    <t>Боковина короба AvanTech YOU, H251, NL650, цвет белый, левая</t>
  </si>
  <si>
    <t>Боковина короба AvanTech YOU, H251, NL650, цвет белый, правая</t>
  </si>
  <si>
    <t>Боковина короба AvanTech YOU Inlay, H187, NL350, цвет белый, левая</t>
  </si>
  <si>
    <t>Боковина короба AvanTech YOU Inlay, H187, NL350, цвет белый, правая</t>
  </si>
  <si>
    <t>Боковина короба AvanTech YOU Inlay, H187, NL400, цвет белый, левая</t>
  </si>
  <si>
    <t>Боковина короба AvanTech YOU Inlay, H187, NL400, цвет белый, правая</t>
  </si>
  <si>
    <t>Боковина короба AvanTech YOU Inlay, H187, NL450, цвет белый, левая</t>
  </si>
  <si>
    <t>Боковина короба AvanTech YOU Inlay, H187, NL450, цвет белый, правая</t>
  </si>
  <si>
    <t>Боковина короба AvanTech YOU Inlay, H187, NL500, цвет белый, левая</t>
  </si>
  <si>
    <t>Боковина короба AvanTech YOU Inlay, H187, NL500, цвет белый, правая</t>
  </si>
  <si>
    <t>Боковина короба AvanTech YOU Inlay, H187, NL550, цвет белый, левая</t>
  </si>
  <si>
    <t>Боковина короба AvanTech YOU Inlay, H187, NL550, цвет белый, правая</t>
  </si>
  <si>
    <t>Боковина короба AvanTech YOU Inlay, H187, NL600, цвет белый, левая</t>
  </si>
  <si>
    <t>Боковина короба AvanTech YOU Inlay, H187, NL600, цвет белый, правая</t>
  </si>
  <si>
    <t>Боковина короба AvanTech YOU Inlay, H187, NL650, цвет белый, левая</t>
  </si>
  <si>
    <t>Боковина короба AvanTech YOU Inlay, H187, NL650, цвет белый, правая</t>
  </si>
  <si>
    <t>Задняя стенка ящика AvanTech YOU, H77, KD16, KB600, сталь, цвет белый</t>
  </si>
  <si>
    <t>Задняя стенка ящика AvanTech YOU, H77, KD18, KB600, сталь, цвет белый</t>
  </si>
  <si>
    <t>Задняя стенка ящика AvanTech YOU, H101, KD16, KB300, сталь, цвет белый</t>
  </si>
  <si>
    <t>Задняя стенка ящика AvanTech YOU, H101, KD16, KB400, сталь, цвет белый</t>
  </si>
  <si>
    <t>Задняя стенка ящика AvanTech YOU, H101, KD16, KB450, сталь, цвет белый</t>
  </si>
  <si>
    <t>Задняя стенка ящика AvanTech YOU, H101, KD16, KB500, сталь, цвет белый</t>
  </si>
  <si>
    <t>Задняя стенка ящика AvanTech YOU, H101, KD16, KB600, сталь, цвет белый</t>
  </si>
  <si>
    <t>Задняя стенка ящика AvanTech YOU, H101, KD16, KB800, сталь, цвет белый</t>
  </si>
  <si>
    <t>Задняя стенка ящика AvanTech YOU, H101, KD16, KB900, сталь, цвет белый</t>
  </si>
  <si>
    <t>Задняя стенка ящика AvanTech YOU, H101, KD16, KB1000, сталь, цвет белый</t>
  </si>
  <si>
    <t>Задняя стенка ящика AvanTech YOU, H101, KD16, KB1200, сталь, цвет белый</t>
  </si>
  <si>
    <t>Задняя стенка ящика AvanTech YOU, H101, KD18, KB300, сталь, цвет белый</t>
  </si>
  <si>
    <t>Задняя стенка ящика AvanTech YOU, H101, KD18, KB400, сталь, цвет белый</t>
  </si>
  <si>
    <t>Задняя стенка ящика AvanTech YOU, H101, KD18, KB450, сталь, цвет белый</t>
  </si>
  <si>
    <t>Задняя стенка ящика AvanTech YOU, H101, KD18, KB500, сталь, цвет белый</t>
  </si>
  <si>
    <t>Задняя стенка ящика AvanTech YOU, H101, KD18, KB600, сталь, цвет белый</t>
  </si>
  <si>
    <t>Задняя стенка ящика AvanTech YOU, H101, KD18, KB800, сталь, цвет белый</t>
  </si>
  <si>
    <t>Задняя стенка ящика AvanTech YOU, H101, KD18, KB900, сталь, цвет белый</t>
  </si>
  <si>
    <t>Задняя стенка ящика AvanTech YOU, H101, KD18, KB1000, сталь, цвет белый</t>
  </si>
  <si>
    <t>Задняя стенка ящика AvanTech YOU, H101, KD18, KB1200, сталь, цвет белый</t>
  </si>
  <si>
    <t>Задняя стенка ящика AvanTech YOU, H139, KD16, KB300, сталь, цвет белый</t>
  </si>
  <si>
    <t>Задняя стенка ящика AvanTech YOU, H139, KD16, KB400, сталь, цвет белый</t>
  </si>
  <si>
    <t>Задняя стенка ящика AvanTech YOU, H139, KD16, KB450, сталь, цвет белый</t>
  </si>
  <si>
    <t>Задняя стенка ящика AvanTech YOU, H139, KD16, KB500, сталь, цвет белый</t>
  </si>
  <si>
    <t>Задняя стенка ящика AvanTech YOU, H139, KD16, KB600, сталь, цвет белый</t>
  </si>
  <si>
    <t>Задняя стенка ящика AvanTech YOU, H139, KD16, KB800, сталь, цвет белый</t>
  </si>
  <si>
    <t>Задняя стенка ящика AvanTech YOU, H139, KD16, KB900, сталь, цвет белый</t>
  </si>
  <si>
    <t>Задняя стенка ящика AvanTech YOU, H139, KD16, KB1000, сталь, цвет белый</t>
  </si>
  <si>
    <t>Задняя стенка ящика AvanTech YOU, H139, KD16, KB1200, сталь, цвет белый</t>
  </si>
  <si>
    <t>Задняя стенка ящика AvanTech YOU, H139, KD18, KB300, сталь, цвет белый</t>
  </si>
  <si>
    <t>Задняя стенка ящика AvanTech YOU, H139, KD18, KB400, сталь, цвет белый</t>
  </si>
  <si>
    <t>Задняя стенка ящика AvanTech YOU, H139, KD18, KB450, сталь, цвет белый</t>
  </si>
  <si>
    <t>Задняя стенка ящика AvanTech YOU, H139, KD18, KB500, сталь, цвет белый</t>
  </si>
  <si>
    <t>Задняя стенка ящика AvanTech YOU, H139, KD18, KB600, сталь, цвет белый</t>
  </si>
  <si>
    <t>Задняя стенка ящика AvanTech YOU, H139, KD18, KB800, сталь, цвет белый</t>
  </si>
  <si>
    <t>Задняя стенка ящика AvanTech YOU, H139, KD18, KB900, сталь, цвет белый</t>
  </si>
  <si>
    <t>Задняя стенка ящика AvanTech YOU, H139, KD18, KB1000, сталь, цвет белый</t>
  </si>
  <si>
    <t>Задняя стенка ящика AvanTech YOU, H139, KD18, KB1200, сталь, цвет белый</t>
  </si>
  <si>
    <t>Задняя стенка короба AvanTech YOU, H187, KD16, KB300, сталь, цвет белый</t>
  </si>
  <si>
    <t>Задняя стенка короба AvanTech YOU, H187, KD16, KB400, сталь, цвет белый</t>
  </si>
  <si>
    <t>Задняя стенка короба AvanTech YOU, H187, KD16, KB450, сталь, цвет белый</t>
  </si>
  <si>
    <t>Задняя стенка короба AvanTech YOU, H187, KD16, KB500, сталь, цвет белый</t>
  </si>
  <si>
    <t>Задняя стенка короба AvanTech YOU, H187, KD16, KB600, сталь, цвет белый</t>
  </si>
  <si>
    <t>Задняя стенка короба AvanTech YOU, H187, KD16, KB800, сталь, цвет белый</t>
  </si>
  <si>
    <t>Задняя стенка короба AvanTech YOU, H187, KD16, KB900, сталь, цвет белый</t>
  </si>
  <si>
    <t>Задняя стенка короба AvanTech YOU, H187, KD16, KB1000, сталь, цвет белый</t>
  </si>
  <si>
    <t>Задняя стенка короба AvanTech YOU, H187, KD16, KB1200, сталь, цвет белый</t>
  </si>
  <si>
    <t>Задняя стенка короба AvanTech YOU, H187, KD18, KB300, сталь, цвет белый</t>
  </si>
  <si>
    <t>Задняя стенка короба AvanTech YOU, H187, KD18, KB400, сталь, цвет белый</t>
  </si>
  <si>
    <t>Задняя стенка короба AvanTech YOU, H187, KD18, KB450, сталь, цвет белый</t>
  </si>
  <si>
    <t>Задняя стенка короба AvanTech YOU, H187, KD18, KB500, сталь, цвет белый</t>
  </si>
  <si>
    <t>Задняя стенка короба AvanTech YOU, H187, KD18, KB600, сталь, цвет белый</t>
  </si>
  <si>
    <t>Задняя стенка короба AvanTech YOU, H187, KD18, KB800, сталь, цвет белый</t>
  </si>
  <si>
    <t>Задняя стенка короба AvanTech YOU, H187, KD18, KB900, сталь, цвет белый</t>
  </si>
  <si>
    <t>Задняя стенка короба AvanTech YOU, H187, KD18, KB1000, сталь, цвет белый</t>
  </si>
  <si>
    <t>Задняя стенка короба AvanTech YOU, H187, KD18, KB1200, сталь, цвет белый</t>
  </si>
  <si>
    <t>Задняя стенка короба AvanTech YOU, H251, KD16, KB300, сталь, цвет белый</t>
  </si>
  <si>
    <t>Задняя стенка короба AvanTech YOU, H251, KD16, KB400, сталь, цвет белый</t>
  </si>
  <si>
    <t>Задняя стенка короба AvanTech YOU, H251, KD16, KB450, сталь, цвет белый</t>
  </si>
  <si>
    <t>Задняя стенка короба AvanTech YOU, H251, KD16, KB500, сталь, цвет белый</t>
  </si>
  <si>
    <t>Задняя стенка короба AvanTech YOU, H251, KD16, KB600, сталь, цвет белый</t>
  </si>
  <si>
    <t>Задняя стенка короба AvanTech YOU, H251, KD16, KB800, сталь, цвет белый</t>
  </si>
  <si>
    <t>Задняя стенка короба AvanTech YOU, H251, KD16, KB900, сталь, цвет белый</t>
  </si>
  <si>
    <t>Задняя стенка короба AvanTech YOU, H251, KD16, KB1000, сталь, цвет белый</t>
  </si>
  <si>
    <t>Задняя стенка короба AvanTech YOU, H251, KD16, KB1200, сталь, цвет белый</t>
  </si>
  <si>
    <t>Задняя стенка короба AvanTech YOU, H251, KD18, KB300, сталь, цвет белый</t>
  </si>
  <si>
    <t>Задняя стенка короба AvanTech YOU, H251, KD18, KB400, сталь, цвет белый</t>
  </si>
  <si>
    <t>Задняя стенка короба AvanTech YOU, H251, KD18, KB450, сталь, цвет белый</t>
  </si>
  <si>
    <t>Задняя стенка короба AvanTech YOU, H251, KD18, KB500, сталь, цвет белый</t>
  </si>
  <si>
    <t>Задняя стенка короба AvanTech YOU, H251, KD18, KB600, сталь, цвет белый</t>
  </si>
  <si>
    <t>Задняя стенка короба AvanTech YOU, H251, KD18, KB800, сталь, цвет белый</t>
  </si>
  <si>
    <t>Задняя стенка короба AvanTech YOU, H251, KD18, KB900, сталь, цвет белый</t>
  </si>
  <si>
    <t>Задняя стенка короба AvanTech YOU, H251, KD18, KB1000, сталь, цвет белый</t>
  </si>
  <si>
    <t>Задняя стенка короба AvanTech YOU, H251, KD18, KB1200, сталь, цвет белый</t>
  </si>
  <si>
    <t>Задняя стенка ящика AvanTech YOU, H101, L2000, алюминий, цвет белый</t>
  </si>
  <si>
    <t>Задняя стенка ящика AvanTech YOU, H139, L2000, алюминий, цвет белый</t>
  </si>
  <si>
    <t>Задняя стенка короба AvanTech YOU, H187, L2000, алюминий, цвет белый</t>
  </si>
  <si>
    <t>Задняя стенка короба AvanTech YOU, H251, L2000, алюминий, цвет белый</t>
  </si>
  <si>
    <t>Соединитель задней стенки AvanTech YOU, H101, цвет белый, левый</t>
  </si>
  <si>
    <t>Соединитель задней стенки AvanTech YOU, H101, цвет белый, правый</t>
  </si>
  <si>
    <t>Соединитель задней стенки AvanTech YOU, H139, цвет белый, левый</t>
  </si>
  <si>
    <t>Соединитель задней стенки AvanTech YOU, H139, цвет белый, правый</t>
  </si>
  <si>
    <t>Соединитель задней стенки AvanTech YOU, H187, цвет белый, левый</t>
  </si>
  <si>
    <t>Соединитель задней стенки AvanTech YOU, H187, цвет белый, правый</t>
  </si>
  <si>
    <t>Соединитель задней стенки AvanTech YOU, H251, цвет белый, левый</t>
  </si>
  <si>
    <t>Соединитель задней стенки AvanTech YOU, H251, цвет белый, правый</t>
  </si>
  <si>
    <t>Передняя панель внутреннего ящика AvanTech YOU, H101, L2000, алюминий, цвет белый</t>
  </si>
  <si>
    <t>Передняя панель внутреннего ящика AvanTech YOU, H139, L2000, алюминий, цвет белый</t>
  </si>
  <si>
    <t>Передняя панель внутреннего короба AvanTech YOU, H187, L2000, алюминий, цвет белый</t>
  </si>
  <si>
    <t>Комплект соединителей передней панели внутреннего ящика AvanTech YOU, H101, цвет белый</t>
  </si>
  <si>
    <t>Комплект соединителей передней панели внутреннего ящика AvanTech YOU, H139, цвет белый</t>
  </si>
  <si>
    <t>Комплект соединителей передней панели внутреннего короба AvanTech YOU, H187, цвет белый</t>
  </si>
  <si>
    <t>Комплект соединителей передней панели внутреннего короба AvanTech YOU Inlay, H187, цвет белый</t>
  </si>
  <si>
    <t>Фиксатор передней панели внутреннего ящика AvanTech YOU, H101, цвет белый</t>
  </si>
  <si>
    <t>Передняя панель внутреннего ящика AvanTech YOU, H101, KD16, KB300, цвет белый</t>
  </si>
  <si>
    <t>Передняя панель внутреннего ящика AvanTech YOU, H101, KD16, KB400, цвет белый</t>
  </si>
  <si>
    <t>Передняя панель внутреннего ящика AvanTech YOU, H101, KD16, KB450, цвет белый</t>
  </si>
  <si>
    <t>Передняя панель внутреннего ящика AvanTech YOU, H101, KD16, KB500, цвет белый</t>
  </si>
  <si>
    <t>Передняя панель внутреннего ящика AvanTech YOU, H101, KD16, KB600, цвет белый</t>
  </si>
  <si>
    <t>Передняя панель внутреннего ящика AvanTech YOU, H101, KD16, KB800, цвет белый</t>
  </si>
  <si>
    <t>Передняя панель внутреннего ящика AvanTech YOU, H101, KD16, KB900, цвет белый</t>
  </si>
  <si>
    <t>Передняя панель внутреннего ящика AvanTech YOU, H101, KD16, KB1000, цвет белый</t>
  </si>
  <si>
    <t>Передняя панель внутреннего ящика AvanTech YOU, H101, KD16, KB1200, цвет белый</t>
  </si>
  <si>
    <t>Передняя панель внутреннего ящика AvanTech YOU, H101, KD18, KB300, цвет белый</t>
  </si>
  <si>
    <t>Передняя панель внутреннего ящика AvanTech YOU, H101, KD18, KB400, цвет белый</t>
  </si>
  <si>
    <t>Передняя панель внутреннего ящика AvanTech YOU, H101, KD18, KB450, цвет белый</t>
  </si>
  <si>
    <t>Передняя панель внутреннего ящика AvanTech YOU, H101, KD18, KB500, цвет белый</t>
  </si>
  <si>
    <t>Передняя панель внутреннего ящика AvanTech YOU, H101, KD18, KB600, цвет белый</t>
  </si>
  <si>
    <t>Передняя панель внутреннего ящика AvanTech YOU, H101, KD18, KB800, цвет белый</t>
  </si>
  <si>
    <t>Передняя панель внутреннего ящика AvanTech YOU, H101, KD18, KB900, цвет белый</t>
  </si>
  <si>
    <t>Передняя панель внутреннего ящика AvanTech YOU, H101, KD18, KB1000, цвет белый</t>
  </si>
  <si>
    <t>Передняя панель внутреннего ящика AvanTech YOU, H101, KD18, KB1200, цвет белый</t>
  </si>
  <si>
    <t>Передняя панель внутреннего ящика AvanTech YOU, H139, KD16, KB300, цвет белый</t>
  </si>
  <si>
    <t>Передняя панель внутреннего ящика AvanTech YOU, H139, KD16, KB400, цвет белый</t>
  </si>
  <si>
    <t>Передняя панель внутреннего ящика AvanTech YOU, H139, KD16, KB450, цвет белый</t>
  </si>
  <si>
    <t>Передняя панель внутреннего ящика AvanTech YOU, H139, KD16, KB500, цвет белый</t>
  </si>
  <si>
    <t>Передняя панель внутреннего ящика AvanTech YOU, H139, KD16, KB600, цвет белый</t>
  </si>
  <si>
    <t>Передняя панель внутреннего ящика AvanTech YOU, H139, KD16, KB800, цвет белый</t>
  </si>
  <si>
    <t>Передняя панель внутреннего ящика AvanTech YOU, H139, KD16, KB900, цвет белый</t>
  </si>
  <si>
    <t>Передняя панель внутреннего ящика AvanTech YOU, H139, KD16, KB1000, цвет белый</t>
  </si>
  <si>
    <t>Передняя панель внутреннего ящика AvanTech YOU, H139, KD16, KB1200, цвет белый</t>
  </si>
  <si>
    <t>Передняя панель внутреннего ящика AvanTech YOU, H139, KD18, KB300, цвет белый</t>
  </si>
  <si>
    <t>Передняя панель внутреннего ящика AvanTech YOU, H139, KD18, KB400, цвет белый</t>
  </si>
  <si>
    <t>Передняя панель внутреннего ящика AvanTech YOU, H139, KD18, KB450, цвет белый</t>
  </si>
  <si>
    <t>Передняя панель внутреннего ящика AvanTech YOU, H139, KD18, KB500, цвет белый</t>
  </si>
  <si>
    <t>Передняя панель внутреннего ящика AvanTech YOU, H139, KD18, KB600, цвет белый</t>
  </si>
  <si>
    <t>Передняя панель внутреннего ящика AvanTech YOU, H139, KD18, KB800, цвет белый</t>
  </si>
  <si>
    <t>Передняя панель внутреннего ящика AvanTech YOU, H139, KD18, KB900, цвет белый</t>
  </si>
  <si>
    <t>Передняя панель внутреннего ящика AvanTech YOU, H139, KD18, KB1000, цвет белый</t>
  </si>
  <si>
    <t>Передняя панель внутреннего ящика AvanTech YOU, H139, KD18, KB1200, цвет белый</t>
  </si>
  <si>
    <t>Передняя панель внутреннего короба AvanTech YOU, H187, KD16, KB300, цвет белый</t>
  </si>
  <si>
    <t>Передняя панель внутреннего короба AvanTech YOU, H187, KD16, KB400, цвет белый</t>
  </si>
  <si>
    <t>Передняя панель внутреннего короба AvanTech YOU, H187, KD16, KB450, цвет белый</t>
  </si>
  <si>
    <t>Передняя панель внутреннего короба AvanTech YOU, H187, KD16, KB500, цвет белый</t>
  </si>
  <si>
    <t>Передняя панель внутреннего короба AvanTech YOU, H187, KD16, KB600, цвет белый</t>
  </si>
  <si>
    <t>Передняя панель внутреннего короба AvanTech YOU, H187, KD16, KB800, цвет белый</t>
  </si>
  <si>
    <t>Передняя панель внутреннего короба AvanTech YOU, H187, KD16, KB900, цвет белый</t>
  </si>
  <si>
    <t>Передняя панель внутреннего короба AvanTech YOU, H187, KD16, KB1000, цвет белый</t>
  </si>
  <si>
    <t>Передняя панель внутреннего короба AvanTech YOU, H187, KD16, KB1200, цвет белый</t>
  </si>
  <si>
    <t>Передняя панель внутреннего короба AvanTech YOU, H187, KD18, KB300, цвет белый</t>
  </si>
  <si>
    <t>Передняя панель внутреннего короба AvanTech YOU, H187, KD18, KB400, цвет белый</t>
  </si>
  <si>
    <t>Передняя панель внутреннего короба AvanTech YOU, H187, KD18, KB450, цвет белый</t>
  </si>
  <si>
    <t>Передняя панель внутреннего короба AvanTech YOU, H187, KD18, KB500, цвет белый</t>
  </si>
  <si>
    <t>Передняя панель внутреннего короба AvanTech YOU, H187, KD18, KB600, цвет белый</t>
  </si>
  <si>
    <t>Передняя панель внутреннего короба AvanTech YOU, H187, KD18, KB800, цвет белый</t>
  </si>
  <si>
    <t>Передняя панель внутреннего короба AvanTech YOU, H187, KD18, KB900, цвет белый</t>
  </si>
  <si>
    <t>Передняя панель внутреннего короба AvanTech YOU, H187, KD18, KB1000, цвет белый</t>
  </si>
  <si>
    <t>Передняя панель внутреннего короба AvanTech YOU, H187, KD18, KB1200, цвет белый</t>
  </si>
  <si>
    <t>Передняя панель внутреннего короба AvanTech YOU Inlay, H187, KD16, KB300, цвет белый</t>
  </si>
  <si>
    <t>Передняя панель внутреннего короба AvanTech YOU Inlay, H187, KD16, KB400, цвет белый</t>
  </si>
  <si>
    <t>Передняя панель внутреннего короба AvanTech YOU Inlay, H187, KD16, KB450, цвет белый</t>
  </si>
  <si>
    <t>Передняя панель внутреннего короба AvanTech YOU Inlay, H187, KD16, KB500, цвет белый</t>
  </si>
  <si>
    <t>Передняя панель внутреннего короба AvanTech YOU Inlay, H187, KD16, KB600, цвет белый</t>
  </si>
  <si>
    <t>Передняя панель внутреннего короба AvanTech YOU Inlay, H187, KD16, KB800, цвет белый</t>
  </si>
  <si>
    <t>Передняя панель внутреннего короба AvanTech YOU Inlay, H187, KD16, KB900, цвет белый</t>
  </si>
  <si>
    <t>Передняя панель внутреннего короба AvanTech YOU Inlay, H187, KD16, KB1000, цвет белый</t>
  </si>
  <si>
    <t>Передняя панель внутреннего короба AvanTech YOU Inlay, H187, KD16, KB1200, цвет белый</t>
  </si>
  <si>
    <t>Передняя панель внутреннего короба AvanTech YOU Inlay, H187, KD18, KB300, цвет белый</t>
  </si>
  <si>
    <t>Передняя панель внутреннего короба AvanTech YOU Inlay, H187, KD18, KB400, цвет белый</t>
  </si>
  <si>
    <t>Передняя панель внутреннего короба AvanTech YOU Inlay, H187, KD18, KB450, цвет белый</t>
  </si>
  <si>
    <t>Передняя панель внутреннего короба AvanTech YOU Inlay, H187, KD18, KB500, цвет белый</t>
  </si>
  <si>
    <t>Передняя панель внутреннего короба AvanTech YOU Inlay, H187, KD18, KB600, цвет белый</t>
  </si>
  <si>
    <t>Передняя панель внутреннего короба AvanTech YOU Inlay, H187, KD18, KB800, цвет белый</t>
  </si>
  <si>
    <t>Передняя панель внутреннего короба AvanTech YOU Inlay, H187, KD18, KB900, цвет белый</t>
  </si>
  <si>
    <t>Передняя панель внутреннего короба AvanTech YOU Inlay, H187, KD18, KB1000, цвет белый</t>
  </si>
  <si>
    <t>Передняя панель внутреннего короба AvanTech YOU Inlay, H187, KD18, KB1200, цвет белый</t>
  </si>
  <si>
    <t>Профиль для передней панели внутреннего короба AvanTech YOU, H187, L2000, цвет белый</t>
  </si>
  <si>
    <t>Торцевая заглушка для передней панели внутреннего ящика, H101, цвет белый</t>
  </si>
  <si>
    <t>Торцевая заглушка для передней панели внутреннего ящика, H139, цвет белый</t>
  </si>
  <si>
    <t>Торцевая заглушка для передней панели внутреннего короба, H187, цвет белый</t>
  </si>
  <si>
    <t>Заглушка на боковину AvanTech YOU, с логотипом Hettich, цвет белый</t>
  </si>
  <si>
    <t>Боковина ящика AvanTech YOU, H77, NL400, цвет антрацит, левая</t>
  </si>
  <si>
    <t>Боковина ящика AvanTech YOU, H77, NL400, цвет антрацит, правая</t>
  </si>
  <si>
    <t>Боковина ящика AvanTech YOU, H77, NL450, цвет антрацит, левая</t>
  </si>
  <si>
    <t>Боковина ящика AvanTech YOU, H77, NL450, цвет антрацит, правая</t>
  </si>
  <si>
    <t>Боковина ящика AvanTech YOU, H77, NL500, цвет антрацит, левая</t>
  </si>
  <si>
    <t>Боковина ящика AvanTech YOU, H77, NL500, цвет антрацит, правая</t>
  </si>
  <si>
    <t>Боковина ящика AvanTech YOU, H77, NL550, цвет антрацит, левая</t>
  </si>
  <si>
    <t>Боковина ящика AvanTech YOU, H77, NL550, цвет антрацит, правая</t>
  </si>
  <si>
    <t>Боковина ящика AvanTech YOU, H101, NL270, цвет антрацит, левая</t>
  </si>
  <si>
    <t>Боковина ящика AvanTech YOU, H101, NL270, цвет антрацит, правая</t>
  </si>
  <si>
    <t>Боковина ящика AvanTech YOU, H101, NL300, цвет антрацит, левая</t>
  </si>
  <si>
    <t>Боковина ящика AvanTech YOU, H101, NL300, цвет антрацит, правая</t>
  </si>
  <si>
    <t>Боковина ящика AvanTech YOU, H101, NL350, цвет антрацит, левая</t>
  </si>
  <si>
    <t>Боковина ящика AvanTech YOU, H101, NL350, цвет антрацит, правая</t>
  </si>
  <si>
    <t>Боковина ящика AvanTech YOU, H101, NL400, цвет антрацит, левая</t>
  </si>
  <si>
    <t>Боковина ящика AvanTech YOU, H101, NL400, цвет антрацит, правая</t>
  </si>
  <si>
    <t>Боковина ящика AvanTech YOU, H101, NL450, цвет антрацит, левая</t>
  </si>
  <si>
    <t>Боковина ящика AvanTech YOU, H101, NL450, цвет антрацит, правая</t>
  </si>
  <si>
    <t>Боковина ящика AvanTech YOU, H101, NL500, цвет антрацит, левая</t>
  </si>
  <si>
    <t>Боковина ящика AvanTech YOU, H101, NL500, цвет антрацит, правая</t>
  </si>
  <si>
    <t>Боковина ящика AvanTech YOU, H101, NL550, цвет антрацит, левая</t>
  </si>
  <si>
    <t>Боковина ящика AvanTech YOU, H101, NL550, цвет антрацит, правая</t>
  </si>
  <si>
    <t>Боковина ящика AvanTech YOU, H101, NL600, цвет антрацит, левая</t>
  </si>
  <si>
    <t>Боковина ящика AvanTech YOU, H101, NL600, цвет антрацит, правая</t>
  </si>
  <si>
    <t>Боковина ящика AvanTech YOU, H101, NL650, цвет антрацит, левая</t>
  </si>
  <si>
    <t>Боковина ящика AvanTech YOU, H101, NL650, цвет антрацит, правая</t>
  </si>
  <si>
    <t>Боковина ящика AvanTech YOU, H139, NL270, цвет антрацит, левая</t>
  </si>
  <si>
    <t>Боковина ящика AvanTech YOU, H139, NL270, цвет антрацит, правая</t>
  </si>
  <si>
    <t>Боковина ящика AvanTech YOU, H139, NL300, цвет антрацит, левая</t>
  </si>
  <si>
    <t>Боковина ящика AvanTech YOU, H139, NL300, цвет антрацит, правая</t>
  </si>
  <si>
    <t>Боковина ящика AvanTech YOU, H139, NL350, цвет антрацит, левая</t>
  </si>
  <si>
    <t>Боковина ящика AvanTech YOU, H139, NL350, цвет антрацит, правая</t>
  </si>
  <si>
    <t>Боковина ящика AvanTech YOU, H139, NL400, цвет антрацит, левая</t>
  </si>
  <si>
    <t>Боковина ящика AvanTech YOU, H139, NL400, цвет антрацит, правая</t>
  </si>
  <si>
    <t>Боковина ящика AvanTech YOU, H139, NL450, цвет антрацит, левая</t>
  </si>
  <si>
    <t>Боковина ящика AvanTech YOU, H139, NL450, цвет антрацит, правая</t>
  </si>
  <si>
    <t>Боковина ящика AvanTech YOU, H139, NL500, цвет антрацит, левая</t>
  </si>
  <si>
    <t>Боковина ящика AvanTech YOU, H139, NL500, цвет антрацит, правая</t>
  </si>
  <si>
    <t>Боковина ящика AvanTech YOU, H139, NL550, цвет антрацит, левая</t>
  </si>
  <si>
    <t>Боковина ящика AvanTech YOU, H139, NL550, цвет антрацит, правая</t>
  </si>
  <si>
    <t>Боковина ящика AvanTech YOU, H139, NL600, цвет антрацит, левая</t>
  </si>
  <si>
    <t>Боковина ящика AvanTech YOU, H139, NL600, цвет антрацит, правая</t>
  </si>
  <si>
    <t>Боковина ящика AvanTech YOU, H139, NL650, цвет антрацит, левая</t>
  </si>
  <si>
    <t>Боковина ящика AvanTech YOU, H139, NL650, цвет антрацит, правая</t>
  </si>
  <si>
    <t>Боковина короба AvanTech YOU, H187, NL270, цвет антрацит, левая</t>
  </si>
  <si>
    <t>Боковина короба AvanTech YOU, H187, NL270, цвет антрацит, правая</t>
  </si>
  <si>
    <t>Боковина короба AvanTech YOU, H187, NL300, цвет антрацит, левая</t>
  </si>
  <si>
    <t>Боковина короба AvanTech YOU, H187, NL300, цвет антрацит, правая</t>
  </si>
  <si>
    <t>Боковина короба AvanTech YOU, H187, NL350, цвет антрацит, левая</t>
  </si>
  <si>
    <t>Боковина короба AvanTech YOU, H187, NL350, цвет антрацит, правая</t>
  </si>
  <si>
    <t>Боковина короба AvanTech YOU, H187, NL400, цвет антрацит, левая</t>
  </si>
  <si>
    <t>Боковина короба AvanTech YOU, H187, NL400, цвет антрацит, правая</t>
  </si>
  <si>
    <t>Боковина короба AvanTech YOU, H187, NL450, цвет антрацит, левая</t>
  </si>
  <si>
    <t>Боковина короба AvanTech YOU, H187, NL450, цвет антрацит, правая</t>
  </si>
  <si>
    <t>Боковина короба AvanTech YOU, H187, NL500, цвет антрацит, левая</t>
  </si>
  <si>
    <t>Боковина короба AvanTech YOU, H187, NL500, цвет антрацит, правая</t>
  </si>
  <si>
    <t>Боковина короба AvanTech YOU, H187, NL550, цвет антрацит, левая</t>
  </si>
  <si>
    <t>Боковина короба AvanTech YOU, H187, NL550, цвет антрацит, правая</t>
  </si>
  <si>
    <t>Боковина короба AvanTech YOU, H187, NL600, цвет антрацит, левая</t>
  </si>
  <si>
    <t>Боковина короба AvanTech YOU, H187, NL600, цвет антрацит, правая</t>
  </si>
  <si>
    <t>Боковина короба AvanTech YOU, H187, NL650, цвет антрацит, левая</t>
  </si>
  <si>
    <t>Боковина короба AvanTech YOU, H187, NL650, цвет антрацит, правая</t>
  </si>
  <si>
    <t>Боковина короба AvanTech YOU, H251, NL350, цвет антрацит, левая</t>
  </si>
  <si>
    <t>Боковина короба AvanTech YOU, H251, NL350, цвет антрацит, правая</t>
  </si>
  <si>
    <t>Боковина короба AvanTech YOU, H251, NL400, цвет антрацит, левая</t>
  </si>
  <si>
    <t>Боковина короба AvanTech YOU, H251, NL400, цвет антрацит, правая</t>
  </si>
  <si>
    <t>Боковина короба AvanTech YOU, H251, NL450, цвет антрацит, левая</t>
  </si>
  <si>
    <t>Боковина короба AvanTech YOU, H251, NL450, цвет антрацит, правая</t>
  </si>
  <si>
    <t>Боковина короба AvanTech YOU, H251, NL500, цвет антрацит, левая</t>
  </si>
  <si>
    <t>Боковина короба AvanTech YOU, H251, NL500, цвет антрацит, правая</t>
  </si>
  <si>
    <t>Боковина короба AvanTech YOU, H251, NL550, цвет антрацит, левая</t>
  </si>
  <si>
    <t>Боковина короба AvanTech YOU, H251, NL550, цвет антрацит, правая</t>
  </si>
  <si>
    <t>Боковина короба AvanTech YOU, H251, NL600, цвет антрацит, левая</t>
  </si>
  <si>
    <t>Боковина короба AvanTech YOU, H251, NL600, цвет антрацит, правая</t>
  </si>
  <si>
    <t>Боковина короба AvanTech YOU, H251, NL650, цвет антрацит, левая</t>
  </si>
  <si>
    <t>Боковина короба AvanTech YOU, H251, NL650, цвет антрацит, правая</t>
  </si>
  <si>
    <t>Боковина короба AvanTech YOU Inlay, H187, NL350, цвет антрацит, левая</t>
  </si>
  <si>
    <t>Боковина короба AvanTech YOU Inlay, H187, NL350, цвет антрацит, правая</t>
  </si>
  <si>
    <t>Боковина короба AvanTech YOU Inlay, H187, NL400, цвет антрацит, левая</t>
  </si>
  <si>
    <t>Боковина короба AvanTech YOU Inlay, H187, NL400, цвет антрацит, правая</t>
  </si>
  <si>
    <t>Боковина короба AvanTech YOU Inlay, H187, NL450, цвет антрацит, левая</t>
  </si>
  <si>
    <t>Боковина короба AvanTech YOU Inlay, H187, NL450, цвет антрацит, правая</t>
  </si>
  <si>
    <t>Боковина короба AvanTech YOU Inlay, H187, NL500, цвет антрацит, левая</t>
  </si>
  <si>
    <t>Боковина короба AvanTech YOU Inlay, H187, NL500, цвет антрацит, правая</t>
  </si>
  <si>
    <t>Боковина короба AvanTech YOU Inlay, H187, NL550, цвет антрацит, левая</t>
  </si>
  <si>
    <t>Боковина короба AvanTech YOU Inlay, H187, NL550, цвет антрацит, правая</t>
  </si>
  <si>
    <t>Боковина короба AvanTech YOU Inlay, H187, NL600, цвет антрацит, левая</t>
  </si>
  <si>
    <t>Боковина короба AvanTech YOU Inlay, H187, NL600, цвет антрацит, правая</t>
  </si>
  <si>
    <t>Боковина короба AvanTech YOU Inlay, H187, NL650, цвет антрацит, левая</t>
  </si>
  <si>
    <t>Боковина короба AvanTech YOU Inlay, H187, NL650, цвет антрацит, правая</t>
  </si>
  <si>
    <t>Задняя стенка ящика AvanTech YOU, H77, KD16, KB600, сталь, цвет антрацит</t>
  </si>
  <si>
    <t>Задняя стенка ящика AvanTech YOU, H77, KD18, KB600, сталь, цвет антрацит</t>
  </si>
  <si>
    <t>Задняя стенка ящика AvanTech YOU, H101, KD16, KB300, сталь, цвет антрацит</t>
  </si>
  <si>
    <t>Задняя стенка ящика AvanTech YOU, H101, KD16, KB400, сталь, цвет антрацит</t>
  </si>
  <si>
    <t>Задняя стенка ящика AvanTech YOU, H101, KD16, KB450, сталь, цвет антрацит</t>
  </si>
  <si>
    <t>Задняя стенка ящика AvanTech YOU, H101, KD16, KB500, сталь, цвет антрацит</t>
  </si>
  <si>
    <t>Задняя стенка ящика AvanTech YOU, H101, KD16, KB600, сталь, цвет антрацит</t>
  </si>
  <si>
    <t>Задняя стенка ящика AvanTech YOU, H101, KD16, KB800, сталь, цвет антрацит</t>
  </si>
  <si>
    <t>Задняя стенка ящика AvanTech YOU, H101, KD16, KB900, сталь, цвет антрацит</t>
  </si>
  <si>
    <t>Задняя стенка ящика AvanTech YOU, H101, KD16, KB1000, сталь, цвет антрацит</t>
  </si>
  <si>
    <t>Задняя стенка ящика AvanTech YOU, H101, KD16, KB1200, сталь, цвет антрацит</t>
  </si>
  <si>
    <t>Задняя стенка ящика AvanTech YOU, H101, KD18, KB300, сталь, цвет антрацит</t>
  </si>
  <si>
    <t>Задняя стенка ящика AvanTech YOU, H101, KD18, KB400, сталь, цвет антрацит</t>
  </si>
  <si>
    <t>Задняя стенка ящика AvanTech YOU, H101, KD18, KB450, сталь, цвет антрацит</t>
  </si>
  <si>
    <t>Задняя стенка ящика AvanTech YOU, H101, KD18, KB500, сталь, цвет антрацит</t>
  </si>
  <si>
    <t>Задняя стенка ящика AvanTech YOU, H101, KD18, KB600, сталь, цвет антрацит</t>
  </si>
  <si>
    <t>Задняя стенка ящика AvanTech YOU, H101, KD18, KB800, сталь, цвет антрацит</t>
  </si>
  <si>
    <t>Задняя стенка ящика AvanTech YOU, H101, KD18, KB900, сталь, цвет антрацит</t>
  </si>
  <si>
    <t>Задняя стенка ящика AvanTech YOU, H101, KD18, KB1000, сталь, цвет антрацит</t>
  </si>
  <si>
    <t>Задняя стенка ящика AvanTech YOU, H101, KD18, KB1200, сталь, цвет антрацит</t>
  </si>
  <si>
    <t>Задняя стенка ящика AvanTech YOU, H139, KD16, KB300, сталь, цвет антрацит</t>
  </si>
  <si>
    <t>Задняя стенка ящика AvanTech YOU, H139, KD16, KB400, сталь, цвет антрацит</t>
  </si>
  <si>
    <t>Задняя стенка ящика AvanTech YOU, H139, KD16, KB450, сталь, цвет антрацит</t>
  </si>
  <si>
    <t>Задняя стенка ящика AvanTech YOU, H139, KD16, KB500, сталь, цвет антрацит</t>
  </si>
  <si>
    <t>Задняя стенка ящика AvanTech YOU, H139, KD16, KB600, сталь, цвет антрацит</t>
  </si>
  <si>
    <t>Задняя стенка ящика AvanTech YOU, H139, KD16, KB800, сталь, цвет антрацит</t>
  </si>
  <si>
    <t>Задняя стенка ящика AvanTech YOU, H139, KD16, KB900, сталь, цвет антрацит</t>
  </si>
  <si>
    <t>Задняя стенка ящика AvanTech YOU, H139, KD16, KB1000, сталь, цвет антрацит</t>
  </si>
  <si>
    <t>Задняя стенка ящика AvanTech YOU, H139, KD16, KB1200, сталь, цвет антрацит</t>
  </si>
  <si>
    <t>Задняя стенка ящика AvanTech YOU, H139, KD18, KB300, сталь, цвет антрацит</t>
  </si>
  <si>
    <t>Задняя стенка ящика AvanTech YOU, H139, KD18, KB400, сталь, цвет антрацит</t>
  </si>
  <si>
    <t>Задняя стенка ящика AvanTech YOU, H139, KD18, KB450, сталь, цвет антрацит</t>
  </si>
  <si>
    <t>Задняя стенка ящика AvanTech YOU, H139, KD18, KB500, сталь, цвет антрацит</t>
  </si>
  <si>
    <t>Задняя стенка ящика AvanTech YOU, H139, KD18, KB600, сталь, цвет антрацит</t>
  </si>
  <si>
    <t>Задняя стенка ящика AvanTech YOU, H139, KD18, KB800, сталь, цвет антрацит</t>
  </si>
  <si>
    <t>Задняя стенка ящика AvanTech YOU, H139, KD18, KB900, сталь, цвет антрацит</t>
  </si>
  <si>
    <t>Задняя стенка ящика AvanTech YOU, H139, KD18, KB1000, сталь, цвет антрацит</t>
  </si>
  <si>
    <t>Задняя стенка ящика AvanTech YOU, H139, KD18, KB1200, сталь, цвет антрацит</t>
  </si>
  <si>
    <t>Задняя стенка короба AvanTech YOU, H187, KD16, KB300, сталь, цвет антрацит</t>
  </si>
  <si>
    <t>Задняя стенка короба AvanTech YOU, H187, KD16, KB400, сталь, цвет антрацит</t>
  </si>
  <si>
    <t>Задняя стенка короба AvanTech YOU, H187, KD16, KB450, сталь, цвет антрацит</t>
  </si>
  <si>
    <t>Задняя стенка короба AvanTech YOU, H187, KD16, KB500, сталь, цвет антрацит</t>
  </si>
  <si>
    <t>Задняя стенка короба AvanTech YOU, H187, KD16, KB600, сталь, цвет антрацит</t>
  </si>
  <si>
    <t>Задняя стенка короба AvanTech YOU, H187, KD16, KB800, сталь, цвет антрацит</t>
  </si>
  <si>
    <t>Задняя стенка короба AvanTech YOU, H187, KD16, KB900, сталь, цвет антрацит</t>
  </si>
  <si>
    <t>Задняя стенка короба AvanTech YOU, H187, KD16, KB1000, сталь, цвет антрацит</t>
  </si>
  <si>
    <t>Задняя стенка короба AvanTech YOU, H187, KD16, KB1200, сталь, цвет антрацит</t>
  </si>
  <si>
    <t>Задняя стенка короба AvanTech YOU, H187, KD18, KB300, сталь, цвет антрацит</t>
  </si>
  <si>
    <t>Задняя стенка короба AvanTech YOU, H187, KD18, KB400, сталь, цвет антрацит</t>
  </si>
  <si>
    <t>Задняя стенка короба AvanTech YOU, H187, KD18, KB450, сталь, цвет антрацит</t>
  </si>
  <si>
    <t>Задняя стенка короба AvanTech YOU, H187, KD18, KB500, сталь, цвет антрацит</t>
  </si>
  <si>
    <t>Задняя стенка короба AvanTech YOU, H187, KD18, KB600, сталь, цвет антрацит</t>
  </si>
  <si>
    <t>Задняя стенка короба AvanTech YOU, H187, KD18, KB800, сталь, цвет антрацит</t>
  </si>
  <si>
    <t>Задняя стенка короба AvanTech YOU, H187, KD18, KB900, сталь, цвет антрацит</t>
  </si>
  <si>
    <t>Задняя стенка короба AvanTech YOU, H187, KD18, KB1000, сталь, цвет антрацит</t>
  </si>
  <si>
    <t>Задняя стенка короба AvanTech YOU, H187, KD18, KB1200, сталь, цвет антрацит</t>
  </si>
  <si>
    <t>Задняя стенка короба AvanTech YOU, H251, KD16, KB300, сталь, цвет антрацит</t>
  </si>
  <si>
    <t>Задняя стенка короба AvanTech YOU, H251, KD16, KB400, сталь, цвет антрацит</t>
  </si>
  <si>
    <t>Задняя стенка короба AvanTech YOU, H251, KD16, KB450, сталь, цвет антрацит</t>
  </si>
  <si>
    <t>Задняя стенка короба AvanTech YOU, H251, KD16, KB500, сталь, цвет антрацит</t>
  </si>
  <si>
    <t>Задняя стенка короба AvanTech YOU, H251, KD16, KB600, сталь, цвет антрацит</t>
  </si>
  <si>
    <t>Задняя стенка короба AvanTech YOU, H251, KD16, KB800, сталь, цвет антрацит</t>
  </si>
  <si>
    <t>Задняя стенка короба AvanTech YOU, H251, KD16, KB900, сталь, цвет антрацит</t>
  </si>
  <si>
    <t>Задняя стенка короба AvanTech YOU, H251, KD16, KB1000, сталь, цвет антрацит</t>
  </si>
  <si>
    <t>Задняя стенка короба AvanTech YOU, H251, KD16, KB1200, сталь, цвет антрацит</t>
  </si>
  <si>
    <t>Задняя стенка короба AvanTech YOU, H251, KD18, KB300, сталь, цвет антрацит</t>
  </si>
  <si>
    <t>Задняя стенка короба AvanTech YOU, H251, KD18, KB400, сталь, цвет антрацит</t>
  </si>
  <si>
    <t>Задняя стенка короба AvanTech YOU, H251, KD18, KB450, сталь, цвет антрацит</t>
  </si>
  <si>
    <t>Задняя стенка короба AvanTech YOU, H251, KD18, KB500, сталь, цвет антрацит</t>
  </si>
  <si>
    <t>Задняя стенка короба AvanTech YOU, H251, KD18, KB600, сталь, цвет антрацит</t>
  </si>
  <si>
    <t>Задняя стенка короба AvanTech YOU, H251, KD18, KB800, сталь, цвет антрацит</t>
  </si>
  <si>
    <t>Задняя стенка короба AvanTech YOU, H251, KD18, KB900, сталь, цвет антрацит</t>
  </si>
  <si>
    <t>Задняя стенка короба AvanTech YOU, H251, KD18, KB1000, сталь, цвет антрацит</t>
  </si>
  <si>
    <t>Задняя стенка короба AvanTech YOU, H251, KD18, KB1200, сталь, цвет антрацит</t>
  </si>
  <si>
    <t>Задняя стенка ящика AvanTech YOU, H101, L2000, алюминий, цвет антрацит</t>
  </si>
  <si>
    <t>Задняя стенка ящика AvanTech YOU, H139, L2000, алюминий, цвет антрацит</t>
  </si>
  <si>
    <t>Задняя стенка короба AvanTech YOU, H187, L2000, алюминий, цвет антрацит</t>
  </si>
  <si>
    <t>Задняя стенка короба AvanTech YOU, H251, L2000, алюминий, цвет антрацит</t>
  </si>
  <si>
    <t>Соединитель задней стенки AvanTech YOU, H101, цвет антрацит, левый</t>
  </si>
  <si>
    <t>Соединитель задней стенки AvanTech YOU, H101, цвет антрацит, правый</t>
  </si>
  <si>
    <t>Соединитель задней стенки AvanTech YOU, H139, цвет антрацит, левый</t>
  </si>
  <si>
    <t>Соединитель задней стенки AvanTech YOU, H139, цвет антрацит, правый</t>
  </si>
  <si>
    <t>Соединитель задней стенки AvanTech YOU, H187, цвет антрацит, левый</t>
  </si>
  <si>
    <t>Соединитель задней стенки AvanTech YOU, H187, цвет антрацит, правый</t>
  </si>
  <si>
    <t>Соединитель задней стенки AvanTech YOU, H251, цвет антрацит, левый</t>
  </si>
  <si>
    <t>Соединитель задней стенки AvanTech YOU, H251, цвет антрацит, правый</t>
  </si>
  <si>
    <t>Передняя панель внутреннего ящика AvanTech YOU, H101, L2000, алюминий, цвет антрацит</t>
  </si>
  <si>
    <t>Передняя панель внутреннего ящика AvanTech YOU, H139, L2000, алюминий, цвет антрацит</t>
  </si>
  <si>
    <t>Передняя панель внутреннего короба AvanTech YOU, H187, L2000, алюминий, цвет антрацит</t>
  </si>
  <si>
    <t>Комплект соединителей передней панели внутреннего ящика AvanTech YOU, H101, цвет антрацит</t>
  </si>
  <si>
    <t>Комплект соединителей передней панели внутреннего ящика AvanTech YOU, H139, цвет антрацит</t>
  </si>
  <si>
    <t>Комплект соединителей передней панели внутреннего короба AvanTech YOU, H187, цвет антрацит</t>
  </si>
  <si>
    <t>Комплект соединителей передней панели внутреннего короба AvanTech YOU Inlay, H187, цвет антрацит</t>
  </si>
  <si>
    <t>Фиксатор передней панели внутреннего ящика AvanTech YOU, H101, цвет антрацит</t>
  </si>
  <si>
    <t>Передняя панель внутреннего ящика AvanTech YOU, H101, KD16, KB300, цвет антрацит</t>
  </si>
  <si>
    <t>Передняя панель внутреннего ящика AvanTech YOU, H101, KD16, KB400, цвет антрацит</t>
  </si>
  <si>
    <t>Передняя панель внутреннего ящика AvanTech YOU, H101, KD16, KB450, цвет антрацит</t>
  </si>
  <si>
    <t>Передняя панель внутреннего ящика AvanTech YOU, H101, KD16, KB500, цвет антрацит</t>
  </si>
  <si>
    <t>Передняя панель внутреннего ящика AvanTech YOU, H101, KD16, KB600, цвет антрацит</t>
  </si>
  <si>
    <t>Передняя панель внутреннего ящика AvanTech YOU, H101, KD16, KB800, цвет антрацит</t>
  </si>
  <si>
    <t>Передняя панель внутреннего ящика AvanTech YOU, H101, KD16, KB900, цвет антрацит</t>
  </si>
  <si>
    <t>Передняя панель внутреннего ящика AvanTech YOU, H101, KD16, KB1000, цвет антрацит</t>
  </si>
  <si>
    <t>Передняя панель внутреннего ящика AvanTech YOU, H101, KD16, KB1200, цвет антрацит</t>
  </si>
  <si>
    <t>Передняя панель внутреннего ящика AvanTech YOU, H101, KD18, KB300, цвет антрацит</t>
  </si>
  <si>
    <t>Передняя панель внутреннего ящика AvanTech YOU, H101, KD18, KB400, цвет антрацит</t>
  </si>
  <si>
    <t>Передняя панель внутреннего ящика AvanTech YOU, H101, KD18, KB450, цвет антрацит</t>
  </si>
  <si>
    <t>Передняя панель внутреннего ящика AvanTech YOU, H101, KD18, KB500, цвет антрацит</t>
  </si>
  <si>
    <t>Передняя панель внутреннего ящика AvanTech YOU, H101, KD18, KB600, цвет антрацит</t>
  </si>
  <si>
    <t>Передняя панель внутреннего ящика AvanTech YOU, H101, KD18, KB800, цвет антрацит</t>
  </si>
  <si>
    <t>Передняя панель внутреннего ящика AvanTech YOU, H101, KD18, KB900, цвет антрацит</t>
  </si>
  <si>
    <t>Передняя панель внутреннего ящика AvanTech YOU, H101, KD18, KB1000, цвет антрацит</t>
  </si>
  <si>
    <t>Передняя панель внутреннего ящика AvanTech YOU, H101, KD18, KB1200, цвет антрацит</t>
  </si>
  <si>
    <t>Передняя панель внутреннего ящика AvanTech YOU, H139, KD16, KB300, цвет антрацит</t>
  </si>
  <si>
    <t>Передняя панель внутреннего ящика AvanTech YOU, H139, KD16, KB400, цвет антрацит</t>
  </si>
  <si>
    <t>Передняя панель внутреннего ящика AvanTech YOU, H139, KD16, KB450, цвет антрацит</t>
  </si>
  <si>
    <t>Передняя панель внутреннего ящика AvanTech YOU, H139, KD16, KB500, цвет антрацит</t>
  </si>
  <si>
    <t>Передняя панель внутреннего ящика AvanTech YOU, H139, KD16, KB600, цвет антрацит</t>
  </si>
  <si>
    <t>Передняя панель внутреннего ящика AvanTech YOU, H139, KD16, KB800, цвет антрацит</t>
  </si>
  <si>
    <t>Передняя панель внутреннего ящика AvanTech YOU, H139, KD16, KB900, цвет антрацит</t>
  </si>
  <si>
    <t>Передняя панель внутреннего ящика AvanTech YOU, H139, KD16, KB1000, цвет антрацит</t>
  </si>
  <si>
    <t>Передняя панель внутреннего ящика AvanTech YOU, H139, KD16, KB1200, цвет антрацит</t>
  </si>
  <si>
    <t>Передняя панель внутреннего ящика AvanTech YOU, H139, KD18, KB300, цвет антрацит</t>
  </si>
  <si>
    <t>Передняя панель внутреннего ящика AvanTech YOU, H139, KD18, KB400, цвет антрацит</t>
  </si>
  <si>
    <t>Передняя панель внутреннего ящика AvanTech YOU, H139, KD18, KB450, цвет антрацит</t>
  </si>
  <si>
    <t>Передняя панель внутреннего ящика AvanTech YOU, H139, KD18, KB500, цвет антрацит</t>
  </si>
  <si>
    <t>Передняя панель внутреннего ящика AvanTech YOU, H139, KD18, KB600, цвет антрацит</t>
  </si>
  <si>
    <t>Передняя панель внутреннего ящика AvanTech YOU, H139, KD18, KB800, цвет антрацит</t>
  </si>
  <si>
    <t>Передняя панель внутреннего ящика AvanTech YOU, H139, KD18, KB900, цвет антрацит</t>
  </si>
  <si>
    <t>Передняя панель внутреннего ящика AvanTech YOU, H139, KD18, KB1000, цвет антрацит</t>
  </si>
  <si>
    <t>Передняя панель внутреннего ящика AvanTech YOU, H139, KD18, KB1200, цвет антрацит</t>
  </si>
  <si>
    <t>Передняя панель внутреннего короба AvanTech YOU, H187, KD16, KB300, цвет антрацит</t>
  </si>
  <si>
    <t>Передняя панель внутреннего короба AvanTech YOU, H187, KD16, KB400, цвет антрацит</t>
  </si>
  <si>
    <t>Передняя панель внутреннего короба AvanTech YOU, H187, KD16, KB450, цвет антрацит</t>
  </si>
  <si>
    <t>Передняя панель внутреннего короба AvanTech YOU, H187, KD16, KB500, цвет антрацит</t>
  </si>
  <si>
    <t>Передняя панель внутреннего короба AvanTech YOU, H187, KD16, KB600, цвет антрацит</t>
  </si>
  <si>
    <t>Передняя панель внутреннего короба AvanTech YOU, H187, KD16, KB800, цвет антрацит</t>
  </si>
  <si>
    <t>Передняя панель внутреннего короба AvanTech YOU, H187, KD16, KB900, цвет антрацит</t>
  </si>
  <si>
    <t>Передняя панель внутреннего короба AvanTech YOU, H187, KD16, KB1000, цвет антрацит</t>
  </si>
  <si>
    <t>Передняя панель внутреннего короба AvanTech YOU, H187, KD16, KB1200, цвет антрацит</t>
  </si>
  <si>
    <t>Передняя панель внутреннего короба AvanTech YOU, H187, KD18, KB300, цвет антрацит</t>
  </si>
  <si>
    <t>Передняя панель внутреннего короба AvanTech YOU, H187, KD18, KB400, цвет антрацит</t>
  </si>
  <si>
    <t>Передняя панель внутреннего короба AvanTech YOU, H187, KD18, KB450, цвет антрацит</t>
  </si>
  <si>
    <t>Передняя панель внутреннего короба AvanTech YOU, H187, KD18, KB500, цвет антрацит</t>
  </si>
  <si>
    <t>Передняя панель внутреннего короба AvanTech YOU, H187, KD18, KB600, цвет антрацит</t>
  </si>
  <si>
    <t>Передняя панель внутреннего короба AvanTech YOU, H187, KD18, KB800, цвет антрацит</t>
  </si>
  <si>
    <t>Передняя панель внутреннего короба AvanTech YOU, H187, KD18, KB900, цвет антрацит</t>
  </si>
  <si>
    <t>Передняя панель внутреннего короба AvanTech YOU, H187, KD18, KB1000, цвет антрацит</t>
  </si>
  <si>
    <t>Передняя панель внутреннего короба AvanTech YOU, H187, KD18, KB1200, цвет антрацит</t>
  </si>
  <si>
    <t>Передняя панель внутреннего короба AvanTech YOU Inlay, H187, KD16, KB300, цвет антрацит</t>
  </si>
  <si>
    <t>Передняя панель внутреннего короба AvanTech YOU Inlay, H187, KD16, KB400, цвет антрацит</t>
  </si>
  <si>
    <t>Передняя панель внутреннего короба AvanTech YOU Inlay, H187, KD16, KB450, цвет антрацит</t>
  </si>
  <si>
    <t>Передняя панель внутреннего короба AvanTech YOU Inlay, H187, KD16, KB500, цвет антрацит</t>
  </si>
  <si>
    <t>Передняя панель внутреннего короба AvanTech YOU Inlay, H187, KD16, KB600, цвет антрацит</t>
  </si>
  <si>
    <t>Передняя панель внутреннего короба AvanTech YOU Inlay, H187, KD16, KB800, цвет антрацит</t>
  </si>
  <si>
    <t>Передняя панель внутреннего короба AvanTech YOU Inlay, H187, KD16, KB900, цвет антрацит</t>
  </si>
  <si>
    <t>Передняя панель внутреннего короба AvanTech YOU Inlay, H187, KD16, KB1000, цвет антрацит</t>
  </si>
  <si>
    <t>Передняя панель внутреннего короба AvanTech YOU Inlay, H187, KD16, KB1200, цвет антрацит</t>
  </si>
  <si>
    <t>Передняя панель внутреннего короба AvanTech YOU Inlay, H187, KD18, KB300, цвет антрацит</t>
  </si>
  <si>
    <t>Передняя панель внутреннего короба AvanTech YOU Inlay, H187, KD18, KB400, цвет антрацит</t>
  </si>
  <si>
    <t>Передняя панель внутреннего короба AvanTech YOU Inlay, H187, KD18, KB450, цвет антрацит</t>
  </si>
  <si>
    <t>Передняя панель внутреннего короба AvanTech YOU Inlay, H187, KD18, KB500, цвет антрацит</t>
  </si>
  <si>
    <t>Передняя панель внутреннего короба AvanTech YOU Inlay, H187, KD18, KB600, цвет антрацит</t>
  </si>
  <si>
    <t>Передняя панель внутреннего короба AvanTech YOU Inlay, H187, KD18, KB800, цвет антрацит</t>
  </si>
  <si>
    <t>Передняя панель внутреннего короба AvanTech YOU Inlay, H187, KD18, KB900, цвет антрацит</t>
  </si>
  <si>
    <t>Передняя панель внутреннего короба AvanTech YOU Inlay, H187, KD18, KB1000, цвет антрацит</t>
  </si>
  <si>
    <t>Передняя панель внутреннего короба AvanTech YOU Inlay, H187, KD18, KB1200, цвет антрацит</t>
  </si>
  <si>
    <t>Торцевая заглушка для передней панели внутреннего ящика, H101, цвет антрацит</t>
  </si>
  <si>
    <t>Торцевая заглушка для передней панели внутреннего ящика, H139, цвет антрацит</t>
  </si>
  <si>
    <t>Торцевая заглушка для передней панели внутреннего короба, H187, цвет антрацит</t>
  </si>
  <si>
    <t>Профиль для передней панели внутреннего короба AvanTech YOU, H187, L2000, цвет антрацит</t>
  </si>
  <si>
    <t>Заглушка на боковину AvanTech YOU, с логотипом Hettich, цвет антрацит</t>
  </si>
  <si>
    <t>Уголок универсальный (стабилизатор задней стенки AvanTech YOU, H77), 31х31 мм, сталь оцинкованная</t>
  </si>
  <si>
    <t>Дизайн-профиль AvanTech YOU, NL270, цвет серебристый</t>
  </si>
  <si>
    <t>Дизайн-профиль AvanTech YOU, NL300, цвет серебристый</t>
  </si>
  <si>
    <t>Дизайн-профиль AvanTech YOU, NL350, цвет серебристый</t>
  </si>
  <si>
    <t>Дизайн-профиль AvanTech YOU, NL400, цвет серебристый</t>
  </si>
  <si>
    <t>Дизайн-профиль AvanTech YOU, NL450, цвет серебристый</t>
  </si>
  <si>
    <t>Дизайн-профиль AvanTech YOU, NL500, цвет серебристый</t>
  </si>
  <si>
    <t>Дизайн-профиль AvanTech YOU, NL550, цвет серебристый</t>
  </si>
  <si>
    <t>Дизайн-профиль AvanTech YOU, NL600, цвет серебристый</t>
  </si>
  <si>
    <t>Дизайн-профиль AvanTech YOU, NL650, цвет серебристый</t>
  </si>
  <si>
    <t>Дизайн-профиль AvanTech YOU, NL270, цвет белый</t>
  </si>
  <si>
    <t>Дизайн-профиль AvanTech YOU, NL300, цвет белый</t>
  </si>
  <si>
    <t>Дизайн-профиль AvanTech YOU, NL350, цвет белый</t>
  </si>
  <si>
    <t>Дизайн-профиль AvanTech YOU, NL400, цвет белый</t>
  </si>
  <si>
    <t>Дизайн-профиль AvanTech YOU, NL450, цвет белый</t>
  </si>
  <si>
    <t>Дизайн-профиль AvanTech YOU, NL500, цвет белый</t>
  </si>
  <si>
    <t>Дизайн-профиль AvanTech YOU, NL550, цвет белый</t>
  </si>
  <si>
    <t>Дизайн-профиль AvanTech YOU, NL600, цвет белый</t>
  </si>
  <si>
    <t>Дизайн-профиль AvanTech YOU, NL650, цвет белый</t>
  </si>
  <si>
    <t>Дизайн-профиль AvanTech YOU, NL270, цвет антрацит</t>
  </si>
  <si>
    <t>Дизайн-профиль AvanTech YOU, NL300, цвет антрацит</t>
  </si>
  <si>
    <t>Дизайн-профиль AvanTech YOU, NL350, цвет антрацит</t>
  </si>
  <si>
    <t>Дизайн-профиль AvanTech YOU, NL400, цвет антрацит</t>
  </si>
  <si>
    <t>Дизайн-профиль AvanTech YOU, NL450, цвет антрацит</t>
  </si>
  <si>
    <t>Дизайн-профиль AvanTech YOU, NL500, цвет антрацит</t>
  </si>
  <si>
    <t>Дизайн-профиль AvanTech YOU, NL550, цвет антрацит</t>
  </si>
  <si>
    <t>Дизайн-профиль AvanTech YOU, NL600, цвет антрацит</t>
  </si>
  <si>
    <t>Дизайн-профиль AvanTech YOU, NL650, цвет антрацит</t>
  </si>
  <si>
    <t>Дизайн-профиль AvanTech YOU, NL270, цвет под алюминий</t>
  </si>
  <si>
    <t>Дизайн-профиль AvanTech YOU, NL300, цвет под алюминий</t>
  </si>
  <si>
    <t>Дизайн-профиль AvanTech YOU, NL350, цвет под алюминий</t>
  </si>
  <si>
    <t>Дизайн-профиль AvanTech YOU, NL400, цвет под алюминий</t>
  </si>
  <si>
    <t>Дизайн-профиль AvanTech YOU, NL450, цвет под алюминий</t>
  </si>
  <si>
    <t>Дизайн-профиль AvanTech YOU, NL500, цвет под алюминий</t>
  </si>
  <si>
    <t>Дизайн-профиль AvanTech YOU, NL550, цвет под алюминий</t>
  </si>
  <si>
    <t>Дизайн-профиль AvanTech YOU, NL600, цвет под алюминий</t>
  </si>
  <si>
    <t>Дизайн-профиль AvanTech YOU, NL650, цвет под алюминий</t>
  </si>
  <si>
    <t>Дизайн-профиль AvanTech YOU, NL270, цвет под нержавеющую сталь</t>
  </si>
  <si>
    <t>Дизайн-профиль AvanTech YOU, NL300, цвет под нержавеющую сталь</t>
  </si>
  <si>
    <t>Дизайн-профиль AvanTech YOU, NL350, цвет под нержавеющую сталь</t>
  </si>
  <si>
    <t>Дизайн-профиль AvanTech YOU, NL400, цвет под нержавеющую сталь</t>
  </si>
  <si>
    <t>Дизайн-профиль AvanTech YOU, NL450, цвет под нержавеющую сталь</t>
  </si>
  <si>
    <t>Дизайн-профиль AvanTech YOU, NL500, цвет под нержавеющую сталь</t>
  </si>
  <si>
    <t>Дизайн-профиль AvanTech YOU, NL550, цвет под нержавеющую сталь</t>
  </si>
  <si>
    <t>Дизайн-профиль AvanTech YOU, NL600, цвет под нержавеющую сталь</t>
  </si>
  <si>
    <t>Дизайн-профиль AvanTech YOU, NL650, цвет под нержавеющую сталь</t>
  </si>
  <si>
    <t>Дизайн-профиль AvanTech YOU, NL270, цвет под хром</t>
  </si>
  <si>
    <t>Дизайн-профиль AvanTech YOU, NL300, цвет под хром</t>
  </si>
  <si>
    <t>Дизайн-профиль AvanTech YOU, NL350, цвет под хром</t>
  </si>
  <si>
    <t>Дизайн-профиль AvanTech YOU, NL400, цвет под хром</t>
  </si>
  <si>
    <t>Дизайн-профиль AvanTech YOU, NL450, цвет под хром</t>
  </si>
  <si>
    <t>Дизайн-профиль AvanTech YOU, NL500, цвет под хром</t>
  </si>
  <si>
    <t>Дизайн-профиль AvanTech YOU, NL550, цвет под хром</t>
  </si>
  <si>
    <t>Дизайн-профиль AvanTech YOU, NL600, цвет под хром</t>
  </si>
  <si>
    <t>Дизайн-профиль AvanTech YOU, NL650, цвет под хром</t>
  </si>
  <si>
    <t>Дизайн-профиль AvanTech YOU, NL270, цвет под дуб</t>
  </si>
  <si>
    <t>Дизайн-профиль AvanTech YOU, NL300, цвет под дуб</t>
  </si>
  <si>
    <t>Дизайн-профиль AvanTech YOU, NL350, цвет под дуб</t>
  </si>
  <si>
    <t>Дизайн-профиль AvanTech YOU, NL400, цвет под дуб</t>
  </si>
  <si>
    <t>Дизайн-профиль AvanTech YOU, NL450, цвет под дуб</t>
  </si>
  <si>
    <t>Дизайн-профиль AvanTech YOU, NL500, цвет под дуб</t>
  </si>
  <si>
    <t>Дизайн-профиль AvanTech YOU, NL550, цвет под дуб</t>
  </si>
  <si>
    <t>Дизайн-профиль AvanTech YOU, NL600, цвет под дуб</t>
  </si>
  <si>
    <t>Дизайн-профиль AvanTech YOU, NL650, цвет под дуб</t>
  </si>
  <si>
    <t>Дизайн-профиль AvanTech YOU, NL270, цвет под орех</t>
  </si>
  <si>
    <t>Дизайн-профиль AvanTech YOU, NL300, цвет под орех</t>
  </si>
  <si>
    <t>Дизайн-профиль AvanTech YOU, NL350, цвет под орех</t>
  </si>
  <si>
    <t>Дизайн-профиль AvanTech YOU, NL400, цвет под орех</t>
  </si>
  <si>
    <t>Дизайн-профиль AvanTech YOU, NL450, цвет под орех</t>
  </si>
  <si>
    <t>Дизайн-профиль AvanTech YOU, NL500, цвет под орех</t>
  </si>
  <si>
    <t>Дизайн-профиль AvanTech YOU, NL550, цвет под орех</t>
  </si>
  <si>
    <t>Дизайн-профиль AvanTech YOU, NL600, цвет под орех</t>
  </si>
  <si>
    <t>Дизайн-профиль AvanTech YOU, NL650, цвет под орех</t>
  </si>
  <si>
    <t>Накладка DesignCape для AvanTech YOU, H101, L2000, цвет под алюминий</t>
  </si>
  <si>
    <t>Накладка DesignCape для AvanTech YOU, H187, L2000, цвет под алюминий</t>
  </si>
  <si>
    <t>Накладка DesignCape для AvanTech YOU, H101, L2000, цвет под нержавеющую сталь</t>
  </si>
  <si>
    <t>Накладка DesignCape для AvanTech YOU, H187, L2000, цвет под нержавеющую сталь</t>
  </si>
  <si>
    <t>Накладка DesignCape для AvanTech YOU, H101, L1970, цвет под дуб</t>
  </si>
  <si>
    <t>Накладка DesignCape для AvanTech YOU, H187, L1970, цвет под дуб</t>
  </si>
  <si>
    <t>Накладка DesignCape для AvanTech YOU, H101, L1970, цвет под медь</t>
  </si>
  <si>
    <t>Накладка DesignCape для AvanTech YOU, H101, L1970, цвет под бетон</t>
  </si>
  <si>
    <t>Накладка DesignCape для AvanTech YOU, H187, L1970, цвет под медь</t>
  </si>
  <si>
    <t>Накладка DesignCape для AvanTech YOU, H187, L1970, цвет под бетон</t>
  </si>
  <si>
    <t>Дизайн-профиль AvanTech YOU, L2000, с возможностью индивидуализации дизайна</t>
  </si>
  <si>
    <t>Стекло для передней панели внутреннего ящика AvanTech YOU, H66, B450, KD16</t>
  </si>
  <si>
    <t>Стекло для передней панели внутреннего ящика AvanTech YOU, H66, B600, KD16</t>
  </si>
  <si>
    <t>Стекло для передней панели внутреннего ящика AvanTech YOU, H66 B900, KD16</t>
  </si>
  <si>
    <t>Стекло для передней панели внутреннего ящика AvanTech YOU, H66, B1200, KD16</t>
  </si>
  <si>
    <t>Стекло для передней панели внутреннего ящика AvanTech YOU, H130, B450, KD16</t>
  </si>
  <si>
    <t>Стекло для передней панели внутреннего ящика AvanTech YOU, H130, B600, KD16</t>
  </si>
  <si>
    <t>Стекло для передней панели внутреннего ящика AvanTech YOU, H130 B900, KD16</t>
  </si>
  <si>
    <t>Стекло для передней панели внутреннего ящика AvanTech YOU, H130, B1200, KD16</t>
  </si>
  <si>
    <t>Стекло для передней панели внутреннего ящика AvanTech YOU, H66, B450, KD18</t>
  </si>
  <si>
    <t>Стекло для передней панели внутреннего ящика AvanTech YOU, H66, B600, KD18</t>
  </si>
  <si>
    <t>Стекло для передней панели внутреннего ящика AvanTech YOU, H66 B900, KD18</t>
  </si>
  <si>
    <t>Стекло для передней панели внутреннего ящика AvanTech YOU, H66, B1200, KD18</t>
  </si>
  <si>
    <t>Стекло для передней панели внутреннего ящика AvanTech YOU, H130, B450, KD18</t>
  </si>
  <si>
    <t>Стекло для передней панели внутреннего ящика AvanTech YOU, H130, B600, KD18</t>
  </si>
  <si>
    <t>Стекло для передней панели внутреннего ящика AvanTech YOU, H130 B900, KD18</t>
  </si>
  <si>
    <t>Стекло для передней панели внутреннего ящика AvanTech YOU, H130, B1200, KD18</t>
  </si>
  <si>
    <t>Комплект опор для цокольного ящика, с регулировкой по высоте</t>
  </si>
  <si>
    <t>Саморез с потайной головкой для ДСП, ø4х16 мм, шлиц тип PZ, сталь никелированная</t>
  </si>
  <si>
    <t>Винт прямого крепления с потайной головкой, ø6х14 мм, сталь никелированная</t>
  </si>
  <si>
    <t>Саморез с плоской головкой для ДСП, ø3,5х6,5 мм, сталь оцинкованная</t>
  </si>
  <si>
    <t>Саморез с плоской головкой для ДСП, ø3,5х12 мм, сталь оцинкованная</t>
  </si>
  <si>
    <t>Саморез с плоской головкой для ДСП, ø3,5х20 мм, сталь оцинкованная</t>
  </si>
  <si>
    <t>Саморез с плоской головкой для ДСП, ø3,5х30 мм, сталь оцинкованная</t>
  </si>
  <si>
    <t>Винт с плоской головкой, ø3,5х12 мм, сталь оцинкованная</t>
  </si>
  <si>
    <t>Комплект направляющих Actro YOU, полного выдвижения, с демпфером Silent System, XS (10 кг), EB21, NL270</t>
  </si>
  <si>
    <t>Комплект направляющих Actro YOU, полного выдвижения, с демпфером Silent System, XS (10 кг), EB21, NL300</t>
  </si>
  <si>
    <t>Комплект направляющих Actro YOU, полного выдвижения, с демпфером Silent System, XS (10 кг), EB21, NL350</t>
  </si>
  <si>
    <t>Комплект направляющих Actro YOU, полного выдвижения, с демпфером Silent System, L (40 кг), EB21, NL270</t>
  </si>
  <si>
    <t>Комплект направляющих Actro YOU, полного выдвижения, с демпфером Silent System, L (40 кг), EB21, NL300</t>
  </si>
  <si>
    <t>Комплект направляющих Actro YOU, полного выдвижения, с демпфером Silent System, L (40 кг), EB21, NL350</t>
  </si>
  <si>
    <t>Комплект направляющих Actro YOU, полного выдвижения, с демпфером Silent System, L (40 кг), EB21, NL400</t>
  </si>
  <si>
    <t>Комплект направляющих Actro YOU, полного выдвижения, с демпфером Silent System, L (40 кг), EB21, NL450</t>
  </si>
  <si>
    <t>Комплект направляющих Actro YOU, полного выдвижения, с демпфером Silent System, L (40 кг), EB21, NL500</t>
  </si>
  <si>
    <t>Комплект направляющих Actro YOU, полного выдвижения, с демпфером Silent System, L (40 кг), EB21, NL550</t>
  </si>
  <si>
    <t>Комплект направляющих Actro YOU, полного выдвижения, с демпфером Silent System, L (40 кг), EB21, NL600</t>
  </si>
  <si>
    <t>Комплект направляющих Actro YOU, полного выдвижения, с демпфером Silent System, XL (70 кг), EB21, NL550</t>
  </si>
  <si>
    <t>Комплект направляющих Actro YOU, полного выдвижения, с демпфером Silent System, XL (70 кг), EB21, NL600</t>
  </si>
  <si>
    <t>Направляющая Actro YOU, полного выдвижения, с демпфером Silent System, XS (10 кг), EB21, NL270, левая</t>
  </si>
  <si>
    <t>Направляющая Actro YOU, полного выдвижения, с демпфером Silent System, XS (10 кг), EB21, NL270, правая</t>
  </si>
  <si>
    <t>Направляющая Actro YOU, полного выдвижения, с демпфером Silent System, XS (10 кг), EB21, NL350, правая</t>
  </si>
  <si>
    <t>Направляющая Actro YOU, полного выдвижения, с демпфером Silent System, L (40 кг), EB21, NL270, левая</t>
  </si>
  <si>
    <t>Направляющая Actro YOU, полного выдвижения, с демпфером Silent System, L (40 кг), EB21, NL270, правая</t>
  </si>
  <si>
    <t>Направляющая Actro YOU, полного выдвижения, с демпфером Silent System, L (40 кг), EB21, NL300, левая</t>
  </si>
  <si>
    <t>Направляющая Actro YOU, полного выдвижения, с демпфером Silent System, L (40 кг), EB21, NL300, правая</t>
  </si>
  <si>
    <t>Направляющая Actro YOU, полного выдвижения, с демпфером Silent System, L (40 кг), EB21, NL350, левая</t>
  </si>
  <si>
    <t>Направляющая Actro YOU, полного выдвижения, с демпфером Silent System, L (40 кг), EB21, NL350, правая</t>
  </si>
  <si>
    <t>Направляющая Actro YOU, полного выдвижения, с демпфером Silent System, L (40 кг), EB21, NL400, левая</t>
  </si>
  <si>
    <t>Направляющая Actro YOU, полного выдвижения, с демпфером Silent System, L (40 кг), EB21, NL400, правая</t>
  </si>
  <si>
    <t>Направляющая Actro YOU, полного выдвижения, с демпфером Silent System, L (40 кг), EB21, NL450, левая</t>
  </si>
  <si>
    <t>Направляющая Actro YOU, полного выдвижения, с демпфером Silent System, L (40 кг), EB21, NL450, правая</t>
  </si>
  <si>
    <t>Направляющая Actro YOU, полного выдвижения, с демпфером Silent System, L (40 кг), EB21, NL500, левая</t>
  </si>
  <si>
    <t>Направляющая Actro YOU, полного выдвижения, с демпфером Silent System, L (40 кг), EB21, NL500, правая</t>
  </si>
  <si>
    <t>Направляющая Actro YOU, полного выдвижения, с демпфером Silent System, L (40 кг), EB21, NL550, левая</t>
  </si>
  <si>
    <t>Направляющая Actro YOU, полного выдвижения, с демпфером Silent System, L (40 кг), EB21, NL550, правая</t>
  </si>
  <si>
    <t>Направляющая Actro YOU, полного выдвижения, с демпфером Silent System, L (40 кг), EB21, NL600, левая</t>
  </si>
  <si>
    <t>Направляющая Actro YOU, полного выдвижения, с демпфером Silent System, L (40 кг), EB21, NL600, правая</t>
  </si>
  <si>
    <t>Направляющая Actro YOU, полного выдвижения, с демпфером Silent System, XL (70 кг), EB21, NL450, левая</t>
  </si>
  <si>
    <t>Направляющая Actro YOU, полного выдвижения, с демпфером Silent System, XL (70 кг), EB21, NL450, правая</t>
  </si>
  <si>
    <t>Направляющая Actro YOU, полного выдвижения, с демпфером Silent System, XL (70 кг), EB21, NL500, левая</t>
  </si>
  <si>
    <t>Направляющая Actro YOU, полного выдвижения, с демпфером Silent System, XL (70 кг), EB21, NL500, правая</t>
  </si>
  <si>
    <t>Направляющая Actro YOU, полного выдвижения, с демпфером Silent System, XL (70 кг), EB21, NL550, левая</t>
  </si>
  <si>
    <t>Направляющая Actro YOU, полного выдвижения, с демпфером Silent System, XL (70 кг), EB21, NL550, правая</t>
  </si>
  <si>
    <t>Направляющая Actro YOU, полного выдвижения, с демпфером Silent System, XL (70 кг), EB21, NL600, левая</t>
  </si>
  <si>
    <t>Направляющая Actro YOU, полного выдвижения, с демпфером Silent System, XL (70 кг), EB21, NL600, правая</t>
  </si>
  <si>
    <t>Направляющая Actro YOU, полного выдвижения, с демпфером Silent System, XL (70 кг), EB21, NL650, левая</t>
  </si>
  <si>
    <t>Направляющая Actro YOU, полного выдвижения, с демпфером Silent System, XL (70 кг), EB21, NL650, правая</t>
  </si>
  <si>
    <t>Комплект направляющих Actro YOU, полного выдвижения, с демпфером Silent System, XL (70 кг), EB21, NL450</t>
  </si>
  <si>
    <t>Комплект направляющих Actro YOU, полного выдвижения, с демпфером Silent System, XL (70 кг), EB21, NL500</t>
  </si>
  <si>
    <t>Комплект направляющих Actro YOU, полного выдвижения, с демпфером Silent System, XL (70 кг), EB21, NL650</t>
  </si>
  <si>
    <t>Направляющая Actro YOU, полного выдвижения, с демпфером Silent System, XS (10 кг), EB21, NL300, левая</t>
  </si>
  <si>
    <t>Направляющая Actro YOU, полного выдвижения, с демпфером Silent System, XS (10 кг), EB21, NL300, правая</t>
  </si>
  <si>
    <t>Направляющая Actro YOU, полного выдвижения, с демпфером Silent System, XS (10 кг), EB21, NL350, левая</t>
  </si>
  <si>
    <t>Комплект направляющих Quadro V6 YOU, полного выдвижения, с демпфером Silent System, XS (10 кг), EB21, NL270</t>
  </si>
  <si>
    <t>Комплект направляющих Quadro V6 YOU, полного выдвижения, с демпфером Silent System, XS (10 кг), EB21, NL300</t>
  </si>
  <si>
    <t>Комплект направляющих Quadro V6 YOU, полного выдвижения, с демпфером Silent System, XS (10 кг), EB21, NL350</t>
  </si>
  <si>
    <t>Комплект направляющих Quadro V6 YOU, полного выдвижения, с демпфером Silent System, M (20 кг), EB21, NL270</t>
  </si>
  <si>
    <t>Комплект направляющих Quadro V6 YOU, полного выдвижения, с демпфером Silent System, M (20 кг), EB21, NL300</t>
  </si>
  <si>
    <t>Комплект направляющих Quadro V6 YOU, полного выдвижения, с демпфером Silent System, M (25 кг), EB21, NL350</t>
  </si>
  <si>
    <t>Комплект направляющих Quadro V6 YOU, полного выдвижения, с демпфером Silent System, M (30 кг), EB21, NL400</t>
  </si>
  <si>
    <t>Комплект направляющих Quadro V6 YOU, полного выдвижения, с демпфером Silent System, M (30 кг), EB21, NL450</t>
  </si>
  <si>
    <t>Комплект направляющих Quadro V6 YOU, полного выдвижения, с демпфером Silent System, M (30 кг), EB21, NL500</t>
  </si>
  <si>
    <t>Комплект направляющих Quadro V6 YOU, полного выдвижения, с демпфером Silent System, M (30 кг), EB21, NL550</t>
  </si>
  <si>
    <t>Комплект направляющих Quadro V6 YOU, полного выдвижения, с демпфером Silent System, M (30 кг), EB21, NL600</t>
  </si>
  <si>
    <t>Направляющая Quadro V6 YOU, полного выдвижения, с демпфером Silent System, XS (10 кг), EB21, NL270, левая</t>
  </si>
  <si>
    <t>Направляющая Quadro V6 YOU, полного выдвижения, с демпфером Silent System, XS (10 кг), EB21, NL270, правая</t>
  </si>
  <si>
    <t>Направляющая Quadro V6 YOU, полного выдвижения, с демпфером Silent System, XS (10 кг), EB21, NL300, левая</t>
  </si>
  <si>
    <t>Направляющая Quadro V6 YOU, полного выдвижения, с демпфером Silent System, XS (10 кг), EB21, NL300, правая</t>
  </si>
  <si>
    <t>Направляющая Quadro V6 YOU, полного выдвижения, с демпфером Silent System, XS (10 кг), EB21, NL350, левая</t>
  </si>
  <si>
    <t>Направляющая Quadro V6 YOU, полного выдвижения, с демпфером Silent System, XS (10 кг), EB21, NL350, правая</t>
  </si>
  <si>
    <t>Направляющая Quadro V6 YOU, полного выдвижения, с демпфером Silent System, M (20 кг), EB21, NL270, левая</t>
  </si>
  <si>
    <t>Направляющая Quadro V6 YOU, полного выдвижения, с демпфером Silent System, M (20 кг), EB21, NL270, правая</t>
  </si>
  <si>
    <t>Направляющая Quadro V6 YOU, полного выдвижения, с демпфером Silent System, M (20 кг), EB21, NL300, левая</t>
  </si>
  <si>
    <t>Направляющая Quadro V6 YOU, полного выдвижения, с демпфером Silent System, M (20 кг), EB21, NL300, правая</t>
  </si>
  <si>
    <t>Направляющая Quadro V6 YOU, полного выдвижения, с демпфером Silent System, M (25 кг), EB21, NL350, левая</t>
  </si>
  <si>
    <t>Направляющая Quadro V6 YOU, полного выдвижения, с демпфером Silent System, M (25 кг), EB21, NL350, правая</t>
  </si>
  <si>
    <t>Направляющая Quadro V6 YOU, полного выдвижения, с демпфером Silent System, M (30 кг), EB21, NL400, левая</t>
  </si>
  <si>
    <t>Направляющая Quadro V6 YOU, полного выдвижения, с демпфером Silent System, M (30 кг), EB21, NL400, правая</t>
  </si>
  <si>
    <t>Направляющая Quadro V6 YOU, полного выдвижения, с демпфером Silent System, M (30 кг), EB21, NL450, левая</t>
  </si>
  <si>
    <t>Направляющая Quadro V6 YOU, полного выдвижения, с демпфером Silent System, M (30 кг), EB21,NL450, правая</t>
  </si>
  <si>
    <t>Направляющая Quadro V6 YOU, полного выдвижения, с демпфером Silent System, M (30 кг), EB21,NL500, левая</t>
  </si>
  <si>
    <t>Направляющая Quadro V6 YOU, полного выдвижения, с демпфером Silent System, M (30 кг), EB21,NL500, правая</t>
  </si>
  <si>
    <t>Направляющая Quadro V6 YOU, полного выдвижения, с демпфером Silent System, M (30 кг), EB21,NL550, левая</t>
  </si>
  <si>
    <t>Направляющая Quadro V6 YOU, полного выдвижения, с демпфером Silent System, M (30 кг), EB21,NL550, правая</t>
  </si>
  <si>
    <t>Направляющая Quadro V6 YOU, полного выдвижения, с демпфером Silent System, M (30 кг), EB21, NL600, левая</t>
  </si>
  <si>
    <t>Направляющая Quadro V6 YOU, полного выдвижения, с демпфером Silent System, M (30 кг), EB21, NL600, правая</t>
  </si>
  <si>
    <t>Комплект направляющих Quadro V6 YOU, полного выдвижения, с механизмом Push to open, M (20 кг), EB21, NL270</t>
  </si>
  <si>
    <t>Комплект направляющих Quadro V6 YOU, полного выдвижения, с механизмом Push to open, M (20 кг), EB21, NL300</t>
  </si>
  <si>
    <t>Комплект направляющих Quadro V6 YOU, полного выдвижения, с механизмом Push to open, M (25 кг), EB21, NL350</t>
  </si>
  <si>
    <t>Комплект направляющих Quadro V6 YOU, полного выдвижения, с механизмом Push to open, M (30 кг), EB21, NL400</t>
  </si>
  <si>
    <t>Комплект направляющих Quadro V6 YOU, полного выдвижения, с механизмом Push to open, M (30 кг), EB21, NL450</t>
  </si>
  <si>
    <t>Комплект направляющих Quadro V6 YOU, полного выдвижения, с механизмом Push to open, M (30 кг), EB21, NL500</t>
  </si>
  <si>
    <t>Комплект направляющих Quadro V6 YOU, полного выдвижения, с механизмом Push to open, M (30 кг), EB21, NL550</t>
  </si>
  <si>
    <t>Комплект направляющих Quadro V6 YOU, полного выдвижения, с механизмом Push to open, M (30 кг), EB21, NL600</t>
  </si>
  <si>
    <t>Направляющая Quadro V6 YOU, полного выдвижения, с механизмом Push to open, M (20 кг), EB21, NL270, левая</t>
  </si>
  <si>
    <t>Направляющая Quadro V6 YOU, полного выдвижения, с механизмом Push to open, M (20 кг), EB21, NL270, правая</t>
  </si>
  <si>
    <t>Направляющая Quadro V6 YOU, полного выдвижения, с механизмом Push to open, M (20 кг), EB21, NL300, левая</t>
  </si>
  <si>
    <t>Направляющая Quadro V6 YOU, полного выдвижения, с механизмом Push to open, M (20 кг), EB21, NL300, правая</t>
  </si>
  <si>
    <t>Направляющая Quadro V6 YOU, полного выдвижения, с механизмом Push to open, M (25 кг), EB21, NL350, левая</t>
  </si>
  <si>
    <t>Направляющая Quadro V6 YOU, полного выдвижения, с механизмом Push to open, M (25 кг), EB21, NL350, правая</t>
  </si>
  <si>
    <t>Направляющая Quadro V6 YOU, полного выдвижения, с механизмом Push to open, M (30 кг), EB21, NL400, левая</t>
  </si>
  <si>
    <t>Направляющая Quadro V6 YOU, полного выдвижения, с механизмом Push to open, M (30 кг), EB21, NL400, правая</t>
  </si>
  <si>
    <t>Направляющая Quadro V6 YOU, полного выдвижения, с механизмом Push to open, M (30 кг), EB21, NL450, левая</t>
  </si>
  <si>
    <t>Направляющая Quadro V6 YOU, полного выдвижения, с механизмом Push to open, M (30 кг), EB21, NL450, правая</t>
  </si>
  <si>
    <t>Направляющая Quadro V6 YOU, полного выдвижения, с механизмом Push to open, M (30 кг), EB21, NL500, левая</t>
  </si>
  <si>
    <t>Направляющая Quadro V6 YOU, полного выдвижения, с механизмом Push to open, M (30 кг), EB21, NL500, правая</t>
  </si>
  <si>
    <t>Направляющая Quadro V6 YOU, полного выдвижения, с механизмом Push to open, M (30 кг), EB21, NL550, левая</t>
  </si>
  <si>
    <t>Направляющая Quadro V6 YOU, полного выдвижения, с механизмом Push to open, M (30 кг), EB21, NL550, правая</t>
  </si>
  <si>
    <t>Направляющая Quadro V6 YOU, полного выдвижения, с механизмом Push to open, M (30 кг), EB21, NL600, левая</t>
  </si>
  <si>
    <t>Направляющая Quadro V6 YOU, полного выдвижения, с механизмом Push to open, M (30 кг), EB21, NL600, правая</t>
  </si>
  <si>
    <t>Комплект ящика ArciTech, H78, NL500, цвет серебристый</t>
  </si>
  <si>
    <t>Комплект ящика ArciTech, H94, NL270, цвет серебристый</t>
  </si>
  <si>
    <t>Комплект ящика ArciTech, H94, NL300, цвет серебристый</t>
  </si>
  <si>
    <t>Комплект ящика ArciTech, H94, NL350, цвет серебристый</t>
  </si>
  <si>
    <t>Комплект ящика ArciTech, H94, NL400, цвет серебристый</t>
  </si>
  <si>
    <t>Комплект ящика ArciTech, H94, NL450, цвет серебристый</t>
  </si>
  <si>
    <t>Комплект ящика ArciTech, H94, NL500, цвет серебристый</t>
  </si>
  <si>
    <t>Комплект ящика ArciTech, H94, NL550, цвет серебристый</t>
  </si>
  <si>
    <t>Комплект ящика ArciTech, H94, NL650, цвет серебристый</t>
  </si>
  <si>
    <t>Комплект короба ArciTech с релингами, H186/94, NL270, цвет серебристый</t>
  </si>
  <si>
    <t>Комплект короба ArciTech с релингами, H186/94, NL300, цвет серебристый</t>
  </si>
  <si>
    <t>Комплект короба ArciTech с релингами, H186/94, NL350, цвет серебристый</t>
  </si>
  <si>
    <t>Комплект короба ArciTech с релингами, H186/94, NL400, цвет серебристый</t>
  </si>
  <si>
    <t>Комплект короба ArciTech с релингами, H186/94, NL450, цвет серебристый</t>
  </si>
  <si>
    <t>Комплект короба ArciTech с релингами, H186/94, NL500, цвет серебристый</t>
  </si>
  <si>
    <t>Комплект короба ArciTech с релингами, H186/94, NL550, цвет серебристый</t>
  </si>
  <si>
    <t>Комплект короба ArciTech с релингами, H186/94, NL650, цвет серебристый</t>
  </si>
  <si>
    <t>Комплект короба ArciTech с TopSide, H186/94, NL400, цвет серебристый</t>
  </si>
  <si>
    <t>Комплект короба ArciTech с TopSide, H186/94, NL450, цвет серебристый</t>
  </si>
  <si>
    <t>Комплект короба ArciTech с TopSide, H186/94, NL500, цвет серебристый</t>
  </si>
  <si>
    <t>Комплект короба ArciTech с TopSide, H186/94, NL550, цвет серебристый</t>
  </si>
  <si>
    <t>Комплект короба ArciTech с TopSide, H186/94, NL650, цвет серебристый</t>
  </si>
  <si>
    <t>Комплект короба ArciTech с DesignSide, H186/94, NL270, цвет серебристый</t>
  </si>
  <si>
    <t>Комплект короба ArciTech с DesignSide, H186/94, NL300, цвет серебристый</t>
  </si>
  <si>
    <t>Комплект короба ArciTech с DesignSide, H186/94, NL350, цвет серебристый</t>
  </si>
  <si>
    <t>Комплект короба ArciTech с DesignSide, H186/94, NL400, цвет серебристый</t>
  </si>
  <si>
    <t>Комплект короба ArciTech с DesignSide, H186/94, NL450, цвет серебристый</t>
  </si>
  <si>
    <t>Комплект короба ArciTech с DesignSide, H186/94, NL500, цвет серебристый</t>
  </si>
  <si>
    <t>Комплект короба ArciTech с DesignSide, H186/94, NL550, цвет серебристый</t>
  </si>
  <si>
    <t>Комплект короба ArciTech с DesignSide, H186/94, NL650, цвет серебристый</t>
  </si>
  <si>
    <t>Комплект короба ArciTech с релингами, H218/94, NL270, цвет серебристый</t>
  </si>
  <si>
    <t>Комплект короба ArciTech с релингами, H218/94, NL300, цвет серебристый</t>
  </si>
  <si>
    <t>Комплект короба ArciTech с релингами, H218/94, NL350, цвет серебристый</t>
  </si>
  <si>
    <t>Комплект короба ArciTech с релингами, H218/94, NL400, цвет серебристый</t>
  </si>
  <si>
    <t>Комплект короба ArciTech с релингами, H218/94, NL450, цвет серебристый</t>
  </si>
  <si>
    <t>Комплект короба ArciTech с релингами, H218/94, NL500, цвет серебристый</t>
  </si>
  <si>
    <t>Комплект короба ArciTech с релингами, H218/94, NL550, цвет серебристый</t>
  </si>
  <si>
    <t>Комплект короба ArciTech с релингами, H218/94, NL650, цвет серебристый</t>
  </si>
  <si>
    <t>Комплект короба ArciTech с TopSide, H218/94, NL400, цвет серебристый</t>
  </si>
  <si>
    <t>Комплект короба ArciTech с TopSide, H218/94, NL450, цвет серебристый</t>
  </si>
  <si>
    <t>Комплект короба ArciTech с TopSide, H218/94, NL500, цвет серебристый</t>
  </si>
  <si>
    <t>Комплект короба ArciTech с TopSide, H218/94, NL550, цвет серебристый</t>
  </si>
  <si>
    <t>Комплект короба ArciTech с TopSide, H218/94, NL650, цвет серебристый</t>
  </si>
  <si>
    <t>Комплект короба ArciTech с DesignSide, H218/94, NL270, цвет серебристый</t>
  </si>
  <si>
    <t>Комплект короба ArciTech с DesignSide, H218/94, NL300, цвет серебристый</t>
  </si>
  <si>
    <t>Комплект короба ArciTech с DesignSide, H218/94, NL350, цвет серебристый</t>
  </si>
  <si>
    <t>Комплект короба ArciTech с DesignSide, H218/94, NL400, цвет серебристый</t>
  </si>
  <si>
    <t>Комплект короба ArciTech с DesignSide, H218/94, NL450, цвет серебристый</t>
  </si>
  <si>
    <t>Комплект короба ArciTech с DesignSide, H218/94, NL500, цвет серебристый</t>
  </si>
  <si>
    <t>Комплект короба ArciTech с DesignSide, H218/94, NL550, цвет серебристый</t>
  </si>
  <si>
    <t>Комплект короба ArciTech с DesignSide, H218/94, NL650, цвет серебристый</t>
  </si>
  <si>
    <t>Комплект короба ArciTech с релингами, H250/94, NL270, цвет серебристый</t>
  </si>
  <si>
    <t>Комплект короба ArciTech с релингами, H250/94, NL300, цвет серебристый</t>
  </si>
  <si>
    <t>Комплект короба ArciTech с релингами, H250/94, NL350, цвет серебристый</t>
  </si>
  <si>
    <t>Комплект короба ArciTech с релингами, H250/94, NL400, цвет серебристый</t>
  </si>
  <si>
    <t>Комплект короба ArciTech с релингами, H250/94, NL450, цвет серебристый</t>
  </si>
  <si>
    <t>Комплект короба ArciTech с релингами, H250/94, NL500, цвет серебристый</t>
  </si>
  <si>
    <t>Комплект короба ArciTech с релингами, H250/94, NL550, цвет серебристый</t>
  </si>
  <si>
    <t>Комплект короба ArciTech с релингами, H250/94, NL650, цвет серебристый</t>
  </si>
  <si>
    <t>Комплект короба ArciTech с релингами, H282/94, NL270, цвет серебристый</t>
  </si>
  <si>
    <t>Комплект короба ArciTech с релингами, H282/94, NL300, цвет серебристый</t>
  </si>
  <si>
    <t>Комплект короба ArciTech с релингами, H282/94, NL350, цвет серебристый</t>
  </si>
  <si>
    <t>Комплект короба ArciTech с релингами, H282/94, NL400, цвет серебристый</t>
  </si>
  <si>
    <t>Комплект короба ArciTech с релингами, H282/94, NL450, цвет серебристый</t>
  </si>
  <si>
    <t>Комплект короба ArciTech с релингами, H282/94, NL500, цвет серебристый</t>
  </si>
  <si>
    <t>Комплект короба ArciTech с релингами, H282/94, NL550, цвет серебристый</t>
  </si>
  <si>
    <t>Комплект короба ArciTech с релингами, H282/94, NL650, цвет серебристый</t>
  </si>
  <si>
    <t>Комплект ящика ArciTech, H126, NL270, цвет серебристый</t>
  </si>
  <si>
    <t>Комплект ящика ArciTech, H126, NL300, цвет серебристый</t>
  </si>
  <si>
    <t>Комплект ящика ArciTech, H126, NL350, цвет серебристый</t>
  </si>
  <si>
    <t>Комплект ящика ArciTech, H126, NL400, цвет серебристый</t>
  </si>
  <si>
    <t>Комплект ящика ArciTech, H126, NL450, цвет серебристый</t>
  </si>
  <si>
    <t>Комплект ящика ArciTech, H126, NL500, цвет серебристый</t>
  </si>
  <si>
    <t>Комплект ящика ArciTech, H126, NL550, цвет серебристый</t>
  </si>
  <si>
    <t>Комплект ящика ArciTech, H126, NL650, цвет серебристый</t>
  </si>
  <si>
    <t>Комплект короба ArciTech с релингами, H186/126, NL270, цвет серебристый</t>
  </si>
  <si>
    <t>Комплект короба ArciTech с релингами, H186/126, NL300, цвет серебристый</t>
  </si>
  <si>
    <t>Комплект короба ArciTech с релингами, H186/126, NL350, цвет серебристый</t>
  </si>
  <si>
    <t>Комплект короба ArciTech с релингами, H186/126, NL400, цвет серебристый</t>
  </si>
  <si>
    <t>Комплект короба ArciTech с релингами, H186/126, NL450, цвет серебристый</t>
  </si>
  <si>
    <t>Комплект короба ArciTech с релингами, H186/126, NL500, цвет серебристый</t>
  </si>
  <si>
    <t>Комплект короба ArciTech с релингами, H186/126, NL550, цвет серебристый</t>
  </si>
  <si>
    <t>Комплект короба ArciTech с релингами, H186/126, NL650, цвет серебристый</t>
  </si>
  <si>
    <t>Комплект короба ArciTech с релингами, H218/126, NL270, цвет серебристый</t>
  </si>
  <si>
    <t>Комплект короба ArciTech с релингами, H218/126, NL300, цвет серебристый</t>
  </si>
  <si>
    <t>Комплект короба ArciTech с релингами, H218/126, NL350, цвет серебристый</t>
  </si>
  <si>
    <t>Комплект короба ArciTech с релингами, H218/126, NL400, цвет серебристый</t>
  </si>
  <si>
    <t>Комплект короба ArciTech с релингами, H218/126, NL450, цвет серебристый</t>
  </si>
  <si>
    <t>Комплект короба ArciTech с релингами, H218/126, NL500, цвет серебристый</t>
  </si>
  <si>
    <t>Комплект короба ArciTech с релингами, H218/126, NL550, цвет серебристый</t>
  </si>
  <si>
    <t>Комплект короба ArciTech с релингами, H218/126, NL650, цвет серебристый</t>
  </si>
  <si>
    <t>Комплект короба ArciTech с TopSide, H218/126, NL400, цвет серебристый</t>
  </si>
  <si>
    <t>Комплект короба ArciTech с TopSide, H218/126, NL450, цвет серебристый</t>
  </si>
  <si>
    <t>Комплект короба ArciTech с TopSide, H218/126, NL500, цвет серебристый</t>
  </si>
  <si>
    <t>Комплект короба ArciTech с TopSide, H218/126, NL550, цвет серебристый</t>
  </si>
  <si>
    <t>Комплект короба ArciTech с TopSide, H218/126, NL650, цвет серебристый</t>
  </si>
  <si>
    <t>Комплект короба ArciTech с DesignSide, H218/126, NL270, цвет серебристый</t>
  </si>
  <si>
    <t>Комплект короба ArciTech с DesignSide, H218/126, NL300, цвет серебристый</t>
  </si>
  <si>
    <t>Комплект короба ArciTech с DesignSide, H218/126, NL350, цвет серебристый</t>
  </si>
  <si>
    <t>Комплект короба ArciTech с DesignSide, H218/126, NL400, цвет серебристый</t>
  </si>
  <si>
    <t>Комплект короба ArciTech с DesignSide, H218/126, NL450, цвет серебристый</t>
  </si>
  <si>
    <t>Комплект короба ArciTech с DesignSide, H218/126, NL500, цвет серебристый</t>
  </si>
  <si>
    <t>Комплект короба ArciTech с DesignSide, H218/126, NL550, цвет серебристый</t>
  </si>
  <si>
    <t>Комплект короба ArciTech с DesignSide, H218/126, NL650, цвет серебристый</t>
  </si>
  <si>
    <t>Комплект короба ArciTech с релингами, H250/126, NL270, цвет серебристый</t>
  </si>
  <si>
    <t>Комплект короба ArciTech с релингами, H250/126, NL300, цвет серебристый</t>
  </si>
  <si>
    <t>Комплект короба ArciTech с релингами, H250/126, NL350, цвет серебристый</t>
  </si>
  <si>
    <t>Комплект короба ArciTech с релингами, H250/126, NL400, цвет серебристый</t>
  </si>
  <si>
    <t>Комплект короба ArciTech с релингами, H250/126, NL450, цвет серебристый</t>
  </si>
  <si>
    <t>Комплект короба ArciTech с релингами, H250/126, NL500, цвет серебристый</t>
  </si>
  <si>
    <t>Комплект короба ArciTech с релингами, H250/126, NL550, цвет серебристый</t>
  </si>
  <si>
    <t>Комплект короба ArciTech с релингами, H250/126, NL650, цвет серебристый</t>
  </si>
  <si>
    <t>Комплект короба ArciTech с TopSide, H250/126, NL400, цвет серебристый</t>
  </si>
  <si>
    <t>Комплект короба ArciTech с TopSide, H250/126, NL450, цвет серебристый</t>
  </si>
  <si>
    <t>Комплект короба ArciTech с TopSide, H250/126, NL500, цвет серебристый</t>
  </si>
  <si>
    <t>Комплект короба ArciTech с TopSide, H250/126, NL550, цвет серебристый</t>
  </si>
  <si>
    <t>Комплект короба ArciTech с TopSide, H250/126, NL650, цвет серебристый</t>
  </si>
  <si>
    <t>Комплект короба ArciTech с DesignSide, H250/126, NL270, цвет серебристый</t>
  </si>
  <si>
    <t>Комплект короба ArciTech с DesignSide, H250/126, NL300, цвет серебристый</t>
  </si>
  <si>
    <t>Комплект короба ArciTech с DesignSide, H250/126, NL350, цвет серебристый</t>
  </si>
  <si>
    <t>Комплект короба ArciTech с DesignSide, H250/126, NL400, цвет серебристый</t>
  </si>
  <si>
    <t>Комплект короба ArciTech с DesignSide, H250/126, NL450, цвет серебристый</t>
  </si>
  <si>
    <t>Комплект короба ArciTech с DesignSide, H250/126, NL500, цвет серебристый</t>
  </si>
  <si>
    <t>Комплект короба ArciTech с DesignSide, H250/126, NL550, цвет серебристый</t>
  </si>
  <si>
    <t>Комплект короба ArciTech с DesignSide, H250/126, NL650, цвет серебристый</t>
  </si>
  <si>
    <t>Комплект короба ArciTech с релингами, H282/126, NL270, цвет серебристый</t>
  </si>
  <si>
    <t>Комплект короба ArciTech с релингами, H282/126, NL300, цвет серебристый</t>
  </si>
  <si>
    <t>Комплект короба ArciTech с релингами, H282/126, NL350, цвет серебристый</t>
  </si>
  <si>
    <t>Комплект короба ArciTech с релингами, H282/126, NL400, цвет серебристый</t>
  </si>
  <si>
    <t>Комплект короба ArciTech с релингами, H282/126, NL450, цвет серебристый</t>
  </si>
  <si>
    <t>Комплект короба ArciTech с релингами, H282/126, NL500, цвет серебристый</t>
  </si>
  <si>
    <t>Комплект короба ArciTech с релингами, H282/126, NL550, цвет серебристый</t>
  </si>
  <si>
    <t>Комплект короба ArciTech с релингами, H282/126, NL650, цвет серебристый</t>
  </si>
  <si>
    <t>Комплект боковин ящика ArciTech, H78, NL500, цвет серебристый</t>
  </si>
  <si>
    <t>Комплект боковин ящика ArciTech, H94, NL270, цвет серебристый</t>
  </si>
  <si>
    <t>Комплект боковин ящика ArciTech, H94, NL300, цвет серебристый</t>
  </si>
  <si>
    <t>Комплект боковин ящика ArciTech, H94, NL350, цвет серебристый</t>
  </si>
  <si>
    <t>Комплект боковин ящика ArciTech, H94, NL400, цвет серебристый</t>
  </si>
  <si>
    <t>Комплект боковин ящика ArciTech, H94, NL450, цвет серебристый</t>
  </si>
  <si>
    <t>Комплект боковин ящика ArciTech, H94, NL500, цвет серебристый</t>
  </si>
  <si>
    <t>Комплект боковин ящика ArciTech, H94, NL550, цвет серебристый</t>
  </si>
  <si>
    <t>Комплект боковин ящика ArciTech, H94, NL650, цвет серебристый</t>
  </si>
  <si>
    <t>Комплект боковин ящика ArciTech, H126, NL270, цвет серебристый</t>
  </si>
  <si>
    <t>Комплект боковин ящика ArciTech, H126, NL300, цвет серебристый</t>
  </si>
  <si>
    <t>Комплект боковин ящика ArciTech, H126, NL350, цвет серебристый</t>
  </si>
  <si>
    <t>Комплект боковин ящика ArciTech, H126, NL400, цвет серебристый</t>
  </si>
  <si>
    <t>Комплект боковин ящика ArciTech, H126, NL450, цвет серебристый</t>
  </si>
  <si>
    <t>Комплект боковин ящика ArciTech, H126, NL500, цвет серебристый</t>
  </si>
  <si>
    <t>Комплект боковин ящика ArciTech, H126, NL550, цвет серебристый</t>
  </si>
  <si>
    <t>Комплект боковин ящика ArciTech, H126, NL650, цвет серебристый</t>
  </si>
  <si>
    <t>Комплект соединителей задней стенки ArciTech, H78, цвет серебристый</t>
  </si>
  <si>
    <t>Комплект соединителей задней стенки ArciTech, H94, цвет серебристый</t>
  </si>
  <si>
    <t>Комплект соединителей задней стенки ArciTech, H126, цвет серебристый</t>
  </si>
  <si>
    <t>Комплект соединителей задней стенки ArciTech, H186, цвет серебристый</t>
  </si>
  <si>
    <t>Комплект соединителей задней стенки ArciTech, H218, цвет серебристый</t>
  </si>
  <si>
    <t>Комплект соединителей задней стенки ArciTech, H250, цвет серебристый</t>
  </si>
  <si>
    <t>Комплект соединителей задней стенки ArciTech, H282, цвет серебристый</t>
  </si>
  <si>
    <t>Комплект продольных релингов короба с соединителями передней панели ArciTech, NL270, цвет серебристый</t>
  </si>
  <si>
    <t>Комплект продольных релингов короба с соединителями передней панели ArciTech, NL300, цвет серебристый</t>
  </si>
  <si>
    <t>Комплект продольных релингов короба с соединителями передней панели ArciTech, NL350, цвет серебристый</t>
  </si>
  <si>
    <t>Комплект продольных релингов короба с соединителями передней панели ArciTech, NL400, цвет серебристый</t>
  </si>
  <si>
    <t>Комплект продольных релингов короба с соединителями передней панели ArciTech, NL450, цвет серебристый</t>
  </si>
  <si>
    <t>Комплект продольных релингов короба с соединителями передней панели ArciTech, NL500, цвет серебристый</t>
  </si>
  <si>
    <t>Комплект продольных релингов короба с соединителями передней панели ArciTech, NL550, цвет серебристый</t>
  </si>
  <si>
    <t>Комплект продольных релингов короба с соединителями передней панели ArciTech, NL650, цвет серебристый</t>
  </si>
  <si>
    <t>Комплект надставок на боковину TopSide для ArciTech, H92, NL400, сталь, цвет серебристый</t>
  </si>
  <si>
    <t>Комплект надставок на боковину TopSide для ArciTech, H92, NL450, сталь, цвет серебристый</t>
  </si>
  <si>
    <t>Комплект надставок на боковину TopSide для ArciTech, H92, NL500, сталь, цвет серебристый</t>
  </si>
  <si>
    <t>Комплект надставок на боковину TopSide для ArciTech, H92, NL550, сталь, цвет серебристый</t>
  </si>
  <si>
    <t>Комплект надставок на боковину TopSide для ArciTech, H92, NL650, сталь, цвет серебристый</t>
  </si>
  <si>
    <t>Комплект адаптеров DesignSide ArciTech, H92, цвет серебристый</t>
  </si>
  <si>
    <t>Комплект надставок на боковину TopSide для ArciTech, H124, NL400, сталь, цвет серебристый</t>
  </si>
  <si>
    <t>Комплект надставок на боковину TopSide для ArciTech, H124, NL450, сталь, цвет серебристый</t>
  </si>
  <si>
    <t>Комплект надставок на боковину TopSide для ArciTech, H124, NL500, сталь, цвет серебристый</t>
  </si>
  <si>
    <t>Комплект надставок на боковину TopSide для ArciTech, H124, NL550, сталь, цвет серебристый</t>
  </si>
  <si>
    <t>Комплект надставок на боковину TopSide для ArciTech, H124, NL650, сталь, цвет серебристый</t>
  </si>
  <si>
    <t>Комплект адаптеров DesignSide ArciTech, H124, цвет серебристый</t>
  </si>
  <si>
    <t>Задняя стенка ящика ArciTech, H94, L2000, алюминий, цвет серебристый</t>
  </si>
  <si>
    <t>Задняя стенка ящика ArciTech, H126, L2000, алюминий, цвет серебристый</t>
  </si>
  <si>
    <t>Задняя стенка ящика ArciTech, H186, L2000, алюминий, цвет серебристый</t>
  </si>
  <si>
    <t>Задняя стенка ящика ArciTech, H218, L2000, алюминий, цвет серебристый</t>
  </si>
  <si>
    <t>Комплект соединителей передней панели внутреннего ящика ArciTech, H94, цвет серебристый</t>
  </si>
  <si>
    <t>Комплект соединителей передней панели внутреннего ящика ArciTech, H126, цвет серебристый</t>
  </si>
  <si>
    <t>Комплект соединителей передней панели внутреннего короба ArciTech, H186, цвет серебристый</t>
  </si>
  <si>
    <t>Комплект соединителей передней панели внутреннего короба ArciTech, H218, цвет серебристый</t>
  </si>
  <si>
    <t>Передняя панель внутреннего ящика ArciTech, L2000, алюминий, цвет серебристый</t>
  </si>
  <si>
    <t>Поперечный релинг ArciTech, L2000, алюминий, цвет серебристый</t>
  </si>
  <si>
    <t>Фиксатор внутреннего ящика ArciTech, цвет серый</t>
  </si>
  <si>
    <t>Комплект ящика ArciTech, H78, NL500, цвет белый</t>
  </si>
  <si>
    <t>Комплект ящика ArciTech, H94, NL270, цвет белый</t>
  </si>
  <si>
    <t>Комплект ящика ArciTech, H94, NL300, цвет белый</t>
  </si>
  <si>
    <t>Комплект ящика ArciTech, H94, NL350, цвет белый</t>
  </si>
  <si>
    <t>Комплект ящика ArciTech, H94, NL400, цвет белый</t>
  </si>
  <si>
    <t>Комплект ящика ArciTech, H94, NL450, цвет белый</t>
  </si>
  <si>
    <t>Комплект ящика ArciTech, H94, NL500, цвет белый</t>
  </si>
  <si>
    <t>Комплект ящика ArciTech, H94, NL550, цвет белый</t>
  </si>
  <si>
    <t>Комплект ящика ArciTech, H94, NL650, цвет белый</t>
  </si>
  <si>
    <t>Комплект короба ArciTech с релингами, H186/94, NL270, цвет белый</t>
  </si>
  <si>
    <t>Комплект короба ArciTech с релингами, H186/94, NL300, цвет белый</t>
  </si>
  <si>
    <t>Комплект короба ArciTech с релингами, H186/94, NL350, цвет белый</t>
  </si>
  <si>
    <t>Комплект короба ArciTech с релингами, H186/94, NL400, цвет белый</t>
  </si>
  <si>
    <t>Комплект короба ArciTech с релингами, H186/94, NL450, цвет белый</t>
  </si>
  <si>
    <t>Комплект короба ArciTech с релингами, H186/94, NL500, цвет белый</t>
  </si>
  <si>
    <t>Комплект короба ArciTech с релингами, H186/94, NL550, цвет белый</t>
  </si>
  <si>
    <t>Комплект короба ArciTech с релингами, H186/94, NL650, цвет белый</t>
  </si>
  <si>
    <t>Комплект короба ArciTech с TopSide, H186/94, NL400, цвет белый</t>
  </si>
  <si>
    <t>Комплект короба ArciTech с TopSide, H186/94, NL450, цвет белый</t>
  </si>
  <si>
    <t>Комплект короба ArciTech с TopSide, H186/94, NL500, цвет белый</t>
  </si>
  <si>
    <t>Комплект короба ArciTech с TopSide, H186/94, NL550, цвет белый</t>
  </si>
  <si>
    <t>Комплект короба ArciTech с TopSide, H186/94, NL650, цвет белый</t>
  </si>
  <si>
    <t>Комплект короба ArciTech с DesignSide, H186/94, NL270, цвет белый</t>
  </si>
  <si>
    <t>Комплект короба ArciTech с DesignSide, H186/94, NL300, цвет белый</t>
  </si>
  <si>
    <t>Комплект короба ArciTech с DesignSide, H186/94, NL350, цвет белый</t>
  </si>
  <si>
    <t>Комплект короба ArciTech с DesignSide, H186/94, NL400, цвет белый</t>
  </si>
  <si>
    <t>Комплект короба ArciTech с DesignSide, H186/94, NL450, цвет белый</t>
  </si>
  <si>
    <t>Комплект короба ArciTech с DesignSide, H186/94, NL500, цвет белый</t>
  </si>
  <si>
    <t>Комплект короба ArciTech с DesignSide, H186/94, NL550, цвет белый</t>
  </si>
  <si>
    <t>Комплект короба ArciTech с DesignSide, H186/94, NL650, цвет белый</t>
  </si>
  <si>
    <t>Комплект короба ArciTech с релингами, H218/94, NL270, цвет белый</t>
  </si>
  <si>
    <t>Комплект короба ArciTech с релингами, H218/94, NL300, цвет белый</t>
  </si>
  <si>
    <t>Комплект короба ArciTech с релингами, H218/94, NL350, цвет белый</t>
  </si>
  <si>
    <t>Комплект короба ArciTech с релингами, H218/94, NL400, цвет белый</t>
  </si>
  <si>
    <t>Комплект короба ArciTech с релингами, H218/94, NL450, цвет белый</t>
  </si>
  <si>
    <t>Комплект короба ArciTech с релингами, H218/94, NL500, цвет белый</t>
  </si>
  <si>
    <t>Комплект короба ArciTech с релингами, H218/94, NL550, цвет белый</t>
  </si>
  <si>
    <t>Комплект короба ArciTech с релингами, H218/94, NL650, цвет белый</t>
  </si>
  <si>
    <t>Комплект короба ArciTech с TopSide, H218/94, NL400, цвет белый</t>
  </si>
  <si>
    <t>Комплект короба ArciTech с TopSide, H218/94, NL450, цвет белый</t>
  </si>
  <si>
    <t>Комплект короба ArciTech с TopSide, H218/94, NL500, цвет белый</t>
  </si>
  <si>
    <t>Комплект короба ArciTech с TopSide, H218/94, NL550, цвет белый</t>
  </si>
  <si>
    <t>Комплект короба ArciTech с TopSide, H218/94, NL650, цвет белый</t>
  </si>
  <si>
    <t>Комплект короба ArciTech с DesignSide, H218/94, NL270, цвет белый</t>
  </si>
  <si>
    <t>Комплект короба ArciTech с DesignSide, H218/94, NL300, цвет белый</t>
  </si>
  <si>
    <t>Комплект короба ArciTech с DesignSide, H218/94, NL350, цвет белый</t>
  </si>
  <si>
    <t>Комплект короба ArciTech с DesignSide, H218/94, NL400, цвет белый</t>
  </si>
  <si>
    <t>Комплект короба ArciTech с DesignSide, H218/94, NL450, цвет белый</t>
  </si>
  <si>
    <t>Комплект короба ArciTech с DesignSide, H218/94, NL500, цвет белый</t>
  </si>
  <si>
    <t>Комплект короба ArciTech с DesignSide, H218/94, NL550, цвет белый</t>
  </si>
  <si>
    <t>Комплект короба ArciTech с DesignSide, H218/94, NL650, цвет белый</t>
  </si>
  <si>
    <t>Комплект короба ArciTech с релингами, H250/94, NL270, цвет белый</t>
  </si>
  <si>
    <t>Комплект короба ArciTech с релингами, H250/94, NL300, цвет белый</t>
  </si>
  <si>
    <t>Комплект короба ArciTech с релингами, H250/94, NL350, цвет белый</t>
  </si>
  <si>
    <t>Комплект короба ArciTech с релингами, H250/94, NL400, цвет белый</t>
  </si>
  <si>
    <t>Комплект короба ArciTech с релингами, H250/94, NL450, цвет белый</t>
  </si>
  <si>
    <t>Комплект короба ArciTech с релингами, H250/94, NL500, цвет белый</t>
  </si>
  <si>
    <t>Комплект короба ArciTech с релингами, H250/94, NL550, цвет белый</t>
  </si>
  <si>
    <t>Комплект короба ArciTech с релингами, H250/94, NL650, цвет белый</t>
  </si>
  <si>
    <t>Комплект короба ArciTech с релингами, H282/94, NL270, цвет белый</t>
  </si>
  <si>
    <t>Комплект короба ArciTech с релингами, H282/94, NL300, цвет белый</t>
  </si>
  <si>
    <t>Комплект короба ArciTech с релингами, H282/94, NL350, цвет белый</t>
  </si>
  <si>
    <t>Комплект короба ArciTech с релингами, H282/94, NL400, цвет белый</t>
  </si>
  <si>
    <t>Комплект короба ArciTech с релингами, H282/94, NL450, цвет белый</t>
  </si>
  <si>
    <t>Комплект короба ArciTech с релингами, H282/94, NL500, цвет белый</t>
  </si>
  <si>
    <t>Комплект короба ArciTech с релингами, H282/94, NL550, цвет белый</t>
  </si>
  <si>
    <t>Комплект короба ArciTech с релингами, H282/94, NL650, цвет белый</t>
  </si>
  <si>
    <t>Комплект ящика ArciTech, H126, NL270, цвет белый</t>
  </si>
  <si>
    <t>Комплект ящика ArciTech, H126, NL300, цвет белый</t>
  </si>
  <si>
    <t>Комплект ящика ArciTech, H126, NL350, цвет белый</t>
  </si>
  <si>
    <t>Комплект ящика ArciTech, H126, NL400, цвет белый</t>
  </si>
  <si>
    <t>Комплект ящика ArciTech, H126, NL450, цвет белый</t>
  </si>
  <si>
    <t>Комплект ящика ArciTech, H126, NL500, цвет белый</t>
  </si>
  <si>
    <t>Комплект ящика ArciTech, H126, NL550, цвет белый</t>
  </si>
  <si>
    <t>Комплект ящика ArciTech, H126, NL650, цвет белый</t>
  </si>
  <si>
    <t>Комплект короба ArciTech с релингами, H186/126, NL270, цвет белый</t>
  </si>
  <si>
    <t>Комплект короба ArciTech с релингами, H186/126, NL300, цвет белый</t>
  </si>
  <si>
    <t>Комплект короба ArciTech с релингами, H186/126, NL350, цвет белый</t>
  </si>
  <si>
    <t>Комплект короба ArciTech с релингами, H186/126, NL400, цвет белый</t>
  </si>
  <si>
    <t>Комплект короба ArciTech с релингами, H186/126, NL450, цвет белый</t>
  </si>
  <si>
    <t>Комплект короба ArciTech с релингами, H186/126, NL500, цвет белый</t>
  </si>
  <si>
    <t>Комплект короба ArciTech с релингами, H186/126, NL550, цвет белый</t>
  </si>
  <si>
    <t>Комплект короба ArciTech с релингами, H186/126, NL650, цвет белый</t>
  </si>
  <si>
    <t>Комплект короба ArciTech с релингами, H218/126, NL270, цвет белый</t>
  </si>
  <si>
    <t>Комплект короба ArciTech с релингами, H218/126, NL300, цвет белый</t>
  </si>
  <si>
    <t>Комплект короба ArciTech с релингами, H218/126, NL350, цвет белый</t>
  </si>
  <si>
    <t>Комплект короба ArciTech с релингами, H218/126, NL400, цвет белый</t>
  </si>
  <si>
    <t>Комплект короба ArciTech с релингами, H218/126, NL450, цвет белый</t>
  </si>
  <si>
    <t>Комплект короба ArciTech с релингами, H218/126, NL500, цвет белый</t>
  </si>
  <si>
    <t>Комплект короба ArciTech с релингами, H218/126, NL550, цвет белый</t>
  </si>
  <si>
    <t>Комплект короба ArciTech с релингами, H218/126, NL650, цвет белый</t>
  </si>
  <si>
    <t>Комплект короба ArciTech с DesignSide, H218/126, NL270, цвет белый</t>
  </si>
  <si>
    <t>Комплект короба ArciTech с DesignSide, H218/126, NL300, цвет белый</t>
  </si>
  <si>
    <t>Комплект короба ArciTech с DesignSide, H218/126, NL350, цвет белый</t>
  </si>
  <si>
    <t>Комплект короба ArciTech с DesignSide, H218/126, NL400, цвет белый</t>
  </si>
  <si>
    <t>Комплект короба ArciTech с DesignSide, H218/126, NL450, цвет белый</t>
  </si>
  <si>
    <t>Комплект короба ArciTech с DesignSide, H218/126, NL500, цвет белый</t>
  </si>
  <si>
    <t>Комплект короба ArciTech с DesignSide, H218/126, NL550, цвет белый</t>
  </si>
  <si>
    <t>Комплект короба ArciTech с DesignSide, H218/126, NL650, цвет белый</t>
  </si>
  <si>
    <t>Комплект короба ArciTech с TopSide, H218/126, NL400, цвет белый</t>
  </si>
  <si>
    <t>Комплект короба ArciTech с TopSide, H218/126, NL450, цвет белый</t>
  </si>
  <si>
    <t>Комплект короба ArciTech с TopSide, H218/126, NL500, цвет белый</t>
  </si>
  <si>
    <t>Комплект короба ArciTech с TopSide, H218/126, NL550, цвет белый</t>
  </si>
  <si>
    <t>Комплект короба ArciTech с TopSide, H218/126, NL650, цвет белый</t>
  </si>
  <si>
    <t>Комплект короба ArciTech с релингами, H250/126, NL270, цвет белый</t>
  </si>
  <si>
    <t>Комплект короба ArciTech с релингами, H250/126, NL300, цвет белый</t>
  </si>
  <si>
    <t>Комплект короба ArciTech с релингами, H250/126, NL350, цвет белый</t>
  </si>
  <si>
    <t>Комплект короба ArciTech с релингами, H250/126, NL400, цвет белый</t>
  </si>
  <si>
    <t>Комплект короба ArciTech с релингами, H250/126, NL450, цвет белый</t>
  </si>
  <si>
    <t>Комплект короба ArciTech с релингами, H250/126, NL500, цвет белый</t>
  </si>
  <si>
    <t>Комплект короба ArciTech с релингами, H250/126, NL550, цвет белый</t>
  </si>
  <si>
    <t>Комплект короба ArciTech с релингами, H250/126, NL650, цвет белый</t>
  </si>
  <si>
    <t>Комплект короба ArciTech с TopSide, H250/126, NL400, цвет белый</t>
  </si>
  <si>
    <t>Комплект короба ArciTech с TopSide, H250/126, NL450, цвет белый</t>
  </si>
  <si>
    <t>Комплект короба ArciTech с TopSide, H250/126, NL500, цвет белый</t>
  </si>
  <si>
    <t>Комплект короба ArciTech с TopSide, H250/126, NL550, цвет белый</t>
  </si>
  <si>
    <t>Комплект короба ArciTech с TopSide, H250/126, NL650, цвет белый</t>
  </si>
  <si>
    <t>Комплект короба ArciTech с DesignSide, H250/126, NL270, цвет белый</t>
  </si>
  <si>
    <t>Комплект короба ArciTech с DesignSide, H250/126, NL300, цвет белый</t>
  </si>
  <si>
    <t>Комплект короба ArciTech с DesignSide, H250/126, NL350, цвет белый</t>
  </si>
  <si>
    <t>Комплект короба ArciTech с DesignSide, H250/126, NL400, цвет белый</t>
  </si>
  <si>
    <t>Комплект короба ArciTech с DesignSide, H250/126, NL450, цвет белый</t>
  </si>
  <si>
    <t>Комплект короба ArciTech с DesignSide, H250/126, NL500, цвет белый</t>
  </si>
  <si>
    <t>Комплект короба ArciTech с DesignSide, H250/126, NL550, цвет белый</t>
  </si>
  <si>
    <t>Комплект короба ArciTech с DesignSide, H250/126, NL650, цвет белый</t>
  </si>
  <si>
    <t>Комплект короба ArciTech с релингами, H282/126, NL270, цвет белый</t>
  </si>
  <si>
    <t>Комплект короба ArciTech с релингами, H282/126, NL300, цвет белый</t>
  </si>
  <si>
    <t>Комплект короба ArciTech с релингами, H282/126, NL350, цвет белый</t>
  </si>
  <si>
    <t>Комплект короба ArciTech с релингами, H282/126, NL400, цвет белый</t>
  </si>
  <si>
    <t>Комплект короба ArciTech с релингами, H282/126, NL450, цвет белый</t>
  </si>
  <si>
    <t>Комплект короба ArciTech с релингами, H282/126, NL500, цвет белый</t>
  </si>
  <si>
    <t>Комплект короба ArciTech с релингами, H282/126, NL550, цвет белый</t>
  </si>
  <si>
    <t>Комплект короба ArciTech с релингами, H282/126, NL650, цвет белый</t>
  </si>
  <si>
    <t>Комплект боковин ящика ArciTech, H78, NL500, цвет белый</t>
  </si>
  <si>
    <t>Комплект боковин ящика ArciTech, H94, NL270, цвет белый</t>
  </si>
  <si>
    <t>Комплект боковин ящика ArciTech, H94, NL300, цвет белый</t>
  </si>
  <si>
    <t>Комплект боковин ящика ArciTech, H94, NL350, цвет белый</t>
  </si>
  <si>
    <t>Комплект боковин ящика ArciTech, H94, NL400, цвет белый</t>
  </si>
  <si>
    <t>Комплект боковин ящика ArciTech, H94, NL450, цвет белый</t>
  </si>
  <si>
    <t>Комплект боковин ящика ArciTech, H94, NL500, цвет белый</t>
  </si>
  <si>
    <t>Комплект боковин ящика ArciTech, H94, NL550, цвет белый</t>
  </si>
  <si>
    <t>Комплект боковин ящика ArciTech, H94, NL650, цвет белый</t>
  </si>
  <si>
    <t>Комплект боковин ящика ArciTech, H126, NL270, цвет белый</t>
  </si>
  <si>
    <t>Комплект боковин ящика ArciTech, H126, NL300, цвет белый</t>
  </si>
  <si>
    <t>Комплект боковин ящика ArciTech, H126, NL350, цвет белый</t>
  </si>
  <si>
    <t>Комплект боковин ящика ArciTech, H126, NL400, цвет белый</t>
  </si>
  <si>
    <t>Комплект боковин ящика ArciTech, H126, NL450, цвет белый</t>
  </si>
  <si>
    <t>Комплект боковин ящика ArciTech, H126, NL500, цвет белый</t>
  </si>
  <si>
    <t>Комплект боковин ящика ArciTech, H126, NL550, цвет белый</t>
  </si>
  <si>
    <t>Комплект боковин ящика ArciTech, H126, NL650, цвет белый</t>
  </si>
  <si>
    <t>Комплект соединителей задней стенки ArciTech, H78, цвет белый</t>
  </si>
  <si>
    <t>Комплект соединителей задней стенки ArciTech, H94, цвет белый</t>
  </si>
  <si>
    <t>Комплект соединителей задней стенки ArciTech, H126, цвет белый</t>
  </si>
  <si>
    <t>Комплект соединителей задней стенки ArciTech, H186, цвет белый</t>
  </si>
  <si>
    <t>Комплект соединителей задней стенки ArciTech, H218, цвет белый</t>
  </si>
  <si>
    <t>Комплект соединителей задней стенки ArciTech, H250, цвет белый</t>
  </si>
  <si>
    <t>Комплект соединителей задней стенки ArciTech, H282, цвет белый</t>
  </si>
  <si>
    <t>Задняя стенка ящика ArciTech, H94, L2000, алюминий, цвет белый</t>
  </si>
  <si>
    <t>Задняя стенка ящика ArciTech, H126, L2000, алюминий, цвет белый</t>
  </si>
  <si>
    <t>Задняя стенка ящика ArciTech, H186, L2000, алюминий, цвет белый</t>
  </si>
  <si>
    <t>Задняя стенка ящика ArciTech, H218, L2000, алюминий, цвет белый</t>
  </si>
  <si>
    <t>Комплект продольных релингов короба с соединителями передней панели ArciTech, NL270, цвет белый</t>
  </si>
  <si>
    <t>Комплект продольных релингов короба с соединителями передней панели ArciTech, NL300, цвет белый</t>
  </si>
  <si>
    <t>Комплект продольных релингов короба с соединителями передней панели ArciTech, NL350, цвет белый</t>
  </si>
  <si>
    <t>Комплект продольных релингов короба с соединителями передней панели ArciTech, NL400, цвет белый</t>
  </si>
  <si>
    <t>Комплект продольных релингов короба с соединителями передней панели ArciTech, NL450, цвет белый</t>
  </si>
  <si>
    <t>Комплект продольных релингов короба с соединителями передней панели ArciTech, NL500, цвет белый</t>
  </si>
  <si>
    <t>Комплект продольных релингов короба с соединителями передней панели ArciTech, NL550, цвет белый</t>
  </si>
  <si>
    <t>Комплект продольных релингов короба с соединителями передней панели ArciTech, NL650, цвет белый</t>
  </si>
  <si>
    <t>Комплект надставок на боковину TopSide для ArciTech, H92, NL400, сталь, цвет белый</t>
  </si>
  <si>
    <t>Комплект надставок на боковину TopSide для ArciTech, H92, NL450, сталь, цвет белый</t>
  </si>
  <si>
    <t>Комплект надставок на боковину TopSide для ArciTech, H92, NL500, сталь, цвет белый</t>
  </si>
  <si>
    <t>Комплект надставок на боковину TopSide для ArciTech, H92, NL550, сталь, цвет белый</t>
  </si>
  <si>
    <t>Комплект надставок на боковину TopSide для ArciTech, H92, NL650, сталь, цвет белый</t>
  </si>
  <si>
    <t>Комплект адаптеров DesignSide ArciTech, H92, цвет белый</t>
  </si>
  <si>
    <t>Комплект надставок на боковину TopSide для ArciTech, H124, NL400, сталь, цвет белый</t>
  </si>
  <si>
    <t>Комплект надставок на боковину TopSide для ArciTech, H124, NL450, сталь, цвет белый</t>
  </si>
  <si>
    <t>Комплект надставок на боковину TopSide для ArciTech, H124, NL500, сталь, цвет белый</t>
  </si>
  <si>
    <t>Комплект надставок на боковину TopSide для ArciTech, H124, NL550, сталь, цвет белый</t>
  </si>
  <si>
    <t>Комплект надставок на боковину TopSide для ArciTech, H124, NL650, сталь, цвет белый</t>
  </si>
  <si>
    <t>Комплект адаптеров DesignSide ArciTech, H124, цвет белый</t>
  </si>
  <si>
    <t>Комплект соединителей передней панели внутреннего ящика ArciTech, H94, цвет белый</t>
  </si>
  <si>
    <t>Комплект соединителей передней панели внутреннего ящика ArciTech, H126, цвет белый</t>
  </si>
  <si>
    <t>Комплект соединителей передней панели внутреннего короба ArciTech, H186, цвет белый</t>
  </si>
  <si>
    <t>Комплект соединителей передней панели внутреннего короба ArciTech, H218, цвет белый</t>
  </si>
  <si>
    <t>Передняя панель внутреннего ящика ArciTech, L2000, алюминий, цвет белый</t>
  </si>
  <si>
    <t>Поперечный релинг ArciTech, L2000, алюминий, цвет белый</t>
  </si>
  <si>
    <t>Комплект ящика ArciTech, H78, NL500, цвет антрацит</t>
  </si>
  <si>
    <t>Комплект ящика ArciTech, H94, NL270, цвет антрацит</t>
  </si>
  <si>
    <t>Комплект ящика ArciTech, H94, NL300, цвет антрацит</t>
  </si>
  <si>
    <t>Комплект ящика ArciTech, H94, NL350, цвет антрацит</t>
  </si>
  <si>
    <t>Комплект ящика ArciTech, H94, NL400, цвет антрацит</t>
  </si>
  <si>
    <t>Комплект ящика ArciTech, H94, NL450, цвет антрацит</t>
  </si>
  <si>
    <t>Комплект ящика ArciTech, H94, NL500, цвет антрацит</t>
  </si>
  <si>
    <t>Комплект ящика ArciTech, H94, NL550, цвет антрацит</t>
  </si>
  <si>
    <t>Комплект ящика ArciTech, H94, NL650, цвет антрацит</t>
  </si>
  <si>
    <t>Комплект короба ArciTech с релингами, H186/94, NL270, цвет антрацит</t>
  </si>
  <si>
    <t>Комплект короба ArciTech с релингами, H186/94, NL300, цвет антрацит</t>
  </si>
  <si>
    <t>Комплект короба ArciTech с релингами, H186/94, NL350, цвет антрацит</t>
  </si>
  <si>
    <t>Комплект короба ArciTech с релингами, H186/94, NL400, цвет антрацит</t>
  </si>
  <si>
    <t>Комплект короба ArciTech с релингами, H186/94, NL450, цвет антрацит</t>
  </si>
  <si>
    <t>Комплект короба ArciTech с релингами, H186/94, NL500, цвет антрацит</t>
  </si>
  <si>
    <t>Комплект короба ArciTech с релингами, H186/94, NL550, цвет антрацит</t>
  </si>
  <si>
    <t>Комплект короба ArciTech с релингами, H186/94, NL650, цвет антрацит</t>
  </si>
  <si>
    <t>Комплект короба ArciTech с TopSide, H186/94, NL400, цвет антрацит</t>
  </si>
  <si>
    <t>Комплект короба ArciTech с TopSide, H186/94, NL450, цвет антрацит</t>
  </si>
  <si>
    <t>Комплект короба ArciTech с TopSide, H186/94, NL500, цвет антрацит</t>
  </si>
  <si>
    <t>Комплект короба ArciTech с TopSide, H186/94, NL550, цвет антрацит</t>
  </si>
  <si>
    <t>Комплект короба ArciTech с TopSide, H186/94, NL650, цвет антрацит</t>
  </si>
  <si>
    <t>Комплект короба ArciTech с DesignSide, H186/94, NL270, цвет антрацит</t>
  </si>
  <si>
    <t>Комплект короба ArciTech с DesignSide, H186/94, NL300, цвет антрацит</t>
  </si>
  <si>
    <t>Комплект короба ArciTech с DesignSide, H186/94, NL350, цвет антрацит</t>
  </si>
  <si>
    <t>Комплект короба ArciTech с DesignSide, H186/94, NL400, цвет антрацит</t>
  </si>
  <si>
    <t>Комплект короба ArciTech с DesignSide, H186/94, NL450, цвет антрацит</t>
  </si>
  <si>
    <t>Комплект короба ArciTech с DesignSide, H186/94, NL500, цвет антрацит</t>
  </si>
  <si>
    <t>Комплект короба ArciTech с DesignSide, H186/94, NL550, цвет антрацит</t>
  </si>
  <si>
    <t>Комплект короба ArciTech с DesignSide, H186/94, NL650, цвет антрацит</t>
  </si>
  <si>
    <t>Комплект короба ArciTech с релингами, H218/94, NL270, цвет антрацит</t>
  </si>
  <si>
    <t>Комплект короба ArciTech с релингами, H218/94, NL300, цвет антрацит</t>
  </si>
  <si>
    <t>Комплект короба ArciTech с релингами, H218/94, NL350, цвет антрацит</t>
  </si>
  <si>
    <t>Комплект короба ArciTech с релингами, H218/94, NL400, цвет антрацит</t>
  </si>
  <si>
    <t>Комплект короба ArciTech с релингами, H218/94, NL450, цвет антрацит</t>
  </si>
  <si>
    <t>Комплект короба ArciTech с релингами, H218/94, NL500, цвет антрацит</t>
  </si>
  <si>
    <t>Комплект короба ArciTech с релингами, H218/94, NL550, цвет антрацит</t>
  </si>
  <si>
    <t>Комплект короба ArciTech с релингами, H218/94, NL650, цвет антрацит</t>
  </si>
  <si>
    <t>Комплект короба ArciTech с TopSide, H218/94, NL400, цвет антрацит</t>
  </si>
  <si>
    <t>Комплект короба ArciTech с TopSide, H218/94, NL450, цвет антрацит</t>
  </si>
  <si>
    <t>Комплект короба ArciTech с TopSide, H218/94, NL500, цвет антрацит</t>
  </si>
  <si>
    <t>Комплект короба ArciTech с TopSide, H218/94, NL550, цвет антрацит</t>
  </si>
  <si>
    <t>Комплект короба ArciTech с TopSide, H218/94, NL650, цвет антрацит</t>
  </si>
  <si>
    <t>Комплект короба ArciTech с DesignSide, H218/94, NL270, цвет антрацит</t>
  </si>
  <si>
    <t>Комплект короба ArciTech с DesignSide, H218/94, NL300, цвет антрацит</t>
  </si>
  <si>
    <t>Комплект короба ArciTech с DesignSide, H218/94, NL350, цвет антрацит</t>
  </si>
  <si>
    <t>Комплект короба ArciTech с DesignSide, H218/94, NL400, цвет антрацит</t>
  </si>
  <si>
    <t>Комплект короба ArciTech с DesignSide, H218/94, NL450, цвет антрацит</t>
  </si>
  <si>
    <t>Комплект короба ArciTech с DesignSide, H218/94, NL500, цвет антрацит</t>
  </si>
  <si>
    <t>Комплект короба ArciTech с DesignSide, H218/94, NL550, цвет антрацит</t>
  </si>
  <si>
    <t>Комплект короба ArciTech с DesignSide, H218/94, NL650, цвет антрацит</t>
  </si>
  <si>
    <t>Комплект короба ArciTech с релингами, H250/94, NL270, цвет антрацит</t>
  </si>
  <si>
    <t>Комплект короба ArciTech с релингами, H250/94, NL300, цвет антрацит</t>
  </si>
  <si>
    <t>Комплект короба ArciTech с релингами, H250/94, NL350, цвет антрацит</t>
  </si>
  <si>
    <t>Комплект короба ArciTech с релингами, H250/94, NL400, цвет антрацит</t>
  </si>
  <si>
    <t>Комплект короба ArciTech с релингами, H250/94, NL450, цвет антрацит</t>
  </si>
  <si>
    <t>Комплект короба ArciTech с релингами, H250/94, NL500, цвет антрацит</t>
  </si>
  <si>
    <t>Комплект короба ArciTech с релингами, H250/94, NL550, цвет антрацит</t>
  </si>
  <si>
    <t>Комплект короба ArciTech с релингами, H250/94, NL650, цвет антрацит</t>
  </si>
  <si>
    <t>Комплект короба ArciTech с релингами, H282/94, NL270, цвет антрацит</t>
  </si>
  <si>
    <t>Комплект короба ArciTech с релингами, H282/94, NL300, цвет антрацит</t>
  </si>
  <si>
    <t>Комплект короба ArciTech с релингами, H282/94, NL350, цвет антрацит</t>
  </si>
  <si>
    <t>Комплект короба ArciTech с релингами, H282/94, NL400, цвет антрацит</t>
  </si>
  <si>
    <t>Комплект короба ArciTech с релингами, H282/94, NL450, цвет антрацит</t>
  </si>
  <si>
    <t>Комплект короба ArciTech с релингами, H282/94, NL500, цвет антрацит</t>
  </si>
  <si>
    <t>Комплект короба ArciTech с релингами, H282/94, NL550, цвет антрацит</t>
  </si>
  <si>
    <t>Комплект короба ArciTech с релингами, H282/94, NL650, цвет антрацит</t>
  </si>
  <si>
    <t>Комплект ящика ArciTech, H126, NL270, цвет антрацит</t>
  </si>
  <si>
    <t>Комплект ящика ArciTech, H126, NL300, цвет антрацит</t>
  </si>
  <si>
    <t>Комплект ящика ArciTech, H126, NL350, цвет антрацит</t>
  </si>
  <si>
    <t>Комплект ящика ArciTech, H126, NL400, цвет антрацит</t>
  </si>
  <si>
    <t>Комплект ящика ArciTech, H126, NL450, цвет антрацит</t>
  </si>
  <si>
    <t>Комплект ящика ArciTech, H126, NL500, цвет антрацит</t>
  </si>
  <si>
    <t>Комплект ящика ArciTech, H126, NL550, цвет антрацит</t>
  </si>
  <si>
    <t>Комплект ящика ArciTech, H126, NL650, цвет антрацит</t>
  </si>
  <si>
    <t>Комплект короба ArciTech с релингами, H186/126, NL270, цвет антрацит</t>
  </si>
  <si>
    <t>Комплект короба ArciTech с релингами, H186/126, NL300, цвет антрацит</t>
  </si>
  <si>
    <t>Комплект короба ArciTech с релингами, H186/126, NL350, цвет антрацит</t>
  </si>
  <si>
    <t>Комплект короба ArciTech с релингами, H186/126, NL400, цвет антрацит</t>
  </si>
  <si>
    <t>Комплект короба ArciTech с релингами, H186/126, NL450, цвет антрацит</t>
  </si>
  <si>
    <t>Комплект короба ArciTech с релингами, H186/126, NL500, цвет антрацит</t>
  </si>
  <si>
    <t>Комплект короба ArciTech с релингами, H186/126, NL550, цвет антрацит</t>
  </si>
  <si>
    <t>Комплект короба ArciTech с релингами, H186/126, NL650, цвет антрацит</t>
  </si>
  <si>
    <t>Комплект короба ArciTech с релингами, H218/126, NL270, цвет антрацит</t>
  </si>
  <si>
    <t>Комплект короба ArciTech с релингами, H218/126, NL300, цвет антрацит</t>
  </si>
  <si>
    <t>Комплект короба ArciTech с релингами, H218/126, NL350, цвет антрацит</t>
  </si>
  <si>
    <t>Комплект короба ArciTech с релингами, H218/126, NL400, цвет антрацит</t>
  </si>
  <si>
    <t>Комплект короба ArciTech с релингами, H218/126, NL450, цвет антрацит</t>
  </si>
  <si>
    <t>Комплект короба ArciTech с релингами, H218/126, NL500, цвет антрацит</t>
  </si>
  <si>
    <t>Комплект короба ArciTech с релингами, H218/126, NL550, цвет антрацит</t>
  </si>
  <si>
    <t>Комплект короба ArciTech с релингами, H218/126, NL650, цвет антрацит</t>
  </si>
  <si>
    <t>Комплект короба ArciTech с TopSide, H218/126, NL400, цвет антрацит</t>
  </si>
  <si>
    <t>Комплект короба ArciTech с TopSide, H218/126, NL450, цвет антрацит</t>
  </si>
  <si>
    <t>Комплект короба ArciTech с TopSide, H218/126, NL500, цвет антрацит</t>
  </si>
  <si>
    <t>Комплект короба ArciTech с TopSide, H218/126, NL550, цвет антрацит</t>
  </si>
  <si>
    <t>Комплект короба ArciTech с TopSide, H218/126, NL650, цвет антрацит</t>
  </si>
  <si>
    <t>Комплект короба ArciTech с DesignSide, H218/126, NL270, цвет антрацит</t>
  </si>
  <si>
    <t>Комплект короба ArciTech с DesignSide, H218/126, NL300, цвет антрацит</t>
  </si>
  <si>
    <t>Комплект короба ArciTech с DesignSide, H218/126, NL350, цвет антрацит</t>
  </si>
  <si>
    <t>Комплект короба ArciTech с DesignSide, H218/126, NL400, цвет антрацит</t>
  </si>
  <si>
    <t>Комплект короба ArciTech с DesignSide, H218/126, NL450, цвет антрацит</t>
  </si>
  <si>
    <t>Комплект короба ArciTech с DesignSide, H218/126, NL500, цвет антрацит</t>
  </si>
  <si>
    <t>Комплект короба ArciTech с DesignSide, H218/126, NL550, цвет антрацит</t>
  </si>
  <si>
    <t>Комплект короба ArciTech с DesignSide, H218/126, NL650, цвет антрацит</t>
  </si>
  <si>
    <t>Комплект короба ArciTech с релингами, H250/126, NL270, цвет антрацит</t>
  </si>
  <si>
    <t>Комплект короба ArciTech с релингами, H250/126, NL300, цвет антрацит</t>
  </si>
  <si>
    <t>Комплект короба ArciTech с релингами, H250/126, NL350, цвет антрацит</t>
  </si>
  <si>
    <t>Комплект короба ArciTech с релингами, H250/126, NL400, цвет антрацит</t>
  </si>
  <si>
    <t>Комплект короба ArciTech с релингами, H250/126, NL450, цвет антрацит</t>
  </si>
  <si>
    <t>Комплект короба ArciTech с релингами, H250/126, NL500, цвет антрацит</t>
  </si>
  <si>
    <t>Комплект короба ArciTech с релингами, H250/126, NL550, цвет антрацит</t>
  </si>
  <si>
    <t>Комплект короба ArciTech с релингами, H250/126, NL650, цвет антрацит</t>
  </si>
  <si>
    <t>Комплект короба ArciTech с TopSide, H250/126, NL400, цвет антрацит</t>
  </si>
  <si>
    <t>Комплект короба ArciTech с TopSide, H250/126, NL450, цвет антрацит</t>
  </si>
  <si>
    <t>Комплект короба ArciTech с TopSide, H250/126, NL500, цвет антрацит</t>
  </si>
  <si>
    <t>Комплект короба ArciTech с TopSide, H250/126, NL550, цвет антрацит</t>
  </si>
  <si>
    <t>Комплект короба ArciTech с TopSide, H250/126, NL650, цвет антрацит</t>
  </si>
  <si>
    <t>Комплект короба ArciTech с DesignSide, H250/126, NL270, цвет антрацит</t>
  </si>
  <si>
    <t>Комплект короба ArciTech с DesignSide, H250/126, NL300, цвет антрацит</t>
  </si>
  <si>
    <t>Комплект короба ArciTech с DesignSide, H250/126, NL350, цвет антрацит</t>
  </si>
  <si>
    <t>Комплект короба ArciTech с DesignSide, H250/126, NL400, цвет антрацит</t>
  </si>
  <si>
    <t>Комплект короба ArciTech с DesignSide, H250/126, NL450, цвет антрацит</t>
  </si>
  <si>
    <t>Комплект короба ArciTech с DesignSide, H250/126, NL500, цвет антрацит</t>
  </si>
  <si>
    <t>Комплект короба ArciTech с DesignSide, H250/126, NL550, цвет антрацит</t>
  </si>
  <si>
    <t>Комплект короба ArciTech с DesignSide, H250/126, NL650, цвет антрацит</t>
  </si>
  <si>
    <t>Комплект короба ArciTech с релингами, H282/126, NL270, цвет антрацит</t>
  </si>
  <si>
    <t>Комплект короба ArciTech с релингами, H282/126, NL300, цвет антрацит</t>
  </si>
  <si>
    <t>Комплект короба ArciTech с релингами, H282/126, NL350, цвет антрацит</t>
  </si>
  <si>
    <t>Комплект короба ArciTech с релингами, H282/126, NL400, цвет антрацит</t>
  </si>
  <si>
    <t>Комплект короба ArciTech с релингами, H282/126, NL450, цвет антрацит</t>
  </si>
  <si>
    <t>Комплект короба ArciTech с релингами, H282/126, NL500, цвет антрацит</t>
  </si>
  <si>
    <t>Комплект короба ArciTech с релингами, H282/126, NL550, цвет антрацит</t>
  </si>
  <si>
    <t>Комплект короба ArciTech с релингами, H282/126, NL650, цвет антрацит</t>
  </si>
  <si>
    <t>Комплект боковин ящика ArciTech, H78, NL500, цвет антрацит</t>
  </si>
  <si>
    <t>Комплект боковин ящика ArciTech, H94, NL270, цвет антрацит</t>
  </si>
  <si>
    <t>Комплект боковин ящика ArciTech, H94, NL300, цвет антрацит</t>
  </si>
  <si>
    <t>Комплект боковин ящика ArciTech, H94, NL350, цвет антрацит</t>
  </si>
  <si>
    <t>Комплект боковин ящика ArciTech, H94, NL400, цвет антрацит</t>
  </si>
  <si>
    <t>Комплект боковин ящика ArciTech, H94, NL450, цвет антрацит</t>
  </si>
  <si>
    <t>Комплект боковин ящика ArciTech, H94, NL500, цвет антрацит</t>
  </si>
  <si>
    <t>Комплект боковин ящика ArciTech, H94, NL550, цвет антрацит</t>
  </si>
  <si>
    <t>Комплект боковин ящика ArciTech, H94, NL650, цвет антрацит</t>
  </si>
  <si>
    <t>Комплект боковин ящика ArciTech, H126, NL270, цвет антрацит</t>
  </si>
  <si>
    <t>Комплект боковин ящика ArciTech, H126, NL300, цвет антрацит</t>
  </si>
  <si>
    <t>Комплект боковин ящика ArciTech, H126, NL350, цвет антрацит</t>
  </si>
  <si>
    <t>Комплект боковин ящика ArciTech, H126, NL400, цвет антрацит</t>
  </si>
  <si>
    <t>Комплект боковин ящика ArciTech, H126, NL450, цвет антрацит</t>
  </si>
  <si>
    <t>Комплект боковин ящика ArciTech, H126, NL500, цвет антрацит</t>
  </si>
  <si>
    <t>Комплект боковин ящика ArciTech, H126, NL550, цвет антрацит</t>
  </si>
  <si>
    <t>Комплект боковин ящика ArciTech, H126, NL650, цвет антрацит</t>
  </si>
  <si>
    <t>Комплект соединителей задней стенки ArciTech, H78, цвет антрацит</t>
  </si>
  <si>
    <t>Комплект соединителей задней стенки ArciTech, H94, цвет антрацит</t>
  </si>
  <si>
    <t>Комплект соединителей задней стенки ArciTech, H126, цвет антрацит</t>
  </si>
  <si>
    <t>Комплект соединителей задней стенки ArciTech, H186, цвет антрацит</t>
  </si>
  <si>
    <t>Комплект соединителей задней стенки ArciTech, H218, цвет антрацит</t>
  </si>
  <si>
    <t>Комплект соединителей задней стенки ArciTech, H250, цвет антрацит</t>
  </si>
  <si>
    <t>Комплект соединителей задней стенки ArciTech, H282, цвет антрацит</t>
  </si>
  <si>
    <t>Комплект продольных релингов короба с соединителями передней панели ArciTech, NL270, цвет антрацит</t>
  </si>
  <si>
    <t>Комплект продольных релингов короба с соединителями передней панели ArciTech, NL300, цвет антрацит</t>
  </si>
  <si>
    <t>Комплект продольных релингов короба с соединителями передней панели ArciTech, NL350, цвет антрацит</t>
  </si>
  <si>
    <t>Комплект продольных релингов короба с соединителями передней панели ArciTech, NL400, цвет антрацит</t>
  </si>
  <si>
    <t>Комплект продольных релингов короба с соединителями передней панели ArciTech, NL450, цвет антрацит</t>
  </si>
  <si>
    <t>Комплект продольных релингов короба с соединителями передней панели ArciTech, NL500, цвет антрацит</t>
  </si>
  <si>
    <t>Комплект продольных релингов короба с соединителями передней панели ArciTech, NL550, цвет антрацит</t>
  </si>
  <si>
    <t>Комплект продольных релингов короба с соединителями передней панели ArciTech, NL650, цвет антрацит</t>
  </si>
  <si>
    <t>Комплект надставок на боковину TopSide для ArciTech, H92, NL400, сталь, цвет антрацит</t>
  </si>
  <si>
    <t>Комплект надставок на боковину TopSide для ArciTech, H92, NL450, сталь, цвет антрацит</t>
  </si>
  <si>
    <t>Комплект надставок на боковину TopSide для ArciTech, H92, NL500, сталь, цвет антрацит</t>
  </si>
  <si>
    <t>Комплект надставок на боковину TopSide для ArciTech, H92, NL550, сталь, цвет антрацит</t>
  </si>
  <si>
    <t>Комплект надставок на боковину TopSide для ArciTech, H92, NL650, сталь, цвет антрацит</t>
  </si>
  <si>
    <t>Комплект адаптеров DesignSide ArciTech, H92, цвет антрацит</t>
  </si>
  <si>
    <t>Комплект надставок на боковину TopSide для ArciTech, H124, NL400, сталь, цвет антрацит</t>
  </si>
  <si>
    <t>Комплект надставок на боковину TopSide для ArciTech, H124, NL450, сталь, цвет антрацит</t>
  </si>
  <si>
    <t>Комплект надставок на боковину TopSide для ArciTech, H124, NL500, сталь, цвет антрацит</t>
  </si>
  <si>
    <t>Комплект надставок на боковину TopSide для ArciTech, H124, NL550, сталь, цвет антрацит</t>
  </si>
  <si>
    <t>Комплект надставок на боковину TopSide для ArciTech, H124, NL650, сталь, цвет антрацит</t>
  </si>
  <si>
    <t>Комплект адаптеров DesignSide ArciTech, H124, цвет антрацит</t>
  </si>
  <si>
    <t>Задняя стенка ящика ArciTech, H94, L2000, алюминий, цвет антрацит</t>
  </si>
  <si>
    <t>Задняя стенка ящика ArciTech, H126, L2000, алюминий, цвет антрацит</t>
  </si>
  <si>
    <t>Задняя стенка ящика ArciTech, H186, L2000, алюминий, цвет антрацит</t>
  </si>
  <si>
    <t>Задняя стенка ящика ArciTech, H218, L2000, алюминий, цвет антрацит</t>
  </si>
  <si>
    <t>Комплект соединителей передней панели внутреннего ящика ArciTech, H94, цвет антрацит</t>
  </si>
  <si>
    <t>Комплект соединителей передней панели внутреннего ящика ArciTech, H126, цвет антрацит</t>
  </si>
  <si>
    <t>Комплект соединителей передней панели внутреннего короба ArciTech, H186, цвет антрацит</t>
  </si>
  <si>
    <t>Комплект соединителей передней панели внутреннего короба ArciTech, H218, цвет антрацит</t>
  </si>
  <si>
    <t>Передняя панель внутреннего ящика ArciTech, L2000, алюминий, цвет антрацит</t>
  </si>
  <si>
    <t>Поперечный релинг ArciTech, L2000, алюминий, цвет антрацит</t>
  </si>
  <si>
    <t>Фиксатор внутреннего ящика ArciTech, цвет антрацит</t>
  </si>
  <si>
    <t>Заглушка на боковину ArciTech, с логотипом Hettich, цвет антрацит</t>
  </si>
  <si>
    <t>Заглушка на боковину ArciTech, с логотипом Hettich, цвет белый</t>
  </si>
  <si>
    <t>Заглушка на боковину ArciTech, с логотипом Hettich, под нержавеющую сталь</t>
  </si>
  <si>
    <t>Дизайн-профиль ArciTech, NL500, цвет под хром</t>
  </si>
  <si>
    <t>Дизайн-профиль ArciTech, NL500, цвет под алюминий</t>
  </si>
  <si>
    <t>Дизайн-профиль ArciTech, NL500, цвет под дуб</t>
  </si>
  <si>
    <t>Дизайн-профиль ArciTech, NL500, цвет под орех</t>
  </si>
  <si>
    <t>Дизайн-профиль ArciTech, NL650, цвет под хром</t>
  </si>
  <si>
    <t>Дизайн-профиль ArciTech, NL650, цвет под алюминий</t>
  </si>
  <si>
    <t>Дизайн-профиль ArciTech, NL650, цвет под нержавеющую сталь</t>
  </si>
  <si>
    <t>Дизайн-профиль ArciTech, NL650, цвет под дуб</t>
  </si>
  <si>
    <t>Дизайн-профиль ArciTech, NL650, цвет под орех</t>
  </si>
  <si>
    <t>Комплект направляющих Actro Silent System для ArciTech, XS (10 кг), NL270, KD16/EB15</t>
  </si>
  <si>
    <t>Комплект направляющих Actro Silent System для ArciTech, XS (10 кг), NL300, KD16/EB15</t>
  </si>
  <si>
    <t>Комплект направляющих Actro Silent System для ArciTech, XS (10 кг), NL350, KD16/EB15</t>
  </si>
  <si>
    <t>Комплект направляющих Actro Silent System для ArciTech, L (40 кг), NL270, KD16/EB15</t>
  </si>
  <si>
    <t>Комплект направляющих Actro Silent System для ArciTech, L (40 кг), NL300, KD16/EB15</t>
  </si>
  <si>
    <t>Комплект направляющих Actro Silent System для ArciTech, L (40 кг), NL350, KD16/EB15</t>
  </si>
  <si>
    <t>Комплект направляющих Actro Silent System для ArciTech, L (40 кг), NL400, KD16/EB15</t>
  </si>
  <si>
    <t>Комплект направляющих Actro Silent System для ArciTech, L (40 кг), NL450, KD16/EB15</t>
  </si>
  <si>
    <t>Комплект направляющих Actro Silent System для ArciTech, L (40 кг), NL500, KD16/EB15</t>
  </si>
  <si>
    <t>Комплект направляющих Actro Silent System для ArciTech, L (40 кг), NL550, KD16/EB15</t>
  </si>
  <si>
    <t>Комплект направляющих Actro Silent System для ArciTech, XL (60 кг), NL450, KD16/EB15</t>
  </si>
  <si>
    <t>Комплект направляющих Actro Silent System для ArciTech, XL (70 кг), NL500, KD16/EB15</t>
  </si>
  <si>
    <t>Комплект направляющих Actro Silent System для ArciTech, XL (70 кг), NL550, KD16/EB15</t>
  </si>
  <si>
    <t>Комплект направляющих Actro Silent System для ArciTech, XL (70 кг), NL650, KD16/EB15</t>
  </si>
  <si>
    <t>Комплект направляющих Actro Silent System для ArciTech, XS (10 кг), NL270, KD18/EB13</t>
  </si>
  <si>
    <t>Комплект направляющих Actro Silent System для ArciTech, XS (10 кг), NL300, KD18/EB13</t>
  </si>
  <si>
    <t>Комплект направляющих Actro Silent System для ArciTech, XS (10 кг), NL350, KD18/EB13</t>
  </si>
  <si>
    <t>Комплект направляющих Actro Silent System для ArciTech, L (40 кг), NL270, KD18/EB13</t>
  </si>
  <si>
    <t>Комплект направляющих Actro Silent System для ArciTech, L (40 кг), NL300, KD18/EB13</t>
  </si>
  <si>
    <t>Комплект направляющих Actro Silent System для ArciTech, L (40 кг), NL350, KD18/EB13</t>
  </si>
  <si>
    <t>Комплект направляющих Actro Silent System для ArciTech, L (40 кг), NL400, KD18/EB13</t>
  </si>
  <si>
    <t>Комплект направляющих Actro Silent System для ArciTech, L (40 кг), NL450, KD18/EB13</t>
  </si>
  <si>
    <t>Комплект направляющих Actro Silent System для ArciTech, L (40 кг), NL500, KD18/EB13</t>
  </si>
  <si>
    <t>Комплект направляющих Actro Silent System для ArciTech, L (40 кг), NL550, KD18/EB13</t>
  </si>
  <si>
    <t>Комплект направляющих Actro Silent System для ArciTech, XL (60 кг), NL450, KD18/EB13</t>
  </si>
  <si>
    <t>Комплект направляющих Actro Silent System для ArciTech, XL (70 кг), NL500, KD18/EB13</t>
  </si>
  <si>
    <t>Комплект направляющих Actro Silent System для ArciTech, XL (70 кг), NL550, KD18/EB13</t>
  </si>
  <si>
    <t>Комплект направляющих Actro Silent System для ArciTech, XL (70 кг), NL650, KD18/EB13</t>
  </si>
  <si>
    <t>Комплект направляющих Actro Silent System для ArciTech, L (40кг), NL270, KD16/EB15</t>
  </si>
  <si>
    <t>Комплект направляющих Actro Silent System для ArciTech, L (40кг), NL300, KD16/EB15</t>
  </si>
  <si>
    <t>Винт со сферической головкой, ø3,5х6 мм, сталь оцинкованная</t>
  </si>
  <si>
    <t>Комплект ящика InnoTech Atira с направляющими Quadro Silent System полного выдвижения, H54, NL470, цвет серый</t>
  </si>
  <si>
    <t>Комплект ящика InnoTech Atira с направляющими Quadro Push to open полного выдвижения, H54, NL470, цвет серый</t>
  </si>
  <si>
    <t>Комплект ящика InnoTech Atira с направляющими Quadro Silent System полного выдвижения, H70, NL260, цвет серый</t>
  </si>
  <si>
    <t>Комплект ящика InnoTech Atira с направляющими Quadro Silent System полного выдвижения, H70, NL300, цвет серый</t>
  </si>
  <si>
    <t>Комплект ящика InnoTech Atira с направляющими Quadro Silent System полного выдвижения, H70, NL350, цвет серый</t>
  </si>
  <si>
    <t>Комплект ящика InnoTech Atira с направляющими Quadro Silent System полного выдвижения, H70, NL420, цвет серый</t>
  </si>
  <si>
    <t>Комплект ящика InnoTech Atira с направляющими Quadro Silent System полного выдвижения, H70, NL470, цвет серый</t>
  </si>
  <si>
    <t>Комплект ящика InnoTech Atira с направляющими Quadro Silent System полного выдвижения, H70, NL520, цвет серый</t>
  </si>
  <si>
    <t>Комплект ящика InnoTech Atira с направляющими Quadro Silent System частичного выдвижения, H70, NL260, цвет серый</t>
  </si>
  <si>
    <t>Комплект ящика InnoTech Atira с направляющими Quadro Silent System частичного выдвижения, H70, NL350, цвет серый</t>
  </si>
  <si>
    <t>Комплект ящика InnoTech Atira с направляющими Quadro Silent System частичного выдвижения, H70, NL420, цвет серый</t>
  </si>
  <si>
    <t>Комплект ящика InnoTech Atira с направляющими Quadro Silent System частичного выдвижения, H70, NL470, цвет серый</t>
  </si>
  <si>
    <t>Комплект ящика InnoTech Atira с направляющими Quadro Silent System частичного выдвижения, H70, NL520, цвет серый</t>
  </si>
  <si>
    <t>Комплект ящика InnoTech Atira с направляющими Quadro Push to open полного выдвижения, H70, NL260, цвет серый</t>
  </si>
  <si>
    <t>Комплект ящика InnoTech Atira с направляющими Quadro Push to open полного выдвижения, H70, NL300, цвет серый</t>
  </si>
  <si>
    <t>Комплект ящика InnoTech Atira с направляющими Quadro Push to open полного выдвижения, H70, NL350, цвет серый</t>
  </si>
  <si>
    <t>Комплект ящика InnoTech Atira с направляющими Quadro Push to open полного выдвижения, H70, NL420, цвет серый</t>
  </si>
  <si>
    <t>Комплект ящика InnoTech Atira с направляющими Quadro Push to open полного выдвижения, H70, NL470, цвет серый</t>
  </si>
  <si>
    <t>Комплект ящика InnoTech Atira с направляющими Quadro Push to open полного выдвижения, H70, NL520, цвет серый</t>
  </si>
  <si>
    <t>Комплект ящика InnoTech Atira с направляющими Quadro для механизма Push to open Silent полного выдвижения, 10кг, H70, NL260, цвет серый</t>
  </si>
  <si>
    <t>Комплект ящика InnoTech Atira с направляющими Quadro для механизма Push to open Silent полного выдвижения, 10кг, H70, NL300, цвет серый</t>
  </si>
  <si>
    <t>Комплект ящика InnoTech Atira с направляющими Quadro для механизма Push to open Silent полного выдвижения, 10кг, H70, NL350, цвет серый</t>
  </si>
  <si>
    <t>Комплект ящика InnoTech Atira с направляющими Quadro для механизма Push to open Silent полного выдвижения, 30кг, H70, NL260, цвет серый</t>
  </si>
  <si>
    <t>Комплект ящика InnoTech Atira с направляющими Quadro для механизма Push to open Silent полного выдвижения, 30кг, H70, NL300, цвет серый</t>
  </si>
  <si>
    <t>Комплект ящика InnoTech Atira с направляющими Quadro для механизма Push to open Silent полного выдвижения, 30кг, H70, NL350, цвет серый</t>
  </si>
  <si>
    <t>Комплект ящика InnoTech Atira с направляющими Quadro для механизма Push to open Silent полного выдвижения, 30кг, H70, NL420, цвет серый</t>
  </si>
  <si>
    <t>Комплект ящика InnoTech Atira с направляющими Quadro для механизма Push to open Silent полного выдвижения, 30кг, H70, NL470, цвет серый</t>
  </si>
  <si>
    <t>Комплект ящика InnoTech Atira с направляющими Quadro для механизма Push to open Silent полного выдвижения, 30кг, H70, NL520, цвет серый</t>
  </si>
  <si>
    <t>Комплект короба InnoTech Atira с направляющими Quadro Silent System полного выдвижения, H144, NL260, с релингами, цвет серый</t>
  </si>
  <si>
    <t>Комплект короба InnoTech Atira с направляющими Quadro Silent System полного выдвижения, H144, NL300, с релингами, цвет серый</t>
  </si>
  <si>
    <t>Комплект короба InnoTech Atira с направляющими Quadro Silent System полного выдвижения, H144, NL350, с релингами, цвет серый</t>
  </si>
  <si>
    <t>Комплект короба InnoTech Atira с направляющими Quadro Silent System полного выдвижения, H144, NL420, с релингами, цвет серый</t>
  </si>
  <si>
    <t>Комплект короба InnoTech Atira с направляющими Quadro Silent System полного выдвижения, H144, NL470, с релингами, цвет серый</t>
  </si>
  <si>
    <t>Комплект короба InnoTech Atira с направляющими Quadro Silent System полного выдвижения, H144, NL520, с релингами, цвет серый</t>
  </si>
  <si>
    <t>Комплект короба InnoTech Atira с направляющими Quadro Silent System частичного выдвижения, H144, NL260, с релингами, цвет серый</t>
  </si>
  <si>
    <t>Комплект короба InnoTech Atira с направляющими Quadro Silent System частичного выдвижения, H144, NL350, с релингами, цвет серый</t>
  </si>
  <si>
    <t>Комплект короба InnoTech Atira с направляющими Quadro Silent System частичного выдвижения, H144, NL420, с релингами, цвет серый</t>
  </si>
  <si>
    <t>Комплект короба InnoTech Atira с направляющими Quadro Silent System частичного выдвижения, H144, NL470, с релингами, цвет серый</t>
  </si>
  <si>
    <t>Комплект короба InnoTech Atira с направляющими Quadro Silent System частичного выдвижения, H144, NL520, с релингами, цвет серый</t>
  </si>
  <si>
    <t>Комплект короба InnoTech Atira с направляющими Quadro Push to open полного выдвижения, H144, NL260, с релингами, цвет серый</t>
  </si>
  <si>
    <t>Комплект короба InnoTech Atira с направляющими Quadro Push to open полного выдвижения, H144, NL300, с релингами, цвет серый</t>
  </si>
  <si>
    <t>Комплект короба InnoTech Atira с направляющими Quadro Push to open полного выдвижения, H144, NL350, с релингами, цвет серый</t>
  </si>
  <si>
    <t>Комплект короба InnoTech Atira с направляющими Quadro Push to open полного выдвижения, H144, NL420, с релингами, цвет серый</t>
  </si>
  <si>
    <t>Комплект короба InnoTech Atira с направляющими Quadro Push to open полного выдвижения, H144, NL470, с релингами, цвет серый</t>
  </si>
  <si>
    <t>Комплект короба InnoTech Atira с направляющими Quadro Push to open полного выдвижения, H144, NL520, с релингами, цвет серый</t>
  </si>
  <si>
    <t>Комплект короба InnoTech Atira с направляющими Quadro для механизма Push to open Silent полного выдвижения, 30кг, H144, NL260, цвет серый</t>
  </si>
  <si>
    <t>Комплект короба InnoTech Atira с направляющими Quadro для механизма Push to open Silent полного выдвижения, 30кг, H144, NL300, цвет серый</t>
  </si>
  <si>
    <t>Комплект короба InnoTech Atira с направляющими Quadro для механизма Push to open Silent полного выдвижения, 30кг, H144, NL350, цвет серый</t>
  </si>
  <si>
    <t>Комплект короба InnoTech Atira с направляющими Quadro для механизма Push to open Silent полного выдвижения, 30кг, H144, NL420, цвет серый</t>
  </si>
  <si>
    <t>Комплект короба InnoTech Atira с направляющими Quadro для механизма Push to open Silent полного выдвижения, 30кг, H144, NL470, цвет серый</t>
  </si>
  <si>
    <t>Комплект короба InnoTech Atira с направляющими Quadro для механизма Push to open Silent полного выдвижения, 30кг, H144, NL520, цвет серый</t>
  </si>
  <si>
    <t>Комплект короба InnoTech Atira с направляющими Quadro Silent System полного выдвижения, H176, NL260, с релингами, цвет серый</t>
  </si>
  <si>
    <t>Комплект короба InnoTech Atira с направляющими Quadro Silent System полного выдвижения, H176, NL300, с релингами, цвет серый</t>
  </si>
  <si>
    <t>Комплект короба InnoTech Atira с направляющими Quadro Silent System полного выдвижения, H176, NL350, с релингами, цвет серый</t>
  </si>
  <si>
    <t>Комплект короба InnoTech Atira с направляющими Quadro Silent System полного выдвижения, H176, NL420, с релингами, цвет серый</t>
  </si>
  <si>
    <t>Комплект короба InnoTech Atira с направляющими Quadro Silent System полного выдвижения, H176, NL470, с релингами, цвет серый</t>
  </si>
  <si>
    <t>Комплект короба InnoTech Atira с направляющими Quadro Silent System полного выдвижения, H176, NL520, с релингами, цвет серый</t>
  </si>
  <si>
    <t>Комплект короба InnoTech Atira с направляющими Quadro Silent System частичного выдвижения, H176, NL260, с релингами, цвет серый</t>
  </si>
  <si>
    <t>Комплект короба InnoTech Atira с направляющими Quadro Silent System частичного выдвижения, H176, NL350, с релингами, цвет серый</t>
  </si>
  <si>
    <t>Комплект короба InnoTech Atira с направляющими Quadro Silent System частичного выдвижения, H176, NL420, с релингами, цвет серый</t>
  </si>
  <si>
    <t>Комплект короба InnoTech Atira с направляющими Quadro Silent System частичного выдвижения, H176, NL470, с релингами, цвет серый</t>
  </si>
  <si>
    <t>Комплект короба InnoTech Atira с направляющими Quadro Silent System частичного выдвижения, H176, NL520, с релингами, цвет серый</t>
  </si>
  <si>
    <t>Комплект короба InnoTech Atira с направляющими Quadro Push to open полного выдвижения, H176, NL260, с релингами, цвет серый</t>
  </si>
  <si>
    <t>Комплект короба InnoTech Atira с направляющими Quadro Push to open полного выдвижения, H176, NL300, с релингами, цвет серый</t>
  </si>
  <si>
    <t>Комплект короба InnoTech Atira с направляющими Quadro Push to open полного выдвижения, H176, NL350, с релингами, цвет серый</t>
  </si>
  <si>
    <t>Комплект короба InnoTech Atira с направляющими Quadro Push to open полного выдвижения, H176, NL420, с релингами, цвет серый</t>
  </si>
  <si>
    <t>Комплект короба InnoTech Atira с направляющими Quadro Push to open полного выдвижения, H176, NL470, с релингами, цвет серый</t>
  </si>
  <si>
    <t>Комплект короба InnoTech Atira с направляющими Quadro Push to open полного выдвижения, H176, NL520, с релингами, цвет серый</t>
  </si>
  <si>
    <t>Комплект короба InnoTech Atira с направляющими Quadro для механизма Push to open Silent полного выдвижения, 30кг, H176, NL260, цвет серый</t>
  </si>
  <si>
    <t>Комплект короба InnoTech Atira с направляющими Quadro для механизма Push to open Silent полного выдвижения, 30кг, H176, NL300, цвет серый</t>
  </si>
  <si>
    <t>Комплект короба InnoTech Atira с направляющими Quadro для механизма Push to open Silent полного выдвижения, 30кг, H176, NL350, цвет серый</t>
  </si>
  <si>
    <t>Комплект короба InnoTech Atira с направляющими Quadro для механизма Push to open Silent полного выдвижения, 30кг, H176, NL420, цвет серый</t>
  </si>
  <si>
    <t>Комплект короба InnoTech Atira с направляющими Quadro для механизма Push to open Silent полного выдвижения, 30кг, H176, NL470, цвет серый</t>
  </si>
  <si>
    <t>Комплект короба InnoTech Atira с направляющими Quadro для механизма Push to open Silent полного выдвижения, 30кг, H176, NL520, цвет серый</t>
  </si>
  <si>
    <t>Комплект ящика InnoTech Atira с направляющими Quadro Silent System полного выдвижения, H54, NL470, цвет белый</t>
  </si>
  <si>
    <t>Комплект ящика InnoTech Atira с направляющими Quadro Push to open полного выдвижения, H54, NL470, цвет белый</t>
  </si>
  <si>
    <t>Комплект ящика InnoTech Atira с направляющими Quadro Silent System полного выдвижения, H70, NL260, цвет белый</t>
  </si>
  <si>
    <t>Комплект ящика InnoTech Atira с направляющими Quadro Silent System полного выдвижения, H70, NL300, цвет белый</t>
  </si>
  <si>
    <t>Комплект ящика InnoTech Atira с направляющими Quadro Silent System полного выдвижения, H70, NL350, цвет белый</t>
  </si>
  <si>
    <t>Комплект ящика InnoTech Atira с направляющими Quadro Silent System полного выдвижения, H70, NL420, цвет белый</t>
  </si>
  <si>
    <t>Комплект ящика InnoTech Atira с направляющими Quadro Silent System полного выдвижения, H70, NL470, цвет белый</t>
  </si>
  <si>
    <t>Комплект ящика InnoTech Atira с направляющими Quadro Silent System полного выдвижения, H70, NL520, цвет белый</t>
  </si>
  <si>
    <t>Комплект ящика InnoTech Atira с направляющими Quadro Silent System частичного выдвижения, H70, NL260, цвет белый</t>
  </si>
  <si>
    <t>Комплект ящика InnoTech Atira с направляющими Quadro Silent System частичного выдвижения, H70, NL350, цвет белый</t>
  </si>
  <si>
    <t>Комплект ящика InnoTech Atira с направляющими Quadro Silent System частичного выдвижения, H70, NL420, цвет белый</t>
  </si>
  <si>
    <t>Комплект ящика InnoTech Atira с направляющими Quadro Silent System частичного выдвижения, H70, NL470, цвет белый</t>
  </si>
  <si>
    <t>Комплект ящика InnoTech Atira с направляющими Quadro Silent System частичного выдвижения, H70, NL520, цвет белый</t>
  </si>
  <si>
    <t>Комплект короба InnoTech Atira с направляющими Quadro Silent System полного выдвижения, H144, NL260, с релингами, цвет белый</t>
  </si>
  <si>
    <t>Комплект короба InnoTech Atira с направляющими Quadro Silent System полного выдвижения, H144, NL300, с релингами, цвет белый</t>
  </si>
  <si>
    <t>Комплект короба InnoTech Atira с направляющими Quadro Silent System полного выдвижения, H144, NL350, с релингами, цвет белый</t>
  </si>
  <si>
    <t>Комплект короба InnoTech Atira с направляющими Quadro Silent System полного выдвижения, H144, NL420, с релингами, цвет белый</t>
  </si>
  <si>
    <t>Комплект короба InnoTech Atira с направляющими Quadro Silent System полного выдвижения, H144, NL470, с релингами, цвет белый</t>
  </si>
  <si>
    <t>Комплект короба InnoTech Atira с направляющими Quadro Silent System полного выдвижения, H144, NL520, с релингами, цвет белый</t>
  </si>
  <si>
    <t>Комплект короба InnoTech Atira с направляющими Quadro Silent System частичного выдвижения, H144, NL260, с релингами, цвет белый</t>
  </si>
  <si>
    <t>Комплект короба InnoTech Atira с направляющими Quadro Silent System частичного выдвижения, H144, NL350, с релингами, цвет белый</t>
  </si>
  <si>
    <t>Комплект короба InnoTech Atira с направляющими Quadro Silent System частичного выдвижения, H144, NL420, с релингами, цвет белый</t>
  </si>
  <si>
    <t>Комплект короба InnoTech Atira с направляющими Quadro Silent System частичного выдвижения, H144, NL470, с релингами, цвет белый</t>
  </si>
  <si>
    <t>Комплект короба InnoTech Atira с направляющими Quadro Silent System частичного выдвижения, H144, NL520, с релингами, цвет белый</t>
  </si>
  <si>
    <t>Комплект короба InnoTech Atira с направляющими Quadro Silent System полного выдвижения, H176, NL260, с релингами, цвет белый</t>
  </si>
  <si>
    <t>Комплект короба InnoTech Atira с направляющими Quadro Silent System полного выдвижения, H176, NL300, с релингами, цвет белый</t>
  </si>
  <si>
    <t>Комплект короба InnoTech Atira с направляющими Quadro Silent System полного выдвижения, H176, NL350, с релингами, цвет белый</t>
  </si>
  <si>
    <t>Комплект короба InnoTech Atira с направляющими Quadro Silent System полного выдвижения, H176, NL420, с релингами, цвет белый</t>
  </si>
  <si>
    <t>Комплект короба InnoTech Atira с направляющими Quadro Silent System полного выдвижения, H176, NL470, с релингами, цвет белый</t>
  </si>
  <si>
    <t>Комплект короба InnoTech Atira с направляющими Quadro Silent System полного выдвижения, H176, NL520, с релингами, цвет белый</t>
  </si>
  <si>
    <t>Комплект короба InnoTech Atira с направляющими Quadro Silent System частичного выдвижения, H176, NL260, с релингами, цвет белый</t>
  </si>
  <si>
    <t>Комплект короба InnoTech Atira с направляющими Quadro Silent System частичного выдвижения, H176, NL350, с релингами, цвет белый</t>
  </si>
  <si>
    <t>Комплект короба InnoTech Atira с направляющими Quadro Silent System частичного выдвижения, H176, NL420, с релингами, цвет белый</t>
  </si>
  <si>
    <t>Комплект короба InnoTech Atira с направляющими Quadro Silent System частичного выдвижения, H176, NL470, с релингами, цвет белый</t>
  </si>
  <si>
    <t>Комплект короба InnoTech Atira с направляющими Quadro Silent System частичного выдвижения, H176, NL520, с релингами, цвет белый</t>
  </si>
  <si>
    <t>Комплект ящика InnoTech Atira с направляющими Quadro Push to open полного выдвижения, H70, NL260, цвет белый</t>
  </si>
  <si>
    <t>Комплект ящика InnoTech Atira с направляющими Quadro Push to open полного выдвижения, H70, NL300, цвет белый</t>
  </si>
  <si>
    <t>Комплект ящика InnoTech Atira с направляющими Quadro Push to open полного выдвижения, H70, NL350, цвет белый</t>
  </si>
  <si>
    <t>Комплект ящика InnoTech Atira с направляющими Quadro Push to open полного выдвижения, H70, NL420, цвет белый</t>
  </si>
  <si>
    <t>Комплект ящика InnoTech Atira с направляющими Quadro Push to open полного выдвижения, H70, NL470, цвет белый</t>
  </si>
  <si>
    <t>Комплект ящика InnoTech Atira с направляющими Quadro Push to open полного выдвижения, H70, NL520, цвет белый</t>
  </si>
  <si>
    <t>Комплект короба InnoTech Atira с направляющими Quadro Push to open полного выдвижения, H144, NL260, с релингами, цвет белый</t>
  </si>
  <si>
    <t>Комплект короба InnoTech Atira с направляющими Quadro Push to open полного выдвижения, H144, NL300, с релингами, цвет белый</t>
  </si>
  <si>
    <t>Комплект короба InnoTech Atira с направляющими Quadro Push to open полного выдвижения, H144, NL350, с релингами, цвет белый</t>
  </si>
  <si>
    <t>Комплект короба InnoTech Atira с направляющими Quadro Push to open полного выдвижения, H144, NL420, с релингами, цвет белый</t>
  </si>
  <si>
    <t>Комплект короба InnoTech Atira с направляющими Quadro Push to open полного выдвижения, H144, NL470, с релингами, цвет белый</t>
  </si>
  <si>
    <t>Комплект короба InnoTech Atira с направляющими Quadro Push to open полного выдвижения, H144, NL520, с релингами, цвет белый</t>
  </si>
  <si>
    <t>Комплект короба InnoTech Atira с направляющими Quadro Push to open полного выдвижения, H176, NL260, с релингами, цвет белый</t>
  </si>
  <si>
    <t>Комплект короба InnoTech Atira с направляющими Quadro Push to open полного выдвижения, H176, NL300, с релингами, цвет белый</t>
  </si>
  <si>
    <t>Комплект короба InnoTech Atira с направляющими Quadro Push to open полного выдвижения, H176, NL350, с релингами, цвет белый</t>
  </si>
  <si>
    <t>Комплект короба InnoTech Atira с направляющими Quadro Push to open полного выдвижения, H176, NL420, с релингами, цвет белый</t>
  </si>
  <si>
    <t>Комплект короба InnoTech Atira с направляющими Quadro Push to open полного выдвижения, H176, NL470, с релингами, цвет белый</t>
  </si>
  <si>
    <t>Комплект короба InnoTech Atira с направляющими Quadro Push to open полного выдвижения, H176, NL520, с релингами, цвет белый</t>
  </si>
  <si>
    <t>Комплект ящика InnoTech Atira с направляющими Quadro для механизма Push to open Silent полного выдвижения, 10кг, H70, NL260, цвет белый</t>
  </si>
  <si>
    <t>Комплект ящика InnoTech Atira с направляющими Quadro для механизма Push to open Silent полного выдвижения, 10кг, H70, NL300, цвет белый</t>
  </si>
  <si>
    <t>Комплект ящика InnoTech Atira с направляющими Quadro для механизма Push to open Silent полного выдвижения, 10кг, H70, NL350, цвет белый</t>
  </si>
  <si>
    <t>Комплект ящика InnoTech Atira с направляющими Quadro для механизма Push to open Silent полного выдвижения, 30кг, H70, NL260, цвет белый</t>
  </si>
  <si>
    <t>Комплект ящика InnoTech Atira с направляющими Quadro для механизма Push to open Silent полного выдвижения, 30кг, H70, NL300, цвет белый</t>
  </si>
  <si>
    <t>Комплект ящика InnoTech Atira с направляющими Quadro для механизма Push to open Silent полного выдвижения, 30кг, H70, NL350, цвет белый</t>
  </si>
  <si>
    <t>Комплект ящика InnoTech Atira с направляющими Quadro для механизма Push to open Silent полного выдвижения, 30кг, H70, NL420, цвет белый</t>
  </si>
  <si>
    <t>Комплект ящика InnoTech Atira с направляющими Quadro для механизма Push to open Silent полного выдвижения, 30кг, H70, NL470, цвет белый</t>
  </si>
  <si>
    <t>Комплект ящика InnoTech Atira с направляющими Quadro для механизма Push to open Silent полного выдвижения, 30кг, H70, NL520, цвет белый</t>
  </si>
  <si>
    <t>Комплект короба InnoTech Atira с направляющими Quadro для механизма Push to open Silent полного выдвижения, 30кг, H144, NL260, цвет белый</t>
  </si>
  <si>
    <t>Комплект короба InnoTech Atira с направляющими Quadro для механизма Push to open Silent полного выдвижения, 30кг, H144, NL300, цвет белый</t>
  </si>
  <si>
    <t>Комплект короба InnoTech Atira с направляющими Quadro для механизма Push to open Silent полного выдвижения, 30кг, H144, NL350, цвет белый</t>
  </si>
  <si>
    <t>Комплект короба InnoTech Atira с направляющими Quadro для механизма Push to open Silent полного выдвижения, 30кг, H144, NL420, цвет белый</t>
  </si>
  <si>
    <t>Комплект короба InnoTech Atira с направляющими Quadro для механизма Push to open Silent полного выдвижения, 30кг, H144, NL470, цвет белый</t>
  </si>
  <si>
    <t>Комплект короба InnoTech Atira с направляющими Quadro для механизма Push to open Silent полного выдвижения, 30кг, H144, NL520, цвет белый</t>
  </si>
  <si>
    <t>Комплект короба InnoTech Atira с направляющими Quadro для механизма Push to open Silent полного выдвижения, 30кг, H176, NL260, цвет белый</t>
  </si>
  <si>
    <t>Комплект короба InnoTech Atira с направляющими Quadro для механизма Push to open Silent полного выдвижения, 30кг, H176, NL300, цвет белый</t>
  </si>
  <si>
    <t>Комплект короба InnoTech Atira с направляющими Quadro для механизма Push to open Silent полного выдвижения, 30кг, H176, NL350, цвет белый</t>
  </si>
  <si>
    <t>Комплект короба InnoTech Atira с направляющими Quadro для механизма Push to open Silent полного выдвижения, 30кг, H176, NL420, цвет белый</t>
  </si>
  <si>
    <t>Комплект короба InnoTech Atira с направляющими Quadro для механизма Push to open Silent полного выдвижения, 30кг, H176, NL470, цвет белый</t>
  </si>
  <si>
    <t>Комплект короба InnoTech Atira с направляющими Quadro для механизма Push to open Silent полного выдвижения, 30кг, H176, NL520, цвет белый</t>
  </si>
  <si>
    <t>Комплект ящика InnoTech Atira с направляющими Quadro Silent System полного выдвижения, H54, NL470, цвет антрацит</t>
  </si>
  <si>
    <t>Комплект ящика InnoTech Atira с направляющими Quadro Push to open полного выдвижения, H54, NL470, цвет антрацит</t>
  </si>
  <si>
    <t>Комплект ящика InnoTech Atira с направляющими Quadro Silent System полного выдвижения, H70, NL260, цвет антрацит</t>
  </si>
  <si>
    <t>Комплект ящика InnoTech Atira с направляющими Quadro Silent System полного выдвижения, H70, NL300, цвет антрацит</t>
  </si>
  <si>
    <t>Комплект ящика InnoTech Atira с направляющими Quadro Silent System полного выдвижения, H70, NL350, цвет антрацит</t>
  </si>
  <si>
    <t>Комплект ящика InnoTech Atira с направляющими Quadro Silent System полного выдвижения, H70, NL420, цвет антрацит</t>
  </si>
  <si>
    <t>Комплект ящика InnoTech Atira с направляющими Quadro Silent System полного выдвижения, H70, NL470, цвет антрацит</t>
  </si>
  <si>
    <t>Комплект ящика InnoTech Atira с направляющими Quadro Silent System полного выдвижения, H70, NL520, цвет антрацит</t>
  </si>
  <si>
    <t>Комплект ящика InnoTech Atira с направляющими Quadro Silent System частичного выдвижения, H70, NL260, цвет антрацит</t>
  </si>
  <si>
    <t>Комплект ящика InnoTech Atira с направляющими Quadro Silent System частичного выдвижения, H70, NL350, цвет антрацит</t>
  </si>
  <si>
    <t>Комплект ящика InnoTech Atira с направляющими Quadro Silent System частичного выдвижения, H70, NL420, цвет антрацит</t>
  </si>
  <si>
    <t>Комплект ящика InnoTech Atira с направляющими Quadro Silent System частичного выдвижения, H70, NL470, цвет антрацит</t>
  </si>
  <si>
    <t>Комплект ящика InnoTech Atira с направляющими Quadro Silent System частичного выдвижения, H70, NL520, цвет антрацит</t>
  </si>
  <si>
    <t>Комплект ящика InnoTech Atira с направляющими Quadro Push to open полного выдвижения, H70, NL260, цвет антрацит</t>
  </si>
  <si>
    <t>Комплект ящика InnoTech Atira с направляющими Quadro Push to open полного выдвижения, H70, NL300, цвет антрацит</t>
  </si>
  <si>
    <t>Комплект ящика InnoTech Atira с направляющими Quadro Push to open полного выдвижения, H70, NL350, цвет антрацит</t>
  </si>
  <si>
    <t>Комплект ящика InnoTech Atira с направляющими Quadro Push to open полного выдвижения, H70, NL420, цвет антрацит</t>
  </si>
  <si>
    <t>Комплект ящика InnoTech Atira с направляющими Quadro Push to open полного выдвижения, H70, NL470, цвет антрацит</t>
  </si>
  <si>
    <t>Комплект ящика InnoTech Atira с направляющими Quadro Push to open полного выдвижения, H70, NL520, цвет антрацит</t>
  </si>
  <si>
    <t>Комплект короба InnoTech Atira с направляющими Quadro Silent System полного выдвижения, H144, NL260, с релингами, цвет антрацит</t>
  </si>
  <si>
    <t>Комплект короба InnoTech Atira с направляющими Quadro Silent System полного выдвижения, H144, NL300, с релингами, цвет антрацит</t>
  </si>
  <si>
    <t>Комплект короба InnoTech Atira с направляющими Quadro Silent System полного выдвижения, H144, NL350, с релингами, цвет антрацит</t>
  </si>
  <si>
    <t>Комплект короба InnoTech Atira с направляющими Quadro Silent System полного выдвижения, H144, NL420, с релингами, цвет антрацит</t>
  </si>
  <si>
    <t>Комплект короба InnoTech Atira с направляющими Quadro Silent System полного выдвижения, H144, NL470, с релингами, цвет антрацит</t>
  </si>
  <si>
    <t>Комплект короба InnoTech Atira с направляющими Quadro Silent System полного выдвижения, H144, NL520, с релингами, цвет антрацит</t>
  </si>
  <si>
    <t>Комплект короба InnoTech Atira с направляющими Quadro Silent System частичного выдвижения, H144, NL260, с релингами, цвет антрацит</t>
  </si>
  <si>
    <t>Комплект короба InnoTech Atira с направляющими Quadro Silent System частичного выдвижения, H144, NL350, с релингами, цвет антрацит</t>
  </si>
  <si>
    <t>Комплект короба InnoTech Atira с направляющими Quadro Silent System частичного выдвижения, H144, NL420, с релингами, цвет антрацит</t>
  </si>
  <si>
    <t>Комплект короба InnoTech Atira с направляющими Quadro Silent System частичного выдвижения, H144, NL470, с релингами, цвет антрацит</t>
  </si>
  <si>
    <t>Комплект короба InnoTech Atira с направляющими Quadro Silent System частичного выдвижения, H144, NL520, с релингами, цвет антрацит</t>
  </si>
  <si>
    <t>Комплект короба InnoTech Atira с направляющими Quadro Push to open полного выдвижения, H144, NL260, с релингами, цвет антрацит</t>
  </si>
  <si>
    <t>Комплект короба InnoTech Atira с направляющими Quadro Push to open полного выдвижения, H144, NL300, с релингами, цвет антрацит</t>
  </si>
  <si>
    <t>Комплект короба InnoTech Atira с направляющими Quadro Push to open полного выдвижения, H144, NL350, с релингами, цвет антрацит</t>
  </si>
  <si>
    <t>Комплект короба InnoTech Atira с направляющими Quadro Push to open полного выдвижения, H144, NL420, с релингами, цвет антрацит</t>
  </si>
  <si>
    <t>Комплект короба InnoTech Atira с направляющими Quadro Push to open полного выдвижения, H144, NL470, с релингами, цвет антрацит</t>
  </si>
  <si>
    <t>Комплект короба InnoTech Atira с направляющими Quadro Push to open полного выдвижения, H144, NL520, с релингами, цвет антрацит</t>
  </si>
  <si>
    <t>Комплект короба InnoTech Atira с направляющими Quadro Silent System полного выдвижения, H176, NL260, с релингами, цвет антрацит</t>
  </si>
  <si>
    <t>Комплект короба InnoTech Atira с направляющими Quadro Silent System полного выдвижения, H176, NL300, с релингами, цвет антрацит</t>
  </si>
  <si>
    <t>Комплект короба InnoTech Atira с направляющими Quadro Silent System полного выдвижения, H176, NL350, с релингами, цвет антрацит</t>
  </si>
  <si>
    <t>Комплект короба InnoTech Atira с направляющими Quadro Silent System полного выдвижения, H176, NL420, с релингами, цвет антрацит</t>
  </si>
  <si>
    <t>Комплект короба InnoTech Atira с направляющими Quadro Silent System полного выдвижения, H176, NL470, с релингами, цвет антрацит</t>
  </si>
  <si>
    <t>Комплект короба InnoTech Atira с направляющими Quadro Silent System полного выдвижения, H176, NL520, с релингами, цвет антрацит</t>
  </si>
  <si>
    <t>Комплект короба InnoTech Atira с направляющими Quadro Silent System частичного выдвижения, H176, NL260, с релингами, цвет антрацит</t>
  </si>
  <si>
    <t>Комплект короба InnoTech Atira с направляющими Quadro Silent System частичного выдвижения, H176, NL350, с релингами, цвет антрацит</t>
  </si>
  <si>
    <t>Комплект короба InnoTech Atira с направляющими Quadro Silent System частичного выдвижения, H176, NL420, с релингами, цвет антрацит</t>
  </si>
  <si>
    <t>Комплект короба InnoTech Atira с направляющими Quadro Silent System частичного выдвижения, H176, NL470, с релингами, цвет антрацит</t>
  </si>
  <si>
    <t>Комплект короба InnoTech Atira с направляющими Quadro Silent System частичного выдвижения, H176, NL520, с релингами, цвет антрацит</t>
  </si>
  <si>
    <t>Комплект короба InnoTech Atira с направляющими Quadro Push to open полного выдвижения, H176, NL260, с релингами, цвет антрацит</t>
  </si>
  <si>
    <t>Комплект короба InnoTech Atira с направляющими Quadro Push to open полного выдвижения, H176, NL300, с релингами, цвет антрацит</t>
  </si>
  <si>
    <t>Комплект короба InnoTech Atira с направляющими Quadro Push to open полного выдвижения, H176, NL350, с релингами, цвет антрацит</t>
  </si>
  <si>
    <t>Комплект короба InnoTech Atira с направляющими Quadro Push to open полного выдвижения, H176, NL420, с релингами, цвет антрацит</t>
  </si>
  <si>
    <t>Комплект короба InnoTech Atira с направляющими Quadro Push to open полного выдвижения, H176, NL470, с релингами, цвет антрацит</t>
  </si>
  <si>
    <t>Комплект короба InnoTech Atira с направляющими Quadro Push to open полного выдвижения, H176, NL520, с релингами, цвет антрацит</t>
  </si>
  <si>
    <t>Комплект ящика InnoTech Atira с направляющими Quadro для механизма Push to open Silent полного выдвижения, 10кг, H70, NL260, цвет антрацит</t>
  </si>
  <si>
    <t>Комплект ящика InnoTech Atira с направляющими Quadro для механизма Push to open Silent полного выдвижения, 10кг, H70, NL300, цвет антрацит</t>
  </si>
  <si>
    <t>Комплект ящика InnoTech Atira с направляющими Quadro для механизма Push to open Silent полного выдвижения, 10кг, H70, NL350, цвет антрацит</t>
  </si>
  <si>
    <t>Комплект ящика InnoTech Atira с направляющими Quadro для механизма Push to open Silent полного выдвижения, 30кг, H70, NL260, цвет антрацит</t>
  </si>
  <si>
    <t>Комплект ящика InnoTech Atira с направляющими Quadro для механизма Push to open Silent полного выдвижения, 30кг, H70, NL300, цвет антрацит</t>
  </si>
  <si>
    <t>Комплект ящика InnoTech Atira с направляющими Quadro для механизма Push to open Silent полного выдвижения, 30кг, H70, NL350, цвет антрацит</t>
  </si>
  <si>
    <t>Комплект ящика InnoTech Atira с направляющими Quadro для механизма Push to open Silent полного выдвижения, 30кг, H70, NL420, цвет антрацит</t>
  </si>
  <si>
    <t>Комплект ящика InnoTech Atira с направляющими Quadro для механизма Push to open Silent полного выдвижения, 30кг, H70, NL470, цвет антрацит</t>
  </si>
  <si>
    <t>Комплект ящика InnoTech Atira с направляющими Quadro для механизма Push to open Silent полного выдвижения, 30кг, H70, NL520, цвет антрацит</t>
  </si>
  <si>
    <t>Комплект короба InnoTech Atira с направляющими Quadro для механизма Push to open Silent полного выдвижения, 30кг, H144, NL260, цвет антрацит</t>
  </si>
  <si>
    <t>Комплект короба InnoTech Atira с направляющими Quadro для механизма Push to open Silent полного выдвижения, 30кг, H144, NL300, цвет антрацит</t>
  </si>
  <si>
    <t>Комплект короба InnoTech Atira с направляющими Quadro для механизма Push to open Silent полного выдвижения, 30кг, H144, NL350, цвет антрацит</t>
  </si>
  <si>
    <t>Комплект короба InnoTech Atira с направляющими Quadro для механизма Push to open Silent полного выдвижения, 30кг, H144, NL420, цвет антрацит</t>
  </si>
  <si>
    <t>Комплект короба InnoTech Atira с направляющими Quadro для механизма Push to open Silent полного выдвижения, 30кг, H144, NL470, цвет антрацит</t>
  </si>
  <si>
    <t>Комплект короба InnoTech Atira с направляющими Quadro для механизма Push to open Silent полного выдвижения, 30кг, H144, NL520, цвет антрацит</t>
  </si>
  <si>
    <t>Комплект короба InnoTech Atira с направляющими Quadro для механизма Push to open Silent полного выдвижения, 30кг, H176, NL260, цвет антрацит</t>
  </si>
  <si>
    <t>Комплект короба InnoTech Atira с направляющими Quadro для механизма Push to open Silent полного выдвижения, 30кг, H176, NL300, цвет антрацит</t>
  </si>
  <si>
    <t>Комплект короба InnoTech Atira с направляющими Quadro для механизма Push to open Silent полного выдвижения, 30кг, H176, NL350, цвет антрацит</t>
  </si>
  <si>
    <t>Комплект короба InnoTech Atira с направляющими Quadro для механизма Push to open Silent полного выдвижения, 30кг, H176, NL420, цвет антрацит</t>
  </si>
  <si>
    <t>Комплект короба InnoTech Atira с направляющими Quadro для механизма Push to open Silent полного выдвижения, 30кг, H176, NL470, цвет антрацит</t>
  </si>
  <si>
    <t>Комплект короба InnoTech Atira с направляющими Quadro для механизма Push to open Silent полного выдвижения, 30кг, H176, NL520, цвет антрацит</t>
  </si>
  <si>
    <t>Боковина ящика InnoTech Atira, H54, NL470, цвет серый, левая</t>
  </si>
  <si>
    <t>Боковина ящика InnoTech Atira, H54, NL470, цвет серый, правая</t>
  </si>
  <si>
    <t>Боковина ящика InnoTech Atira, H70, NL260, цвет серебристый, левая</t>
  </si>
  <si>
    <t>Боковина ящика InnoTech Atira, H70, NL260, цвет серебристый, правая</t>
  </si>
  <si>
    <t>Боковина ящика InnoTech Atira, H70, NL300, цвет серебристый, левая</t>
  </si>
  <si>
    <t>Боковина ящика InnoTech Atira, H70, NL300, цвет серебристый, правая</t>
  </si>
  <si>
    <t>Боковина ящика InnoTech Atira, H70, NL350, цвет серебристый, левая</t>
  </si>
  <si>
    <t>Боковина ящика InnoTech Atira, H70, NL350, цвет серебристый, правая</t>
  </si>
  <si>
    <t>Боковина ящика InnoTech Atira, H70, NL420, цвет серебристый, левая</t>
  </si>
  <si>
    <t>Боковина ящика InnoTech Atira, H70, NL420, цвет серебристый, правая</t>
  </si>
  <si>
    <t>Боковина ящика InnoTech Atira, H70, NL470, цвет серебристый, левая</t>
  </si>
  <si>
    <t>Боковина ящика InnoTech Atira, H70, NL470, цвет серебристый, правая</t>
  </si>
  <si>
    <t>Боковина ящика InnoTech Atira, H70, NL520, цвет серебристый, левая</t>
  </si>
  <si>
    <t>Боковина ящика InnoTech Atira, H70, NL520, цвет серебристый, правая</t>
  </si>
  <si>
    <t>Соединитель задней стенки InnoTech Atira, H54, цвет серебристый, левый</t>
  </si>
  <si>
    <t>Соединитель задней стенки InnoTech Atira, H54, цвет серебристый, правый</t>
  </si>
  <si>
    <t>Соединитель задней стенки InnoTech Atira, H70, цвет серебристый, левый</t>
  </si>
  <si>
    <t>Соединитель задней стенки InnoTech Atira, H70, цвет серебристый, правый</t>
  </si>
  <si>
    <t>Соединитель задней стенки InnoTech Atira, H144, цвет серебристый, левый</t>
  </si>
  <si>
    <t>Соединитель задней стенки InnoTech Atira, H144, цвет серебристый, правый</t>
  </si>
  <si>
    <t>Соединитель задней стенки InnoTech Atira, H176, цвет серебристый, левый</t>
  </si>
  <si>
    <t>Соединитель задней стенки InnoTech Atira, H176, цвет серебристый, правый</t>
  </si>
  <si>
    <t>Задняя стенка ящика InnoTech/InnoTech Atira, H54, KB600, сталь, цвет серый</t>
  </si>
  <si>
    <t>Задняя стенка ящика InnoTech/InnoTech Atira, H70, KB300, сталь, цвет серый</t>
  </si>
  <si>
    <t>Задняя стенка ящика InnoTech/InnoTech Atira, H70, KB400, сталь, цвет серый</t>
  </si>
  <si>
    <t>Задняя стенка ящика InnoTech/InnoTech Atira, H70, KB450, сталь, цвет серый</t>
  </si>
  <si>
    <t>Задняя стенка ящика InnoTech/InnoTech Atira, H70, KB500, сталь, цвет серый</t>
  </si>
  <si>
    <t>Задняя стенка ящика InnoTech/InnoTech Atira, H70, KB600, сталь, цвет серый</t>
  </si>
  <si>
    <t>Задняя стенка ящика InnoTech/InnoTech Atira, H70, KB800, сталь, цвет серый</t>
  </si>
  <si>
    <t>Задняя стенка ящика InnoTech/InnoTech Atira, H70, KB900, сталь, цвет серый</t>
  </si>
  <si>
    <t>Задняя стенка ящика InnoTech/InnoTech Atira, H70, KB1200, сталь, цвет серый</t>
  </si>
  <si>
    <t>Задняя стенка короба InnoTech/InnoTech Atira, H144, KB300, сталь, цвет серый</t>
  </si>
  <si>
    <t>Задняя стенка короба InnoTech/InnoTech Atira, H144, KB400, сталь, цвет серый</t>
  </si>
  <si>
    <t>Задняя стенка короба InnoTech/InnoTech Atira, H144, KB450, сталь, цвет серый</t>
  </si>
  <si>
    <t>Задняя стенка короба InnoTech/InnoTech Atira, H144, KB500, сталь, цвет серый</t>
  </si>
  <si>
    <t>Задняя стенка короба InnoTech/InnoTech Atira, H144, KB600, сталь, цвет серый</t>
  </si>
  <si>
    <t>Задняя стенка короба InnoTech/InnoTech Atira, H144, KB800, сталь, цвет серый</t>
  </si>
  <si>
    <t>Задняя стенка короба InnoTech/InnoTech Atira, H144, KB900, сталь, цвет серый</t>
  </si>
  <si>
    <t>Задняя стенка короба InnoTech/InnoTech Atira, H144, KB1200, сталь, цвет серый</t>
  </si>
  <si>
    <t>Продольный релинг короба InnoTech Atira, NL260, цвет серебристый, левый</t>
  </si>
  <si>
    <t>Продольный релинг короба InnoTech Atira, NL260, цвет серебристый, правый</t>
  </si>
  <si>
    <t>Продольный релинг короба InnoTech Atira, NL300, цвет серебристый, левый</t>
  </si>
  <si>
    <t>Продольный релинг короба InnoTech Atira, NL300, цвет серебристый, правый</t>
  </si>
  <si>
    <t>Продольный релинг короба InnoTech Atira, NL350, цвет серебристый, левый</t>
  </si>
  <si>
    <t>Продольный релинг короба InnoTech Atira, NL350, цвет серебристый, правый</t>
  </si>
  <si>
    <t>Продольный релинг короба InnoTech Atira, NL420, цвет серебристый, левый</t>
  </si>
  <si>
    <t>Продольный релинг короба InnoTech Atira, NL420, цвет серебристый, правый</t>
  </si>
  <si>
    <t>Продольный релинг короба InnoTech Atira, NL470, цвет серебристый, левый</t>
  </si>
  <si>
    <t>Продольный релинг короба InnoTech Atira, NL470, цвет серебристый, правый</t>
  </si>
  <si>
    <t>Продольный релинг короба InnoTech Atira, NL520, цвет серебристый, левый</t>
  </si>
  <si>
    <t>Продольный релинг короба InnoTech Atira, NL520, цвет серебристый, правый</t>
  </si>
  <si>
    <t>Продольный релинг короба второго уровня InnoTech Atira, NL350, цвет серый, левый</t>
  </si>
  <si>
    <t>Продольный релинг короба второго уровня InnoTech Atira, NL350, цвет серый, правый</t>
  </si>
  <si>
    <t>Продольный релинг короба второго уровня InnoTech Atira, NL420, цвет серый, левый</t>
  </si>
  <si>
    <t>Продольный релинг короба второго уровня InnoTech Atira, NL420, цвет серый, правый</t>
  </si>
  <si>
    <t>Продольный релинг короба второго уровня InnoTech Atira, NL470, цвет серый, левый</t>
  </si>
  <si>
    <t>Продольный релинг короба второго уровня InnoTech Atira, NL470, цвет серый, правый</t>
  </si>
  <si>
    <t>Продольный релинг короба второго уровня InnoTech Atira, NL520, цвет серый, левый</t>
  </si>
  <si>
    <t>Продольный релинг короба второго уровня InnoTech Atira, NL520, цвет серый, правый</t>
  </si>
  <si>
    <t>Адаптер продольного релинга короба InnoTech Atira, цвет серебристый</t>
  </si>
  <si>
    <t>Комплект надставок на боковину TopSide InnoTech Atira, H144, NL260, сталь, цвет серебристый</t>
  </si>
  <si>
    <t>Комплект надставок на боковину TopSide InnoTech Atira, H144, NL300, сталь, цвет серебристый</t>
  </si>
  <si>
    <t>Комплект надставок на боковину TopSide InnoTech Atira, H144, NL350, сталь, цвет серебристый</t>
  </si>
  <si>
    <t>Комплект надставок на боковину TopSide InnoTech Atira, H144, NL420, сталь, цвет серебристый</t>
  </si>
  <si>
    <t>Комплект надставок на боковину TopSide InnoTech Atira, H144, NL470, сталь, цвет серебристый</t>
  </si>
  <si>
    <t>Комплект надставок на боковину TopSide InnoTech Atira, H144, NL520, сталь, цвет серебристый</t>
  </si>
  <si>
    <t>Комплект адаптеров TopSide InnoTech Atira, H144, цвет серый</t>
  </si>
  <si>
    <t>Комплект надставок на боковину TopSide InnoTech Atira, H176, NL260, сталь, цвет серебристый</t>
  </si>
  <si>
    <t>Комплект надставок на боковину TopSide InnoTech Atira, H176, NL300, сталь, цвет серебристый</t>
  </si>
  <si>
    <t>Комплект надставок на боковину TopSide InnoTech Atira, H176, NL350, сталь, цвет серебристый</t>
  </si>
  <si>
    <t>Комплект надставок на боковину TopSide InnoTech Atira, H176, NL420, сталь, цвет серебристый</t>
  </si>
  <si>
    <t>Комплект надставок на боковину TopSide InnoTech Atira, H176, NL470, сталь, цвет серебристый</t>
  </si>
  <si>
    <t>Комплект надставок на боковину TopSide InnoTech Atira, H176, NL520, сталь, цвет серебристый</t>
  </si>
  <si>
    <t>Комплект адаптеров TopSide InnoTech Atira, H176, цвет серый</t>
  </si>
  <si>
    <t>Комплект надставок на боковину DesignSide InnoTech Atira, H144, NL260, стекло, цвет серый</t>
  </si>
  <si>
    <t>Комплект надставок на боковину DesignSide InnoTech Atira, H144, NL300, стекло, цвет серый</t>
  </si>
  <si>
    <t>Комплект надставок на боковину DesignSide InnoTech Atira, H144, NL350, стекло, цвет серый</t>
  </si>
  <si>
    <t>Комплект надставок на боковину DesignSide InnoTech Atira, H144, NL420, стекло, цвет серый</t>
  </si>
  <si>
    <t>Комплект надставок на боковину DesignSide InnoTech Atira, H144, NL470, стекло, цвет серый</t>
  </si>
  <si>
    <t>Комплект надставок на боковину DesignSide InnoTech Atira, H144, NL520, стекло, цвет серый</t>
  </si>
  <si>
    <t>Комплект адаптеров DesignSide InnoTech Atira, H144, цвет серый</t>
  </si>
  <si>
    <t>Комплект надставок на боковину DesignSide InnoTech Atira, H176, NL260, стекло, цвет серый</t>
  </si>
  <si>
    <t>Комплект надставок на боковину DesignSide InnoTech Atira, H176, NL300, стекло, цвет серый</t>
  </si>
  <si>
    <t>Комплект надставок на боковину DesignSide InnoTech Atira, H176, NL350, стекло, цвет серый</t>
  </si>
  <si>
    <t>Комплект надставок на боковину DesignSide InnoTech Atira, H176, NL420, стекло, цвет серый</t>
  </si>
  <si>
    <t>Комплект надставок на боковину DesignSide InnoTech Atira, H176, NL470, стекло, цвет серый</t>
  </si>
  <si>
    <t>Комплект надставок на боковину DesignSide InnoTech Atira, H176, NL520, стекло, цвет серый</t>
  </si>
  <si>
    <t>Комплект адаптеров DesignSide InnoTech Atira, H176, цвет серый</t>
  </si>
  <si>
    <t>Передняя панель внутреннего ящика 100 InnoTech Atira, H70, KB450, цвет серый</t>
  </si>
  <si>
    <t>Передняя панель внутреннего ящика 100 InnoTech Atira, H70, KB600, цвет серый</t>
  </si>
  <si>
    <t>Передняя панель внутреннего ящика 100 InnoTech Atira, H70, KB900, цвет серый</t>
  </si>
  <si>
    <t>Передняя панель внутреннего короба 100 InnoTech Atira, H144, KB600, цвет серый</t>
  </si>
  <si>
    <t>Передняя панель внутреннего ящика 100 InnoTech Atira, L2000, алюминий, цвет серебристый</t>
  </si>
  <si>
    <t>Комплект соединителей передней панели внутреннего ящика 100 InnoTech Atira, H70, цвет серый</t>
  </si>
  <si>
    <t>Комплект соединителей передней панели внутреннего короба 100 InnoTech Atira, H144, цвет серый</t>
  </si>
  <si>
    <t>Фиксатор внутреннего ящика InnoTech Atira, цвет серый</t>
  </si>
  <si>
    <t>Поперечный релинг InnoTech Atira, L2000, цвет серый</t>
  </si>
  <si>
    <t>Короб XXL под духовку для InnoTech Atira, H100</t>
  </si>
  <si>
    <t>Боковина ящика InnoTech Atira, H54, NL470, цвет белый, левая</t>
  </si>
  <si>
    <t>Боковина ящика InnoTech Atira, H54, NL470, цвет белый, правая</t>
  </si>
  <si>
    <t>Боковина ящика InnoTech Atira, H70, NL260, цвет белый, левая</t>
  </si>
  <si>
    <t>Боковина ящика InnoTech Atira, H70, NL260, цвет белый, правая</t>
  </si>
  <si>
    <t>Боковина ящика InnoTech Atira, H70, NL300, цвет белый, левая</t>
  </si>
  <si>
    <t>Боковина ящика InnoTech Atira, H70, NL300, цвет белый, правая</t>
  </si>
  <si>
    <t>Боковина ящика InnoTech Atira, H70, NL350, цвет белый, левая</t>
  </si>
  <si>
    <t>Боковина ящика InnoTech Atira, H70, NL350, цвет белый, правая</t>
  </si>
  <si>
    <t>Боковина ящика InnoTech Atira, H70, NL420, цвет белый, левая</t>
  </si>
  <si>
    <t>Боковина ящика InnoTech Atira, H70, NL420, цвет белый, правая</t>
  </si>
  <si>
    <t>Боковина ящика InnoTech Atira, H70, NL470, цвет белый, левая</t>
  </si>
  <si>
    <t>Боковина ящика InnoTech Atira, H70, NL470, цвет белый, правая</t>
  </si>
  <si>
    <t>Боковина ящика InnoTech Atira, H70, NL520, цвет белый, левая</t>
  </si>
  <si>
    <t>Боковина ящика InnoTech Atira, H70, NL520, цвет белый, правая</t>
  </si>
  <si>
    <t>Соединитель задней стенки InnoTech Atira, H54, цвет белый, левый</t>
  </si>
  <si>
    <t>Соединитель задней стенки InnoTech Atira, H54, цвет белый, правый</t>
  </si>
  <si>
    <t>Соединитель задней стенки InnoTech Atira, H70, цвет белый, левый</t>
  </si>
  <si>
    <t>Соединитель задней стенки InnoTech Atira, H70, цвет белый, правый</t>
  </si>
  <si>
    <t>Соединитель задней стенки InnoTech Atira, H144, цвет белый, левый</t>
  </si>
  <si>
    <t>Соединитель задней стенки InnoTech Atira, H144, цвет белый, правый</t>
  </si>
  <si>
    <t>Соединитель задней стенки InnoTech Atira, H176, цвет белый, левый</t>
  </si>
  <si>
    <t>Соединитель задней стенки InnoTech Atira, H176, цвет белый, правый</t>
  </si>
  <si>
    <t>Задняя стенка ящика InnoTech Atira, H54, KB600, сталь, цвет белый</t>
  </si>
  <si>
    <t>Задняя стенка ящика InnoTech Atira, H70, KB300, сталь, цвет белый</t>
  </si>
  <si>
    <t>Задняя стенка ящика InnoTech Atira, H70, KB400, сталь, цвет белый</t>
  </si>
  <si>
    <t>Задняя стенка ящика InnoTech Atira, H70, KB450, сталь, цвет белый</t>
  </si>
  <si>
    <t>Задняя стенка ящика InnoTech Atira, H70, KB500, сталь, цвет белый</t>
  </si>
  <si>
    <t>Задняя стенка ящика InnoTech Atira, H70, KB600, сталь, цвет белый</t>
  </si>
  <si>
    <t>Задняя стенка ящика InnoTech Atira, H70, KB800, сталь, цвет белый</t>
  </si>
  <si>
    <t>Задняя стенка ящика InnoTech Atira, H70, KB900, сталь, цвет белый</t>
  </si>
  <si>
    <t>Задняя стенка ящика InnoTech Atira, H70, KB1200, сталь, цвет белый</t>
  </si>
  <si>
    <t>Задняя стенка короба InnoTech Atira, H144, KB300, сталь, цвет белый</t>
  </si>
  <si>
    <t>Задняя стенка короба InnoTech Atira, H144, KB400, сталь, цвет белый</t>
  </si>
  <si>
    <t>Задняя стенка короба InnoTech Atira, H144, KB450, сталь, цвет белый</t>
  </si>
  <si>
    <t>Задняя стенка короба InnoTech Atira, H144, KB500, сталь, цвет белый</t>
  </si>
  <si>
    <t>Задняя стенка короба InnoTech Atira, H144, KB600, сталь, цвет белый</t>
  </si>
  <si>
    <t>Задняя стенка короба InnoTech Atira, H144, KB800, сталь, цвет белый</t>
  </si>
  <si>
    <t>Задняя стенка короба InnoTech Atira, H144, KB900, сталь, цвет белый</t>
  </si>
  <si>
    <t>Задняя стенка короба InnoTech Atira, H144, KB1200, сталь, цвет белый</t>
  </si>
  <si>
    <t>Продольный релинг короба InnoTech Atira, NL260, цвет белый, левый</t>
  </si>
  <si>
    <t>Продольный релинг короба InnoTech Atira, NL260, цвет белый, правый</t>
  </si>
  <si>
    <t>Продольный релинг короба InnoTech Atira, NL300, цвет белый, левый</t>
  </si>
  <si>
    <t>Продольный релинг короба InnoTech Atira, NL300, цвет белый, правый</t>
  </si>
  <si>
    <t>Продольный релинг короба InnoTech Atira, NL350, цвет белый, левый</t>
  </si>
  <si>
    <t>Продольный релинг короба InnoTech Atira, NL350, цвет белый, правый</t>
  </si>
  <si>
    <t>Продольный релинг короба InnoTech Atira, NL420, цвет белый, левый</t>
  </si>
  <si>
    <t>Продольный релинг короба InnoTech Atira, NL420, цвет белый, правый</t>
  </si>
  <si>
    <t>Продольный релинг короба InnoTech Atira, NL470, цвет белый, левый</t>
  </si>
  <si>
    <t>Продольный релинг короба InnoTech Atira, NL470, цвет белый, правый</t>
  </si>
  <si>
    <t>Продольный релинг короба InnoTech Atira, NL520, цвет белый, левый</t>
  </si>
  <si>
    <t>Продольный релинг короба InnoTech Atira, NL520, цвет белый, правый</t>
  </si>
  <si>
    <t>Продольный релинг короба второго уровня InnoTech Atira, NL350, цвет белый, левый</t>
  </si>
  <si>
    <t>Продольный релинг короба второго уровня InnoTech Atira, NL350, цвет белый, правый</t>
  </si>
  <si>
    <t>Продольный релинг короба второго уровня InnoTech Atira, NL420, цвет белый, левый</t>
  </si>
  <si>
    <t>Продольный релинг короба второго уровня InnoTech Atira, NL420, цвет белый, правый</t>
  </si>
  <si>
    <t>Продольный релинг короба второго уровня InnoTech Atira, NL470, цвет белый, левый</t>
  </si>
  <si>
    <t>Продольный релинг короба второго уровня InnoTech Atira, NL470, цвет белый, правый</t>
  </si>
  <si>
    <t>Продольный релинг короба второго уровня InnoTech Atira, NL520, цвет белый, левый</t>
  </si>
  <si>
    <t>Продольный релинг короба второго уровня InnoTech Atira, NL520, цвет белый, правый</t>
  </si>
  <si>
    <t>Адаптер продольного релинга короба InnoTech Atira, цвет белый</t>
  </si>
  <si>
    <t>Комплект надставок на боковину TopSide InnoTech Atira, H144, NL260, сталь, цвет белый</t>
  </si>
  <si>
    <t>Комплект надставок на боковину TopSide InnoTech Atira, H144, NL300, сталь, цвет белый</t>
  </si>
  <si>
    <t>Комплект надставок на боковину TopSide InnoTech Atira, H144, NL350, сталь, цвет белый</t>
  </si>
  <si>
    <t>Комплект надставок на боковину TopSide InnoTech Atira, H144, NL420, сталь, цвет белый</t>
  </si>
  <si>
    <t>Комплект надставок на боковину TopSide InnoTech Atira, H144, NL470, сталь, цвет белый</t>
  </si>
  <si>
    <t>Комплект надставок на боковину TopSide InnoTech Atira, H144, NL520, сталь, цвет белый</t>
  </si>
  <si>
    <t>Комплект адаптеров TopSide InnoTech Atira, H144, цвет белый</t>
  </si>
  <si>
    <t>Комплект надставок на боковину TopSide InnoTech Atira, H176, NL260, сталь, цвет белый</t>
  </si>
  <si>
    <t>Комплект надставок на боковину TopSide InnoTech Atira, H176, NL300, сталь, цвет белый</t>
  </si>
  <si>
    <t>Комплект надставок на боковину TopSide InnoTech Atira, H176, NL350, сталь, цвет белый</t>
  </si>
  <si>
    <t>Комплект надставок на боковину TopSide InnoTech Atira, H176, NL420, сталь, цвет белый</t>
  </si>
  <si>
    <t>Комплект надставок на боковину TopSide InnoTech Atira, H176, NL470, сталь, цвет белый</t>
  </si>
  <si>
    <t>Комплект надставок на боковину TopSide InnoTech Atira, H176, NL520, сталь, цвет белый</t>
  </si>
  <si>
    <t>Комплект адаптеров TopSide InnoTech Atira, H176, цвет белый</t>
  </si>
  <si>
    <t>Комплект надставок на боковину DesignSide InnoTech Atira, H144, NL260, стекло, цвет белый</t>
  </si>
  <si>
    <t>Комплект надставок на боковину DesignSide InnoTech Atira, H144, NL300, стекло, цвет белый</t>
  </si>
  <si>
    <t>Комплект надставок на боковину DesignSide InnoTech Atira, H144, NL350, стекло, цвет белый</t>
  </si>
  <si>
    <t>Комплект надставок на боковину DesignSide InnoTech Atira, H144, NL420, стекло, цвет белый</t>
  </si>
  <si>
    <t>Комплект надставок на боковину DesignSide InnoTech Atira, H144, NL470, стекло, цвет белый</t>
  </si>
  <si>
    <t>Комплект надставок на боковину DesignSide InnoTech Atira, H144, NL520, стекло, цвет белый</t>
  </si>
  <si>
    <t>Комплект адаптеров DesignSide InnoTech Atira, H144, цвет белый</t>
  </si>
  <si>
    <t>Комплект надставок на боковину DesignSide InnoTech Atira, H176, NL260, стекло, цвет белый</t>
  </si>
  <si>
    <t>Комплект надставок на боковину DesignSide InnoTech Atira, H176, NL300, стекло, цвет белый</t>
  </si>
  <si>
    <t>Комплект надставок на боковину DesignSide InnoTech Atira, H176, NL350, стекло, цвет белый</t>
  </si>
  <si>
    <t>Комплект надставок на боковину DesignSide InnoTech Atira, H176, NL420, стекло, цвет белый</t>
  </si>
  <si>
    <t>Комплект надставок на боковину DesignSide InnoTech Atira, H176, NL470, стекло, цвет белый</t>
  </si>
  <si>
    <t>Комплект надставок на боковину DesignSide InnoTech Atira, H176, NL520, стекло, цвет белый</t>
  </si>
  <si>
    <t>Комплект адаптеров DesignSide InnoTech Atira, H176, цвет белый</t>
  </si>
  <si>
    <t>Передняя панель внутреннего ящика 100 InnoTech Atira, H70, KB450, цвет белый</t>
  </si>
  <si>
    <t>Передняя панель внутреннего ящика 100 InnoTech Atira, H70, KB600, цвет белый</t>
  </si>
  <si>
    <t>Передняя панель внутреннего ящика 100 InnoTech Atira, H70, KB900, цвет белый</t>
  </si>
  <si>
    <t>Передняя панель внутреннего короба 100 InnoTech Atira, H144, KB600, цвет белый</t>
  </si>
  <si>
    <t>Передняя панель внутреннего ящика 100 InnoTech Atira, L2000, алюминий, цвет белый</t>
  </si>
  <si>
    <t>Комплект соединителей передней панели внутреннего ящика 100 InnoTech Atira, H70, цвет белый</t>
  </si>
  <si>
    <t>Комплект соединителей передней панели внутреннего короба 100 InnoTech Atira, H144, цвет белый</t>
  </si>
  <si>
    <t>Поперечный релинг InnoTech Atira, L2000, цвет белый</t>
  </si>
  <si>
    <t>Боковина ящика InnoTech Atira, H54, NL470, цвет антрацит, левая</t>
  </si>
  <si>
    <t>Боковина ящика InnoTech Atira, H54, NL470, цвет антрацит, правая</t>
  </si>
  <si>
    <t>Боковина ящика InnoTech Atira, H70, NL260, цвет антрацит, левая</t>
  </si>
  <si>
    <t>Боковина ящика InnoTech Atira, H70, NL260, цвет антрацит, правая</t>
  </si>
  <si>
    <t>Боковина ящика InnoTech Atira, H70, NL300, цвет антрацит, левая</t>
  </si>
  <si>
    <t>Боковина ящика InnoTech Atira, H70, NL300, цвет антрацит, правая</t>
  </si>
  <si>
    <t>Боковина ящика InnoTech Atira, H70, NL350, цвет антрацит, левая</t>
  </si>
  <si>
    <t>Боковина ящика InnoTech Atira, H70, NL350, цвет антрацит, правая</t>
  </si>
  <si>
    <t>Боковина ящика InnoTech Atira, H70, NL420, цвет антрацит, левая</t>
  </si>
  <si>
    <t>Боковина ящика InnoTech Atira, H70, NL420, цвет антрацит, правая</t>
  </si>
  <si>
    <t>Боковина ящика InnoTech Atira, H70, NL470, цвет антрацит, левая</t>
  </si>
  <si>
    <t>Боковина ящика InnoTech Atira, H70, NL470, цвет антрацит, правая</t>
  </si>
  <si>
    <t>Боковина ящика InnoTech Atira, H70, NL520, цвет антрацит, левая</t>
  </si>
  <si>
    <t>Боковина ящика InnoTech Atira, H70, NL520, цвет антрацит, правая</t>
  </si>
  <si>
    <t>Соединитель задней стенки InnoTech Atira, H54, цвет антрацит, левый</t>
  </si>
  <si>
    <t>Соединитель задней стенки InnoTech Atira, H54, цвет антрацит, правый</t>
  </si>
  <si>
    <t>Соединитель задней стенки InnoTech Atira, H70, цвет антрацит, левый</t>
  </si>
  <si>
    <t>Соединитель задней стенки InnoTech Atira, H70, цвет антрацит, правый</t>
  </si>
  <si>
    <t>Соединитель задней стенки InnoTech Atira, H144, цвет антрацит, левый</t>
  </si>
  <si>
    <t>Соединитель задней стенки InnoTech Atira, H144, цвет антрацит, правый</t>
  </si>
  <si>
    <t>Соединитель задней стенки InnoTech Atira, H176, цвет антрацит, левый</t>
  </si>
  <si>
    <t>Соединитель задней стенки InnoTech Atira, H176, цвет антрацит, правый</t>
  </si>
  <si>
    <t>Задняя стенка ящика InnoTech Atira, H54, KB600, сталь, цвет антрацит</t>
  </si>
  <si>
    <t>Задняя стенка ящика InnoTech Atira, H70, KB300, сталь, цвет антрацит</t>
  </si>
  <si>
    <t>Задняя стенка ящика InnoTech Atira, H70, KB400, сталь, цвет антрацит</t>
  </si>
  <si>
    <t>Задняя стенка ящика InnoTech Atira, H70, KB450, сталь, цвет антрацит</t>
  </si>
  <si>
    <t>Задняя стенка ящика InnoTech Atira, H70, KB500, сталь, цвет антрацит</t>
  </si>
  <si>
    <t>Задняя стенка ящика InnoTech Atira, H70, KB600, сталь, цвет антрацит</t>
  </si>
  <si>
    <t>Задняя стенка ящика InnoTech Atira, H70, KB800, сталь, цвет антрацит</t>
  </si>
  <si>
    <t>Задняя стенка ящика InnoTech Atira, H70, KB900, сталь, цвет антрацит</t>
  </si>
  <si>
    <t>Задняя стенка ящика InnoTech Atira, H70, KB1200, сталь, цвет антрацит</t>
  </si>
  <si>
    <t>Задняя стенка короба InnoTech Atira, H144, KB300, сталь, цвет антрацит</t>
  </si>
  <si>
    <t>Задняя стенка короба InnoTech Atira, H144, KB400, сталь, цвет антрацит</t>
  </si>
  <si>
    <t>Задняя стенка короба InnoTech Atira, H144, KB450, сталь, цвет антрацит</t>
  </si>
  <si>
    <t>Задняя стенка короба InnoTech Atira, H144, KB500, сталь, цвет антрацит</t>
  </si>
  <si>
    <t>Задняя стенка короба InnoTech Atira, H144, KB600, сталь, цвет антрацит</t>
  </si>
  <si>
    <t>Задняя стенка короба InnoTech Atira, H144, KB800, сталь, цвет антрацит</t>
  </si>
  <si>
    <t>Задняя стенка короба InnoTech Atira, H144, KB900, сталь, цвет антрацит</t>
  </si>
  <si>
    <t>Задняя стенка короба InnoTech Atira, H144, KB1200, сталь, цвет антрацит</t>
  </si>
  <si>
    <t>Продольный релинг короба InnoTech Atira, NL260, цвет антрацит, левый</t>
  </si>
  <si>
    <t>Продольный релинг короба InnoTech Atira, NL260, цвет антрацит, правый</t>
  </si>
  <si>
    <t>Продольный релинг короба InnoTech Atira, NL300, цвет антрацит, левый</t>
  </si>
  <si>
    <t>Продольный релинг короба InnoTech Atira, NL300, цвет антрацит, правый</t>
  </si>
  <si>
    <t>Продольный релинг короба InnoTech Atira, NL350, цвет антрацит, левый</t>
  </si>
  <si>
    <t>Продольный релинг короба InnoTech Atira, NL350, цвет антрацит, правый</t>
  </si>
  <si>
    <t>Продольный релинг короба InnoTech Atira, NL420, цвет антрацит, левый</t>
  </si>
  <si>
    <t>Продольный релинг короба InnoTech Atira, NL420, цвет антрацит, правый</t>
  </si>
  <si>
    <t>Продольный релинг короба InnoTech Atira, NL470, цвет антрацит, левый</t>
  </si>
  <si>
    <t>Продольный релинг короба InnoTech Atira, NL470, цвет антрацит, правый</t>
  </si>
  <si>
    <t>Продольный релинг короба InnoTech Atira, NL520, цвет антрацит, левый</t>
  </si>
  <si>
    <t>Продольный релинг короба InnoTech Atira, NL520, цвет антрацит, правый</t>
  </si>
  <si>
    <t>Продольный релинг короба второго уровня InnoTech Atira, NL350, цвет антрацит, левый</t>
  </si>
  <si>
    <t>Продольный релинг короба второго уровня InnoTech Atira, NL350, цвет антрацит, правый</t>
  </si>
  <si>
    <t>Продольный релинг короба второго уровня InnoTech Atira, NL420, цвет антрацит, левый</t>
  </si>
  <si>
    <t>Продольный релинг короба второго уровня InnoTech Atira, NL420, цвет антрацит, правый</t>
  </si>
  <si>
    <t>Продольный релинг короба второго уровня InnoTech Atira, NL470, цвет антрацит, левый</t>
  </si>
  <si>
    <t>Продольный релинг короба второго уровня InnoTech Atira, NL470, цвет антрацит, правый</t>
  </si>
  <si>
    <t>Продольный релинг короба второго уровня InnoTech Atira, NL520, цвет антрацит, левый</t>
  </si>
  <si>
    <t>Продольный релинг короба второго уровня InnoTech Atira, NL520, цвет антрацит, правый</t>
  </si>
  <si>
    <t>Адаптер продольного релинга короба InnoTech Atira, цвет антрацит</t>
  </si>
  <si>
    <t>Комплект надставок на боковину TopSide InnoTech Atira, H144, NL260, сталь, цвет антрацит</t>
  </si>
  <si>
    <t>Комплект надставок на боковину TopSide InnoTech Atira, H144, NL300, сталь, цвет антрацит</t>
  </si>
  <si>
    <t>Комплект надставок на боковину TopSide InnoTech Atira, H144, NL350, сталь, цвет антрацит</t>
  </si>
  <si>
    <t>Комплект надставок на боковину TopSide InnoTech Atira, H144, NL420, сталь, цвет антрацит</t>
  </si>
  <si>
    <t>Комплект надставок на боковину TopSide InnoTech Atira, H144, NL470, сталь, цвет антрацит</t>
  </si>
  <si>
    <t>Комплект надставок на боковину TopSide InnoTech Atira, H144, NL520, сталь, цвет антрацит</t>
  </si>
  <si>
    <t>Комплект адаптеров TopSide InnoTech Atira, H144, цвет темно-серый</t>
  </si>
  <si>
    <t>Комплект надставок на боковину TopSide InnoTech Atira, H176, NL260, сталь, цвет антрацит</t>
  </si>
  <si>
    <t>Комплект надставок на боковину TopSide InnoTech Atira, H176, NL300, сталь, цвет антрацит</t>
  </si>
  <si>
    <t>Комплект надставок на боковину TopSide InnoTech Atira, H176, NL350, сталь, цвет антрацит</t>
  </si>
  <si>
    <t>Комплект надставок на боковину TopSide InnoTech Atira, H176, NL420, сталь, цвет антрацит</t>
  </si>
  <si>
    <t>Комплект надставок на боковину TopSide InnoTech Atira, H176, NL470, сталь, цвет антрацит</t>
  </si>
  <si>
    <t>Комплект надставок на боковину TopSide InnoTech Atira, H176, NL520, сталь, цвет антрацит</t>
  </si>
  <si>
    <t>Комплект адаптеров TopSide InnoTech Atira, H176, цвет темно-серый</t>
  </si>
  <si>
    <t>Комплект надставок на боковину DesignSide InnoTech Atira, H144, NL260, стекло, цвет антрацит</t>
  </si>
  <si>
    <t>Комплект надставок на боковину DesignSide InnoTech Atira, H144, NL300, стекло, цвет антрацит</t>
  </si>
  <si>
    <t>Комплект надставок на боковину DesignSide InnoTech Atira, H144, NL350, стекло, цвет антрацит</t>
  </si>
  <si>
    <t>Комплект надставок на боковину DesignSide InnoTech Atira, H144, NL420, стекло, цвет антрацит</t>
  </si>
  <si>
    <t>Комплект надставок на боковину DesignSide InnoTech Atira, H144, NL470, стекло, цвет антрацит</t>
  </si>
  <si>
    <t>Комплект надставок на боковину DesignSide InnoTech Atira, H144, NL520, стекло, цвет антрацит</t>
  </si>
  <si>
    <t>Комплект адаптеров DesignSide InnoTech Atira, H144, цвет темно-серый</t>
  </si>
  <si>
    <t>Комплект надставок на боковину DesignSide InnoTech Atira, H176, NL260, стекло, цвет антрацит</t>
  </si>
  <si>
    <t>Комплект надставок на боковину DesignSide InnoTech Atira, H176, NL300, стекло, цвет антрацит</t>
  </si>
  <si>
    <t>Комплект надставок на боковину DesignSide InnoTech Atira, H176, NL350, стекло, цвет антрацит</t>
  </si>
  <si>
    <t>Комплект надставок на боковину DesignSide InnoTech Atira, H176, NL420, стекло, цвет антрацит</t>
  </si>
  <si>
    <t>Комплект надставок на боковину DesignSide InnoTech Atira, H176, NL470, стекло, цвет антрацит</t>
  </si>
  <si>
    <t>Комплект надставок на боковину DesignSide InnoTech Atira, H176, NL520, стекло, цвет антрацит</t>
  </si>
  <si>
    <t>Комплект адаптеров DesignSide InnoTech Atira, H176, цвет темно-серый</t>
  </si>
  <si>
    <t>Передняя панель внутреннего ящика 100 InnoTech Atira, H70, KB450, цвет антрацит</t>
  </si>
  <si>
    <t>Передняя панель внутреннего ящика 100 InnoTech Atira, H70, KB600, цвет антрацит</t>
  </si>
  <si>
    <t>Передняя панель внутреннего ящика 100 InnoTech Atira, H70, KB900, цвет антрацит</t>
  </si>
  <si>
    <t>Передняя панель внутреннего короба 100 InnoTech Atira, H144, KB600, цвет антрацит</t>
  </si>
  <si>
    <t>Передняя панель внутреннего ящика 100 InnoTech Atira, L2000, алюминий, цвет антрацит</t>
  </si>
  <si>
    <t>Комплект соединителей передней панели внутреннего ящика 100 InnoTech Atira, H70, цвет антрацит</t>
  </si>
  <si>
    <t>Комплект соединителей передней панели внутреннего короба 100 InnoTech Atira, H144, цвет антрацит</t>
  </si>
  <si>
    <t>Фиксатор внутреннего ящика InnoTech Atira, цвет антрацит</t>
  </si>
  <si>
    <t>Поперечный релинг InnoTech Atira, L2000, цвет антрацит</t>
  </si>
  <si>
    <t>Соединитель передней панели InnoTech/InnoTech Atira, под прикручивание</t>
  </si>
  <si>
    <t>Соединитель передней панели для продольного релинга InnoTech Atira, под прикручивание</t>
  </si>
  <si>
    <t>Соединитель передней панели для продольного релинга InnoTech Atira, с распорной муфтой</t>
  </si>
  <si>
    <t>Соединитель передней панели DesignSide для InnoTech Atira, под прикручивание</t>
  </si>
  <si>
    <t>Заглушка на боковину InnoTech Atira, с логотипом Hettich, цвет серый</t>
  </si>
  <si>
    <t>Заглушка на боковину InnoTech Atira, с логотипом Hettich, цвет серый / под хром</t>
  </si>
  <si>
    <t>Заглушка на боковину InnoTech Atira, с логотипом Hettich, цвет белый</t>
  </si>
  <si>
    <t>Заглушка на боковину InnoTech Atira, с логотипом Hettich, цвет белый / под хром</t>
  </si>
  <si>
    <t>Заглушка на боковину InnoTech Atira, с логотипом Hettich, цвет темно- серый</t>
  </si>
  <si>
    <t>Дизайн-профиль InnoTech Atira, NL470, цвет под хром</t>
  </si>
  <si>
    <t>Дизайн-профиль InnoTech Atira, NL470, цвет под алюминий</t>
  </si>
  <si>
    <t>Дизайн-профиль InnoTech Atira, NL470, цвет под нержавеющую сталь</t>
  </si>
  <si>
    <t>Дизайн-профиль InnoTech Atira, NL470, цвет под дуб</t>
  </si>
  <si>
    <t>Дизайн-профиль InnoTech Atira, NL470, цвет под орех</t>
  </si>
  <si>
    <t>Дизайн-профиль InnoTech Atira, NL620, цвет под хром</t>
  </si>
  <si>
    <t>Дизайн-профиль InnoTech Atira, NL620, цвет под алюминий</t>
  </si>
  <si>
    <t>Дизайн-профиль InnoTech Atira, NL620, цвет под нержавеющую сталь</t>
  </si>
  <si>
    <t>Дизайн-профиль InnoTech Atira, NL620, цвет под дуб</t>
  </si>
  <si>
    <t>Дизайн-профиль InnoTech Atira, NL620, цвет под орех</t>
  </si>
  <si>
    <t>Направляющая Quadro 20 для InnoTech Atira, частичного выдвижения, с демпфером Silent System, 20 кг, EB12,5, NL260, левая</t>
  </si>
  <si>
    <t>Направляющая Quadro 20 для InnoTech Atira, частичного выдвижения, с демпфером Silent System, 20 кг, EB12,5, NL260, правая</t>
  </si>
  <si>
    <t>Направляющая Quadro 25 для InnoTech Atira, частичного выдвижения, с демпфером Silent System, 25 кг, EB12,5, NL350, левая</t>
  </si>
  <si>
    <t>Направляющая Quadro 25 для InnoTech Atira, частичного выдвижения, с демпфером Silent System, 25 кг, EB12,5, NL350, правая</t>
  </si>
  <si>
    <t>Направляющая Quadro 25 для InnoTech Atira, частичного выдвижения, с демпфером Silent System, 25 кг, EB12,5, NL420, левая</t>
  </si>
  <si>
    <t>Направляющая Quadro 25 для InnoTech Atira, частичного выдвижения, с демпфером Silent System, 25 кг, EB12,5, NL420, правая</t>
  </si>
  <si>
    <t>Направляющая Quadro 25 для InnoTech Atira, частичного выдвижения, с демпфером Silent System, 25 кг, EB12,5, NL470, левая</t>
  </si>
  <si>
    <t>Направляющая Quadro 25 для InnoTech Atira, частичного выдвижения, с демпфером Silent System, 25 кг, EB12,5, NL470, правая</t>
  </si>
  <si>
    <t>Направляющая Quadro 25 для InnoTech Atira, частичного выдвижения, с демпфером Silent System, 25 кг, EB12,5, NL520, левая</t>
  </si>
  <si>
    <t>Направляющая Quadro 25 для InnoTech Atira, частичного выдвижения, с демпфером Silent System, 25 кг, EB12,5, NL520, правая</t>
  </si>
  <si>
    <t>Направляющая Quadro 20 для InnoTech Atira, частичного выдвижения, с демпфером Silent System, 20 кг, EB10,5, NL260, левая</t>
  </si>
  <si>
    <t>Направляющая Quadro 20 для InnoTech Atira, частичного выдвижения, с демпфером Silent System, 20 кг, EB10,5, NL260, правая</t>
  </si>
  <si>
    <t>Направляющая Quadro 25 для InnoTech Atira, частичного выдвижения, с демпфером Silent System, 25 кг, EB10,5, NL350, левая</t>
  </si>
  <si>
    <t>Направляющая Quadro 25 для InnoTech Atira, частичного выдвижения, с демпфером Silent System, 25 кг, EB10,5, NL350, правая</t>
  </si>
  <si>
    <t>Направляющая Quadro 25 для InnoTech Atira, частичного выдвижения, с демпфером Silent System, 25 кг, EB10,5, NL420, левая</t>
  </si>
  <si>
    <t>Направляющая Quadro 25 для InnoTech Atira, частичного выдвижения, с демпфером Silent System, 25 кг, EB10,5, NL420, правая</t>
  </si>
  <si>
    <t>Направляющая Quadro 25 для InnoTech Atira, частичного выдвижения, с демпфером Silent System, 25 кг, EB10,5, NL470, левая</t>
  </si>
  <si>
    <t>Направляющая Quadro 25 для InnoTech Atira, частичного выдвижения, с демпфером Silent System, 25 кг, EB10,5, NL470, правая</t>
  </si>
  <si>
    <t>Направляющая Quadro 25 для InnoTech Atira, частичного выдвижения, с демпфером Silent System, 25 кг, EB10,5, NL520, левая</t>
  </si>
  <si>
    <t>Направляющая Quadro 25 для InnoTech Atira, частичного выдвижения, с демпфером Silent System, 25 кг, EB10,5, NL520, правая</t>
  </si>
  <si>
    <t>Направляющая Quadro V6 20 для InnoTech Atira, полного выдвижения, с демпфером Silent System, 20 кг, EB12,5, NL260, левая</t>
  </si>
  <si>
    <t>Направляющая Quadro V6 20 для InnoTech Atira, полного выдвижения, с демпфером Silent System, 20 кг, EB12,5, NL260, правая</t>
  </si>
  <si>
    <t>Направляющая Quadro V6 25 для InnoTech Atira, полного выдвижения, с демпфером Silent System, 25 кг, EB12,5, NL300, левая</t>
  </si>
  <si>
    <t>Направляющая Quadro V6 25 для InnoTech Atira, полного выдвижения, с демпфером Silent System, 25 кг, EB12,5, NL300, правая</t>
  </si>
  <si>
    <t>Направляющая Quadro V6 30 для InnoTech Atira, полного выдвижения, с демпфером Silent System, 30 кг, EB12,5, NL350, левая</t>
  </si>
  <si>
    <t>Направляющая Quadro V6 30 для InnoTech Atira, полного выдвижения, с демпфером Silent System, 30 кг, EB12,5, NL350, правая</t>
  </si>
  <si>
    <t>Направляющая Quadro V6 30 для InnoTech Atira, полного выдвижения, с демпфером Silent System, 30 кг, EB12,5, NL420, левая</t>
  </si>
  <si>
    <t>Направляющая Quadro V6 30 для InnoTech Atira, полного выдвижения, с демпфером Silent System, 30 кг, EB12,5, NL420, правая</t>
  </si>
  <si>
    <t>Направляющая Quadro V6 30 для InnoTech Atira, полного выдвижения, с демпфером Silent System, 30 кг, EB12,5, NL470, левая</t>
  </si>
  <si>
    <t>Направляющая Quadro V6 30 для InnoTech Atira, полного выдвижения, с демпфером Silent System, 30 кг, EB12,5, NL470, правая</t>
  </si>
  <si>
    <t>Направляющая Quadro V6 30 для InnoTech Atira, полного выдвижения, с демпфером Silent System, 30 кг, EB12,5, NL520, левая</t>
  </si>
  <si>
    <t>Направляющая Quadro V6 30 для InnoTech Atira, полного выдвижения, с демпфером Silent System, 30 кг, EB12,5, NL520, правая</t>
  </si>
  <si>
    <t>Направляющая Quadro V6 20 для InnoTech Atira, полного выдвижения, с демпфером Silent System, 20 кг, EB10,5, NL260, левая</t>
  </si>
  <si>
    <t>Направляющая Quadro V6 20 для InnoTech Atira, полного выдвижения, с демпфером Silent System, 20 кг, EB10,5, NL260, правая</t>
  </si>
  <si>
    <t>Направляющая Quadro V6 25 для InnoTech Atira, полного выдвижения, с демпфером Silent System, 25 кг, EB10,5, NL300, левая</t>
  </si>
  <si>
    <t>Направляющая Quadro V6 25 для InnoTech Atira, полного выдвижения, с демпфером Silent System, 25 кг, EB10,5, NL300, правая</t>
  </si>
  <si>
    <t>Направляющая Quadro V6 30 для InnoTech Atira, полного выдвижения, с демпфером Silent System, 30 кг, EB10,5, NL350, левая</t>
  </si>
  <si>
    <t>Направляющая Quadro V6 30 для InnoTech Atira, полного выдвижения, с демпфером Silent System, 30 кг, EB10,5, NL350, правая</t>
  </si>
  <si>
    <t>Направляющая Quadro V6 30 для InnoTech Atira, полного выдвижения, с демпфером Silent System, 30 кг, EB10,5, NL420, левая</t>
  </si>
  <si>
    <t>Направляющая Quadro V6 30 для InnoTech Atira, полного выдвижения, с демпфером Silent System, 30 кг, EB10,5, NL420, правая</t>
  </si>
  <si>
    <t>Направляющая Quadro V6 30 для InnoTech Atira, полного выдвижения, с демпфером Silent System, 30 кг, EB10,5, NL470, левая</t>
  </si>
  <si>
    <t>Направляющая Quadro V6 30 для InnoTech Atira, полного выдвижения, с демпфером Silent System, 30 кг, EB10,5, NL470, правая</t>
  </si>
  <si>
    <t>Направляющая Quadro V6 30 для InnoTech Atira, полного выдвижения, с демпфером Silent System, 30 кг, EB10,5, NL520, левая</t>
  </si>
  <si>
    <t>Направляющая Quadro V6 30 для InnoTech Atira, полного выдвижения, с демпфером Silent System, 30 кг, EB10,5, NL520, правая</t>
  </si>
  <si>
    <t>Направляющая Quadro V6 22 для InnoTech Atira, полного выдвижения, с механизмом Push to open, 22 кг, EB12,5, NL260, левая</t>
  </si>
  <si>
    <t>Направляющая Quadro V6 22 для InnoTech Atira, полного выдвижения, с механизмом Push to open, 22 кг, EB12,5, NL260, правая</t>
  </si>
  <si>
    <t>Направляющая Quadro V6 25 для InnoTech Atira, полного выдвижения, с механизмом Push to open, 25 кг, EB12,5, NL300, левая</t>
  </si>
  <si>
    <t>Направляющая Quadro V6 25 для InnoTech Atira, полного выдвижения, с механизмом Push to open, 25 кг, EB12,5, NL300, правая</t>
  </si>
  <si>
    <t>Направляющая Quadro V6 25 для InnoTech Atira, полного выдвижения, с механизмом Push to open, 30 кг, EB12,5, NL350, левая</t>
  </si>
  <si>
    <t>Направляющая Quadro V6 25 для InnoTech Atira, полного выдвижения, с механизмом Push to open, 30 кг, EB12,5, NL350, правая</t>
  </si>
  <si>
    <t>Направляющая Quadro V6 30 для InnoTech Atira, полного выдвижения, с механизмом Push to open, 30 кг, EB12,5, NL420, левая</t>
  </si>
  <si>
    <t>Направляющая Quadro V6 30 для InnoTech Atira, полного выдвижения, с механизмом Push to open, 30 кг, EB12,5, NL420, правая</t>
  </si>
  <si>
    <t>Направляющая Quadro V6 30 для InnoTech Atira, полного выдвижения, с механизмом Push to open, 30 кг, EB12,5, NL470, левая</t>
  </si>
  <si>
    <t>Направляющая Quadro V6 30 для InnoTech Atira, полного выдвижения, с механизмом Push to open, 30 кг, EB12,5, NL470, правая</t>
  </si>
  <si>
    <t>Направляющая Quadro V6 30 для InnoTech Atira, полного выдвижения, с механизмом Push to open, 30 кг, EB12,5, NL520, левая</t>
  </si>
  <si>
    <t>Направляющая Quadro V6 30 для InnoTech Atira, полного выдвижения, с механизмом Push to open, 30 кг, EB12,5, NL520, правая</t>
  </si>
  <si>
    <t>Направляющая Quadro V6 22 для InnoTech Atira, полного выдвижения, с механизмом Push to open, 22 кг, EB10,5, NL260, левая</t>
  </si>
  <si>
    <t>Направляющая Quadro V6 22 для InnoTech Atira, полного выдвижения, с механизмом Push to open, 22 кг, EB10,5, NL260, правая</t>
  </si>
  <si>
    <t>Направляющая Quadro V6 25 для InnoTech Atira, полного выдвижения, с механизмом Push to open, 25 кг, EB10,5, NL300, левая</t>
  </si>
  <si>
    <t>Направляющая Quadro V6 25 для InnoTech Atira, полного выдвижения, с механизмом Push to open, 25 кг, EB10,5, NL300, правая</t>
  </si>
  <si>
    <t>Направляющая Quadro V6 25 для InnoTech Atira, полного выдвижения, с механизмом Push to open, 30 кг, EB10,5, NL350, левая</t>
  </si>
  <si>
    <t>Направляющая Quadro V6 25 для InnoTech Atira, полного выдвижения, с механизмом Push to open, 30 кг, EB10,5, NL350, правая</t>
  </si>
  <si>
    <t>Направляющая Quadro V6 30 для InnoTech Atira, полного выдвижения, с механизмом Push to open, 30 кг, EB10,5, NL420, левая</t>
  </si>
  <si>
    <t>Направляющая Quadro V6 30 для InnoTech Atira, полного выдвижения, с механизмом Push to open, 30 кг, EB10,5, NL420, правая</t>
  </si>
  <si>
    <t>Направляющая Quadro V6 30 для InnoTech Atira, полного выдвижения, с механизмом Push to open, 30 кг, EB10,5, NL470, левая</t>
  </si>
  <si>
    <t>Направляющая Quadro V6 30 для InnoTech Atira, полного выдвижения, с механизмом Push to open, 30 кг, EB10,5, NL470, правая</t>
  </si>
  <si>
    <t>Направляющая Quadro V6 30 для InnoTech Atira, полного выдвижения, с механизмом Push to open, 30 кг, EB10,5, NL520, левая</t>
  </si>
  <si>
    <t>Направляющая Quadro V6 30 для InnoTech Atira, полного выдвижения, с механизмом Push to open, 30 кг, EB10,5, NL520, правая</t>
  </si>
  <si>
    <t>Направляющая Quadro V6 10 для InnoTech Atira, полного выдвижения, для механизма Push to open Silent, 10 кг, EB12,5, NL260, левая</t>
  </si>
  <si>
    <t>Направляющая Quadro V6 10 для InnoTech Atira, полного выдвижения, для механизма Push to open Silent, 10 кг, EB12,5, NL260, правая</t>
  </si>
  <si>
    <t>Направляющая Quadro V6 10 для InnoTech Atira, полного выдвижения, для механизма Push to open Silent, 10 кг, EB12,5, NL300, левая</t>
  </si>
  <si>
    <t>Направляющая Quadro V6 10 для InnoTech Atira, полного выдвижения, для механизма Push to open Silent, 10 кг, EB12,5, NL300, правая</t>
  </si>
  <si>
    <t>Направляющая Quadro V6 10 для InnoTech Atira, полного выдвижения, для механизма Push to open Silent, 10 кг, EB12,5, NL350, левая</t>
  </si>
  <si>
    <t>Направляющая Quadro V6 10 для InnoTech Atira, полного выдвижения, для механизма Push to open Silent, 10 кг, EB12,5, NL350, правая</t>
  </si>
  <si>
    <t>Направляющая Quadro V6 20 для InnoTech Atira, полного выдвижения, для механизма Push to open Silent, 20 кг, EB12,5, NL260, левая</t>
  </si>
  <si>
    <t>Направляющая Quadro V6 20 для InnoTech Atira, полного выдвижения, для механизма Push to open Silent, 20 кг, EB12,5, NL260, правая</t>
  </si>
  <si>
    <t>Направляющая Quadro V6 25 для InnoTech Atira, полного выдвижения, для механизма Push to open Silent, 25 кг, EB12,5, NL300, левая</t>
  </si>
  <si>
    <t>Направляющая Quadro V6 25 для InnoTech Atira, полного выдвижения, для механизма Push to open Silent, 25 кг, EB12,5, NL300, правая</t>
  </si>
  <si>
    <t>Направляющая Quadro V6 30 для InnoTech Atira, полного выдвижения, для механизма Push to open Silent, 30 кг, EB12,5, NL350, левая</t>
  </si>
  <si>
    <t>Направляющая Quadro V6 30 для InnoTech Atira, полного выдвижения, для механизма Push to open Silent, 30 кг, EB12,5, NL350, правая</t>
  </si>
  <si>
    <t>Направляющая Quadro V6 30 для InnoTech Atira, полного выдвижения, для механизма Push to open Silent, 30 кг, EB12,5, NL420, левая</t>
  </si>
  <si>
    <t>Направляющая Quadro V6 30 для InnoTech Atira, полного выдвижения, для механизма Push to open Silent, 30 кг, EB12,5, NL420, правая</t>
  </si>
  <si>
    <t>Направляющая Quadro V6 30 для InnoTech Atira, полного выдвижения, для механизма Push to open Silent, 30 кг, EB12,5, NL470, левая</t>
  </si>
  <si>
    <t>Направляющая Quadro V6 30 для InnoTech Atira, полного выдвижения, для механизма Push to open Silent, 30 кг, EB12,5, NL470, правая</t>
  </si>
  <si>
    <t>Направляющая Quadro V6 30 для InnoTech Atira, полного выдвижения, для механизма Push to open Silent, 30 кг, EB12,5, NL520, левая</t>
  </si>
  <si>
    <t>Направляющая Quadro V6 30 для InnoTech Atira, полного выдвижения, для механизма Push to open Silent, 30 кг, EB12,5, NL520, правая</t>
  </si>
  <si>
    <t>Комплект направляющих Quadro V6 10 для InnoTech Atira, полного выдвижения, для механизма Push to open Silent, 10 кг, EB10,5, NL260</t>
  </si>
  <si>
    <t>Комплект направляющих Quadro V6 10 для InnoTech Atira, полного выдвижения, для механизма Push to open Silent, 10 кг, EB10,5, NL300</t>
  </si>
  <si>
    <t>Комплект направляющих Quadro V6 10 для InnoTech Atira, полного выдвижения, для механизма Push to open Silent, 10 кг, EB10,5, NL350</t>
  </si>
  <si>
    <t>Комплект направляющих Quadro V6 20 для InnoTech Atira, полного выдвижения, для механизма Push to open Silent, 20 кг, EB10,5, NL260</t>
  </si>
  <si>
    <t>Комплект направляющих Quadro V6 25 для InnoTech Atira, полного выдвижения, для механизма Push to open Silent, 25 кг, EB10,5, NL300</t>
  </si>
  <si>
    <t>Комплект направляющих Quadro V6 30 для InnoTech Atira, полного выдвижения, для механизма Push to open Silent, 30 кг, EB10,5, NL350</t>
  </si>
  <si>
    <t>Комплект направляющих Quadro V6 30 для InnoTech Atira, полного выдвижения, для механизма Push to open Silent, 30 кг, EB10,5, NL420</t>
  </si>
  <si>
    <t>Комплект направляющих Quadro V6 30 для InnoTech Atira, полного выдвижения, для механизма Push to open Silent, 30 кг, EB10,5, NL470</t>
  </si>
  <si>
    <t>Комплект направляющих Quadro V6 30 для InnoTech Atira, полного выдвижения, для механизма Push to open Silent, 30 кг, EB10,5, NL520</t>
  </si>
  <si>
    <t>Комплект направляющих Quadro V6+ 50 для InnoTech Atira, полного выдвижения, для механизма Push to open Silent, 50 кг, EB12,5, NL420</t>
  </si>
  <si>
    <t>Комплект направляющих Quadro V6+ 50 для InnoTech Atira, полного выдвижения, для механизма Push to open Silent, 50 кг, EB12,5, NL470</t>
  </si>
  <si>
    <t>Комплект направляющих Quadro V6+ 50 для InnoTech Atira, полного выдвижения, для механизма Push to open Silent, 50 кг, EB12,5, NL520</t>
  </si>
  <si>
    <t>Комплект направляющих Quadro V6+ 50 для InnoTech Atira, полного выдвижения, для механизма Push to open Silent, 50 кг, EB10,5, NL420</t>
  </si>
  <si>
    <t>Комплект направляющих Quadro V6+ 50 для InnoTech Atira, полного выдвижения, для механизма Push to open Silent, 50 кг, EB10,5, NL470</t>
  </si>
  <si>
    <t>Комплект направляющих Quadro V6+ 50 для InnoTech Atira, полного выдвижения, для механизма Push to open Silent, 50 кг, EB10,5, NL520</t>
  </si>
  <si>
    <t>Комплект направляющих Quadro V6+ 50 для InnoTech Atira, полного выдвижения, с демпфером Silent System, 50 кг, EB12,5, NL420</t>
  </si>
  <si>
    <t>Комплект направляющих Quadro V6+ 50 для InnoTech Atira, полного выдвижения, с демпфером Silent System, 50 кг, EB12,5, NL470</t>
  </si>
  <si>
    <t>Комплект направляющих Quadro V6+ 50 для InnoTech Atira, полного выдвижения, с демпфером Silent System, 50 кг, EB12,5, NL520</t>
  </si>
  <si>
    <t>Комплект направляющих Quadro V6+ 50 для InnoTech Atira, полного выдвижения, с демпфером Silent System, 50 кг, EB10,5, NL420</t>
  </si>
  <si>
    <t>Комплект направляющих Quadro V6+ 50 для InnoTech Atira, полного выдвижения, с демпфером Silent System, 50 кг, EB10,5, NL470</t>
  </si>
  <si>
    <t>Комплект направляющих Quadro V6+ 50 для InnoTech Atira, полного выдвижения, с демпфером Silent System, 50 кг, EB10,5, NL520</t>
  </si>
  <si>
    <t>Комплект направляющих Quadro V6+ 50 для InnoTech Atira, полного выдвижения, с механизмом Push to open, 50 кг, EB12,5, NL420</t>
  </si>
  <si>
    <t>Комплект направляющих Quadro V6+ 50 для InnoTech Atira, полного выдвижения, с механизмом Push to open, 50 кг, EB12,5, NL470</t>
  </si>
  <si>
    <t>Комплект направляющих Quadro V6+ 50 для InnoTech Atira, полного выдвижения, с механизмом Push to open, 50 кг, EB12,5, NL520</t>
  </si>
  <si>
    <t>Комплект направляющих Quadro V6+ 50 для InnoTech Atira, полного выдвижения, с механизмом Push to open, 50 кг, EB10,5, NL420</t>
  </si>
  <si>
    <t>Комплект направляющих Quadro V6+ 50 для InnoTech Atira, полного выдвижения, с механизмом Push to open, 50 кг, EB10,5, NL470</t>
  </si>
  <si>
    <t>Комплект направляющих Quadro V6+ 50 для InnoTech Atira, полного выдвижения, с механизмом Push to open, 50 кг, EB10,5, NL520</t>
  </si>
  <si>
    <t>Адаптер 2-сторонний для мультисинхронизации Push to open, тип B</t>
  </si>
  <si>
    <t>Соединитель штанги для синхронизации механизма Push to open / Push to open Silent</t>
  </si>
  <si>
    <t>Стабилизатор боковой для InnoTech</t>
  </si>
  <si>
    <t>Винт прямого крепления с потайной головкой, ø6,3х10,5 мм, сталь оцинкованная</t>
  </si>
  <si>
    <t>Внутренняя организация OrgaTray 440, T370-440, B175-200, цвет серебристый</t>
  </si>
  <si>
    <t>Внутренняя организация OrgaTray 440, T370-440, B201-250, цвет серебристый</t>
  </si>
  <si>
    <t>Внутренняя организация OrgaTray 440, T370-440, B251-300, цвет серебристый</t>
  </si>
  <si>
    <t>Внутренняя организация OrgaTray 440, T370-440, B301-350, цвет серебристый</t>
  </si>
  <si>
    <t>Внутренняя организация OrgaTray 440, T370-440, B351-400, цвет серебристый</t>
  </si>
  <si>
    <t>Внутренняя организация OrgaTray 440, T370-440, B401-450, цвет серебристый</t>
  </si>
  <si>
    <t>Внутренняя организация OrgaTray 440, T370-440, B451-500, цвет серебристый</t>
  </si>
  <si>
    <t>Внутренняя организация OrgaTray 440, T370-440, B501-600, цвет серебристый</t>
  </si>
  <si>
    <t>Внутренняя организация OrgaTray 440, T370-440, B601-700, цвет серебристый</t>
  </si>
  <si>
    <t>Внутренняя организация OrgaTray 440, T370-440, B701-800, цвет серебристый</t>
  </si>
  <si>
    <t>Внутренняя организация OrgaTray 440, T370-440, B801-900, цвет серебристый</t>
  </si>
  <si>
    <t>Внутренняя организация OrgaTray 440, T370-440, B901-1000, цвет серебристый</t>
  </si>
  <si>
    <t>Внутренняя организация OrgaTray 440, T370-440, B1091-1150, цвет серебристый</t>
  </si>
  <si>
    <t>Внутренняя организация OrgaTray 440, T441-520, B175-200, цвет серебристый</t>
  </si>
  <si>
    <t>Внутренняя организация OrgaTray 440, T441-520, B201-250, цвет серебристый</t>
  </si>
  <si>
    <t>Внутренняя организация OrgaTray 440, T441-520, B251-300, цвет серебристый</t>
  </si>
  <si>
    <t>Внутренняя организация OrgaTray 440, T441-520, B301-350, цвет серебристый</t>
  </si>
  <si>
    <t>Внутренняя организация OrgaTray 440, T441-520, B351-400, цвет серебристый</t>
  </si>
  <si>
    <t>Внутренняя организация OrgaTray 440, T441-520, B401-450, цвет серебристый</t>
  </si>
  <si>
    <t>Внутренняя организация OrgaTray 440, T441-520, B451-500, цвет серебристый</t>
  </si>
  <si>
    <t>Внутренняя организация OrgaTray 440, T441-520, B501-600, цвет серебристый</t>
  </si>
  <si>
    <t>Внутренняя организация OrgaTray 440, T441-520, B601-700, цвет серебристый</t>
  </si>
  <si>
    <t>Внутренняя организация OrgaTray 440, T441-520, B701-800, цвет серебристый</t>
  </si>
  <si>
    <t>Внутренняя организация OrgaTray 440, T441-520, B801-900, цвет серебристый</t>
  </si>
  <si>
    <t>Внутренняя организация OrgaTray 440, T441-520, B901-1000, цвет серебристый</t>
  </si>
  <si>
    <t>Внутренняя организация OrgaTray 440, T441-520, B1091-1150, цвет серебристый</t>
  </si>
  <si>
    <t>Внутренняя организация OrgaTray 440, T370-440, B175-200, цвет белый</t>
  </si>
  <si>
    <t>Внутренняя организация OrgaTray 440, T370-440, B201-250, цвет белый</t>
  </si>
  <si>
    <t>Внутренняя организация OrgaTray 440, T370-440, B251-300, цвет белый</t>
  </si>
  <si>
    <t>Внутренняя организация OrgaTray 440, T370-440, B301-350, цвет белый</t>
  </si>
  <si>
    <t>Внутренняя организация OrgaTray 440, T370-440, B351-400, цвет белый</t>
  </si>
  <si>
    <t>Внутренняя организация OrgaTray 440, T370-440, B401-450, цвет белый</t>
  </si>
  <si>
    <t>Внутренняя организация OrgaTray 440, T370-440, B451-500, цвет белый</t>
  </si>
  <si>
    <t>Внутренняя организация OrgaTray 440, T370-440, B501-600, цвет белый</t>
  </si>
  <si>
    <t>Внутренняя организация OrgaTray 440, T370-440, B601-700, цвет белый</t>
  </si>
  <si>
    <t>Внутренняя организация OrgaTray 440, T370-440, B701-800, цвет белый</t>
  </si>
  <si>
    <t>Внутренняя организация OrgaTray 440, T370-440, B801-900, цвет белый</t>
  </si>
  <si>
    <t>Внутренняя организация OrgaTray 440, T370-440, B901-1000, цвет белый</t>
  </si>
  <si>
    <t>Внутренняя организация OrgaTray 440, T370-440, B1091-1150, цвет белый</t>
  </si>
  <si>
    <t>Внутренняя организация OrgaTray 440, T441-520, B175-200, цвет белый</t>
  </si>
  <si>
    <t>Внутренняя организация OrgaTray 440, T441-520, B201-250, цвет белый</t>
  </si>
  <si>
    <t>Внутренняя организация OrgaTray 440, T441-520, B251-300, цвет белый</t>
  </si>
  <si>
    <t>Внутренняя организация OrgaTray 440, T441-520, B301-350, цвет белый</t>
  </si>
  <si>
    <t>Внутренняя организация OrgaTray 440, T441-520, B351-400, цвет белый</t>
  </si>
  <si>
    <t>Внутренняя организация OrgaTray 440, T441-520, B401-450, цвет белый</t>
  </si>
  <si>
    <t>Внутренняя организация OrgaTray 440, T441-520, B451-500, цвет белый</t>
  </si>
  <si>
    <t>Внутренняя организация OrgaTray 440, T441-520, B501-600, цвет белый</t>
  </si>
  <si>
    <t>Внутренняя организация OrgaTray 440, T441-520, B601-700, цвет белый</t>
  </si>
  <si>
    <t>Внутренняя организация OrgaTray 440, T441-520, B701-800, цвет белый</t>
  </si>
  <si>
    <t>Внутренняя организация OrgaTray 440, T441-520, B801-900, цвет белый</t>
  </si>
  <si>
    <t>Внутренняя организация OrgaTray 440, T441-520, B901-1000, цвет белый</t>
  </si>
  <si>
    <t>Внутренняя организация OrgaTray 440, T441-520, B1091-1150, цвет белый</t>
  </si>
  <si>
    <t>Внутренняя организация OrgaTray 440, T370-440, B175-200, цвет антрацит</t>
  </si>
  <si>
    <t>Внутренняя организация OrgaTray 440, T370-440, B201-250, цвет антрацит</t>
  </si>
  <si>
    <t>Внутренняя организация OrgaTray 440, T370-440, B251-300, цвет антрацит</t>
  </si>
  <si>
    <t>Внутренняя организация OrgaTray 440, T370-440, B3001-350, цвет антрацит</t>
  </si>
  <si>
    <t>Внутренняя организация OrgaTray 440, T370-440, B351-400, цвет антрацит</t>
  </si>
  <si>
    <t>Внутренняя организация OrgaTray 440, T370-440, B401-450, цвет антрацит</t>
  </si>
  <si>
    <t>Внутренняя организация OrgaTray 440, T370-440, B451-500, цвет антрацит</t>
  </si>
  <si>
    <t>Внутренняя организация OrgaTray 440, T370-440, B501-600, цвет антрацит</t>
  </si>
  <si>
    <t>Внутренняя организация OrgaTray 440, T370-440, B601-700, цвет антрацит</t>
  </si>
  <si>
    <t>Внутренняя организация OrgaTray 440, T370-440, B701-800, цвет антрацит</t>
  </si>
  <si>
    <t>Внутренняя организация OrgaTray 440, T370-440, B801-900, цвет антрацит</t>
  </si>
  <si>
    <t>Внутренняя организация OrgaTray 440, T370-440, B901-1000, цвет антрацит</t>
  </si>
  <si>
    <t>Внутренняя организация OrgaTray 440, T370-440, B1091-1150, цвет антрацит</t>
  </si>
  <si>
    <t>Внутренняя организация OrgaTray 440, T441-520, B175-200, цвет антрацит</t>
  </si>
  <si>
    <t>Внутренняя организация OrgaTray 440, T441-520, B201-250, цвет антрацит</t>
  </si>
  <si>
    <t>Внутренняя организация OrgaTray 440, T441-520, B251-300, цвет антрацит</t>
  </si>
  <si>
    <t>Внутренняя организация OrgaTray 440, T441-520, B301-350, цвет антрацит</t>
  </si>
  <si>
    <t>Внутренняя организация OrgaTray 440, T441-520, B351-400, цвет антрацит</t>
  </si>
  <si>
    <t>Внутренняя организация OrgaTray 440, T441-520, B401-450, цвет антрацит</t>
  </si>
  <si>
    <t>Внутренняя организация OrgaTray 440, T441-520, B451-500, цвет антрацит</t>
  </si>
  <si>
    <t>Внутренняя организация OrgaTray 440, T441-520, B501-600, цвет антрацит</t>
  </si>
  <si>
    <t>Внутренняя организация OrgaTray 440, T441-520, B601-700, цвет антрацит</t>
  </si>
  <si>
    <t>Внутренняя организация OrgaTray 440, T441-520, B701-800, цвет антрацит</t>
  </si>
  <si>
    <t>Внутренняя организация OrgaTray 440, T441-520, B801-900, цвет антрацит</t>
  </si>
  <si>
    <t>Внутренняя организация OrgaTray 440, T441-520, B901-1000, цвет антрацит</t>
  </si>
  <si>
    <t>Внутренняя организация OrgaTray 440, T441-520, B1091-1150, цвет антрацит</t>
  </si>
  <si>
    <t>Держатель ножей OrgaTray 440</t>
  </si>
  <si>
    <t>Держатель для специй OrgaTray 440, ø53 мм, вертикальное хранение</t>
  </si>
  <si>
    <t>Держатель для специй OrgaTray 440, горизонтальное хранение</t>
  </si>
  <si>
    <t>Внутренняя организация OrgaTray 470, NL500, KB450+, цвет серебристый</t>
  </si>
  <si>
    <t>Внутренняя организация OrgaTray 470, NL550, KB450+, цвет серебристый</t>
  </si>
  <si>
    <t>Внутренняя организация OrgaTray 470, NL500, KB450+, цвет белый</t>
  </si>
  <si>
    <t>Внутренняя организация OrgaTray 470, NL550, KB450+, цвет белый</t>
  </si>
  <si>
    <t>Внутренняя организация OrgaTray 470, NL500, KB450+, цвет антрацит</t>
  </si>
  <si>
    <t>Внутренняя организация OrgaTray 470, NL550, KB450+, цвет антрацит</t>
  </si>
  <si>
    <t>Внутренняя организация OrgaTray 490, NL470, KB450, цвет серебристый</t>
  </si>
  <si>
    <t>Внутренняя организация OrgaTray 490, NL520, KB450, цвет серебристый</t>
  </si>
  <si>
    <t>Внутренняя организация OrgaTray 490, NL470, KB450, цвет белый</t>
  </si>
  <si>
    <t>Внутренняя организация OrgaTray 490, NL520, KB450, цвет белый</t>
  </si>
  <si>
    <t>Внутренняя организация OrgaTray 490, NL470, KB450, цвет антрацит</t>
  </si>
  <si>
    <t>Внутренняя организация OrgaTray 490, NL520, KB450, цвет антрацит</t>
  </si>
  <si>
    <t>Внутренняя организация OrgaTray 740, NL450, B300, цвет серебристый</t>
  </si>
  <si>
    <t>Внутренняя организация OrgaTray 740, NL450, B400, цвет серебристый</t>
  </si>
  <si>
    <t>Внутренняя организация OrgaTray 740, NL450, B450, цвет серебристый</t>
  </si>
  <si>
    <t>Внутренняя организация OrgaTray 740, NL450, B500, цвет серебристый</t>
  </si>
  <si>
    <t>Внутренняя организация OrgaTray 740, NL450, B600, цвет серебристый</t>
  </si>
  <si>
    <t>Внутренняя организация OrgaTray 740, NL450, B800, цвет серебристый</t>
  </si>
  <si>
    <t>Внутренняя организация OrgaTray 740, NL450, B900, цвет серебристый</t>
  </si>
  <si>
    <t>Внутренняя организация OrgaTray 740, NL450, B1000, цвет серебристый</t>
  </si>
  <si>
    <t>Внутренняя организация OrgaTray 740, NL450, B1200, цвет серебристый</t>
  </si>
  <si>
    <t>Внутренняя организация OrgaTray 740, NL500 , B300, цвет серебристый</t>
  </si>
  <si>
    <t>Внутренняя организация OrgaTray 740, NL500, B400, цвет серебристый</t>
  </si>
  <si>
    <t>Внутренняя организация OrgaTray 740, NL500, B450, цвет серебристый</t>
  </si>
  <si>
    <t>Внутренняя организация OrgaTray 740, NL500, B500, цвет серебристый</t>
  </si>
  <si>
    <t>Внутренняя организация OrgaTray 740, NL500, B600, цвет серебристый</t>
  </si>
  <si>
    <t>Внутренняя организация OrgaTray 740, NL500, B800, цвет серебристый</t>
  </si>
  <si>
    <t>Внутренняя организация OrgaTray 740, NL500, B900, цвет серебристый</t>
  </si>
  <si>
    <t>Внутренняя организация OrgaTray 740, NL500, B1000, цвет серебристый</t>
  </si>
  <si>
    <t>Внутренняя организация OrgaTray 740, NL500, B1200, цвет серебристый</t>
  </si>
  <si>
    <t>Внутренняя организация OrgaTray 740, NL550 , B300, цвет серебристый</t>
  </si>
  <si>
    <t>Внутренняя организация OrgaTray 740, NL550, B400, цвет серебристый</t>
  </si>
  <si>
    <t>Внутренняя организация OrgaTray 740, NL550, B450, цвет серебристый</t>
  </si>
  <si>
    <t>Внутренняя организация OrgaTray 740, NL550, B500, цвет серебристый</t>
  </si>
  <si>
    <t>Внутренняя организация OrgaTray 740, NL550, B600, цвет серебристый</t>
  </si>
  <si>
    <t>Внутренняя организация OrgaTray 740, NL550, B800, цвет серебристый</t>
  </si>
  <si>
    <t>Внутренняя организация OrgaTray 740, NL550, B900, цвет серебристый</t>
  </si>
  <si>
    <t>Внутренняя организация OrgaTray 740, NL550, B1000, цвет серебристый</t>
  </si>
  <si>
    <t>Внутренняя организация OrgaTray 740, NL550, B1200, цвет серебристый</t>
  </si>
  <si>
    <t>Внутренняя организация OrgaTray 740, NL450, B300, цвет белый</t>
  </si>
  <si>
    <t>Внутренняя организация OrgaTray 740, NL450, B400, цвет белый</t>
  </si>
  <si>
    <t>Внутренняя организация OrgaTray 740, NL450, B450, цвет белый</t>
  </si>
  <si>
    <t>Внутренняя организация OrgaTray 740, NL450, B500, цвет белый</t>
  </si>
  <si>
    <t>Внутренняя организация OrgaTray 740, NL450, B600, цвет белый</t>
  </si>
  <si>
    <t>Внутренняя организация OrgaTray 740, NL450, B800, цвет белый</t>
  </si>
  <si>
    <t>Внутренняя организация OrgaTray 740, NL450, B900, цвет белый</t>
  </si>
  <si>
    <t>Внутренняя организация OrgaTray 740, NL450, B1000, цвет белый</t>
  </si>
  <si>
    <t>Внутренняя организация OrgaTray 740, NL450, B1200, цвет белый</t>
  </si>
  <si>
    <t>Внутренняя организация OrgaTray 740, NL500, B300, цвет белый</t>
  </si>
  <si>
    <t>Внутренняя организация OrgaTray 740, NL500, B400, цвет белый</t>
  </si>
  <si>
    <t>Внутренняя организация OrgaTray 740, NL500, B450, цвет белый</t>
  </si>
  <si>
    <t>Внутренняя организация OrgaTray 740, NL500, B500, цвет белый</t>
  </si>
  <si>
    <t>Внутренняя организация OrgaTray 740, NL500, B600, цвет белый</t>
  </si>
  <si>
    <t>Внутренняя организация OrgaTray 740, NL500, B800, цвет белый</t>
  </si>
  <si>
    <t>Внутренняя организация OrgaTray 740, NL500, B900, цвет белый</t>
  </si>
  <si>
    <t>Внутренняя организация OrgaTray 740, NL500, B1000, цвет белый</t>
  </si>
  <si>
    <t>Внутренняя организация OrgaTray 740, NL500, B1200, цвет белый</t>
  </si>
  <si>
    <t>Внутренняя организация OrgaTray 740, NL550, B300, цвет белый</t>
  </si>
  <si>
    <t>Внутренняя организация OrgaTray 740, NL550, B400, цвет белый</t>
  </si>
  <si>
    <t>Внутренняя организация OrgaTray 740, NL550, B450, цвет белый</t>
  </si>
  <si>
    <t>Внутренняя организация OrgaTray 740, NL550, B500, цвет белый</t>
  </si>
  <si>
    <t>Внутренняя организация OrgaTray 740, NL550, B600, цвет белый</t>
  </si>
  <si>
    <t>Внутренняя организация OrgaTray 740, NL550, B800, цвет белый</t>
  </si>
  <si>
    <t>Внутренняя организация OrgaTray 740, NL550 B900, цвет белый</t>
  </si>
  <si>
    <t>Внутренняя организация OrgaTray 740, NL550, B1000, цвет белый</t>
  </si>
  <si>
    <t>Внутренняя организация OrgaTray 740, NL550, B1200, цвет белый</t>
  </si>
  <si>
    <t>Внутренняя организация OrgaTray 740, NL450, B300, цвет антрацит</t>
  </si>
  <si>
    <t>Внутренняя организация OrgaTray 740, NL450, B400, цвет антрацит</t>
  </si>
  <si>
    <t>Внутренняя организация OrgaTray 740, NL450, B450, цвет антрацит</t>
  </si>
  <si>
    <t>Внутренняя организация OrgaTray 740, NL450, B500, цвет антрацит</t>
  </si>
  <si>
    <t>Внутренняя организация OrgaTray 740, NL450, B600, цвет антрацит</t>
  </si>
  <si>
    <t>Внутренняя организация OrgaTray 740, NL450, B800, цвет антрацит</t>
  </si>
  <si>
    <t>Внутренняя организация OrgaTray 740, NL450, B900, цвет антрацит</t>
  </si>
  <si>
    <t>Внутренняя организация OrgaTray 740, NL450, B1000, цвет антрацит</t>
  </si>
  <si>
    <t>Внутренняя организация OrgaTray 740, NL450, B1200, цвет антрацит</t>
  </si>
  <si>
    <t>Внутренняя организация OrgaTray 740, NL500, B300, цвет антрацит</t>
  </si>
  <si>
    <t>Внутренняя организация OrgaTray 740, NL500, B400, цвет антрацит</t>
  </si>
  <si>
    <t>Внутренняя организация OrgaTray 740, NL500, B450, цвет антрацит</t>
  </si>
  <si>
    <t>Внутренняя организация OrgaTray 740, NL500, B500, цвет антрацит</t>
  </si>
  <si>
    <t>Внутренняя организация OrgaTray 740, NL500, B600, цвет антрацит</t>
  </si>
  <si>
    <t>Внутренняя организация OrgaTray 740, NL500, B800, цвет антрацит</t>
  </si>
  <si>
    <t>Внутренняя организация OrgaTray 740, NL500, B900, цвет антрацит</t>
  </si>
  <si>
    <t>Внутренняя организация OrgaTray 740, NL500, B1000, цвет антрацит</t>
  </si>
  <si>
    <t>Внутренняя организация OrgaTray 740, NL500, B1200, цвет антрацит</t>
  </si>
  <si>
    <t>Внутренняя организация OrgaTray 740, NL550, B300, цвет антрацит</t>
  </si>
  <si>
    <t>Внутренняя организация OrgaTray 740, NL550, B400, цвет антрацит</t>
  </si>
  <si>
    <t>Внутренняя организация OrgaTray 740, NL550, B450, цвет антрацит</t>
  </si>
  <si>
    <t>Внутренняя организация OrgaTray 740, NL550, B500, цвет антрацит</t>
  </si>
  <si>
    <t>Внутренняя организация OrgaTray 740, NL550, B600, цвет антрацит</t>
  </si>
  <si>
    <t>Внутренняя организация OrgaTray 740, NL550, B800, цвет антрацит</t>
  </si>
  <si>
    <t>Внутренняя организация OrgaTray 740, NL550, B900, цвет антрацит</t>
  </si>
  <si>
    <t>Внутренняя организация OrgaTray 740, NL550, B1000, цвет антрацит</t>
  </si>
  <si>
    <t>Внутренняя организация OrgaTray 740, NL550, B1200, цвет антрацит</t>
  </si>
  <si>
    <t>Внутренняя организация OrgaTray 570, NL450, KB300, цвет серебристый</t>
  </si>
  <si>
    <t>Внутренняя организация OrgaTray 570, NL450, KB400, цвет серебристый</t>
  </si>
  <si>
    <t>Внутренняя организация OrgaTray 570, NL450, KB450, цвет серебристый</t>
  </si>
  <si>
    <t>Внутренняя организация OrgaTray 570, NL450, KB500, цвет серебристый</t>
  </si>
  <si>
    <t>Внутренняя организация OrgaTray 570, NL450, KB600, цвет серебристый</t>
  </si>
  <si>
    <t>Внутренняя организация OrgaTray 570, NL450, KB800, цвет серебристый</t>
  </si>
  <si>
    <t>Внутренняя организация OrgaTray 570, NL450, KB1000, цвет серебристый</t>
  </si>
  <si>
    <t>Внутренняя организация OrgaTray 570, NL500, KB300, цвет серебристый</t>
  </si>
  <si>
    <t>Внутренняя организация OrgaTray 570, NL500, KB350, цвет серебристый</t>
  </si>
  <si>
    <t>Внутренняя организация OrgaTray 570, NL500, KB400, цвет серебристый</t>
  </si>
  <si>
    <t>Внутренняя организация OrgaTray 570, NL500, KB450, цвет серебристый</t>
  </si>
  <si>
    <t>Внутренняя организация OrgaTray 570, NL500, KB500, цвет серебристый</t>
  </si>
  <si>
    <t>Внутренняя организация OrgaTray 570, NL500, KB600, цвет серебристый</t>
  </si>
  <si>
    <t>Внутренняя организация OrgaTray 570, NL500, KB800, цвет серебристый</t>
  </si>
  <si>
    <t>Внутренняя организация OrgaTray 570, NL500, KB900, цвет серебристый</t>
  </si>
  <si>
    <t>Внутренняя организация OrgaTray 570, NL500, KB1000, цвет серебристый</t>
  </si>
  <si>
    <t>Разделитель OrgaTray 570/590 для ArciTech/InnoTech Atira, L68, пластик, цвет антрацит</t>
  </si>
  <si>
    <t>Разделитель OrgaTray 570/590 для ArciTech/InnoTech Atira, L128, пластик, цвет антрацит</t>
  </si>
  <si>
    <t>Внутренняя организация OrgaTray 570, NL450, KB500, цвет белый</t>
  </si>
  <si>
    <t>Внутренняя организация OrgaTray 570, NL450, KB600, цвет белый</t>
  </si>
  <si>
    <t>Внутренняя организация OrgaTray 570, NL500, KB300, цвет белый</t>
  </si>
  <si>
    <t>Внутренняя организация OrgaTray 570, NL500, KB350, цвет белый</t>
  </si>
  <si>
    <t>Внутренняя организация OrgaTray 570, NL500, KB400, цвет белый</t>
  </si>
  <si>
    <t>Внутренняя организация OrgaTray 570, NL500, KB450, цвет белый</t>
  </si>
  <si>
    <t>Внутренняя организация OrgaTray 570, NL500, KB500, цвет белый</t>
  </si>
  <si>
    <t>Внутренняя организация OrgaTray 570, NL500, KB600, цвет белый</t>
  </si>
  <si>
    <t>Внутренняя организация OrgaTray 570, NL500, KB800, цвет белый</t>
  </si>
  <si>
    <t>Внутренняя организация OrgaTray 570, NL500, KB900, цвет белый</t>
  </si>
  <si>
    <t>Внутренняя организация OrgaTray 570, NL500, KB1000, цвет белый</t>
  </si>
  <si>
    <t>Разделитель OrgaTray 570/590 дляArciTech/InnoTech Atira, L68, пластик, цвет белый</t>
  </si>
  <si>
    <t>Разделитель OrgaTray 570/590 для ArciTech/InnoTech Atira, L128, пластик, цвет белый</t>
  </si>
  <si>
    <t>Внутренняя организация OrgaTray 570, NL450, KB500, цвет антрацит</t>
  </si>
  <si>
    <t>Внутренняя организация OrgaTray 570, NL450, KB600, цвет антрацит</t>
  </si>
  <si>
    <t>Внутренняя организация OrgaTray 570, NL500, KB300, цвет антрацит</t>
  </si>
  <si>
    <t>Внутренняя организация OrgaTray 570, NL500, KB350, цвет антрацит</t>
  </si>
  <si>
    <t>Внутренняя организация OrgaTray 570, NL500, KB400, цвет антрацит</t>
  </si>
  <si>
    <t>Внутренняя организация OrgaTray 570, NL500, KB450, цвет антрацит</t>
  </si>
  <si>
    <t>Внутренняя организация OrgaTray 570, NL500, KB500, цвет антрацит</t>
  </si>
  <si>
    <t>Внутренняя организация OrgaTray 570, NL500, KB600, цвет антрацит</t>
  </si>
  <si>
    <t>Внутренняя организация OrgaTray 570, NL500, KB800, цвет антрацит</t>
  </si>
  <si>
    <t>Внутренняя организация OrgaTray 570, NL500, KB900, цвет антрацит</t>
  </si>
  <si>
    <t>Внутренняя организация OrgaTray 570, NL500, KB1000, цвет антрацит</t>
  </si>
  <si>
    <t>Внутренняя организация OrgaTray 590, NL420, KB500, цвет серый</t>
  </si>
  <si>
    <t>Внутренняя организация OrgaTray 590, NL420, KB600, цвет серый</t>
  </si>
  <si>
    <t>Внутренняя организация OrgaTray 590, NL470, KB300, цвет серый</t>
  </si>
  <si>
    <t>Внутренняя организация OrgaTray 590, NL470, KB400, цвет серый</t>
  </si>
  <si>
    <t>Внутренняя организация OrgaTray 590, NL470, KB450, цвет серый</t>
  </si>
  <si>
    <t>Внутренняя организация OrgaTray 590, NL470, KB500, цвет серый</t>
  </si>
  <si>
    <t>Внутренняя организация OrgaTray 590, NL470, KB600, цвет серый</t>
  </si>
  <si>
    <t>Внутренняя организация OrgaTray 590, NL470, KB800, цвет серый</t>
  </si>
  <si>
    <t>Внутренняя организация OrgaTray 590, NL470, KB900, цвет серый</t>
  </si>
  <si>
    <t>Внутренняя организация OrgaTray 590, NL470, KB1000, цвет серый</t>
  </si>
  <si>
    <t>Разделитель OrgaTray 590 для InnoTech Atira, L68, пластик, цвет серебристый</t>
  </si>
  <si>
    <t>Разделитель OrgaTray 590 для InnoTech Atira, L128, пластик, цвет серебристый</t>
  </si>
  <si>
    <t>Внутренняя организация OrgaTray 590, NL420, KB500, цвет белый</t>
  </si>
  <si>
    <t>Внутренняя организация OrgaTray 590, NL420, KB600, цвет белый</t>
  </si>
  <si>
    <t>Внутренняя организация OrgaTray 590, NL470, KB300, цвет белый</t>
  </si>
  <si>
    <t>Внутренняя организация OrgaTray 590, NL470, KB400, цвет белый</t>
  </si>
  <si>
    <t>Внутренняя организация OrgaTray 590, NL470, KB450, цвет белый</t>
  </si>
  <si>
    <t>Внутренняя организация OrgaTray 590, NL470, KB500, цвет белый</t>
  </si>
  <si>
    <t>Внутренняя организация OrgaTray 590, NL470, KB600, цвет белый</t>
  </si>
  <si>
    <t>Внутренняя организация OrgaTray 590, NL470, KB800, цвет белый</t>
  </si>
  <si>
    <t>Внутренняя организация OrgaTray 590, NL470, KB900, цвет белый</t>
  </si>
  <si>
    <t>Внутренняя организация OrgaTray 590, NL470, KB1000, цвет белый</t>
  </si>
  <si>
    <t>Внутренняя организация OrgaTray 590, NL420, KB500, цвет антрацит</t>
  </si>
  <si>
    <t>Внутренняя организация OrgaTray 590, NL420, KB600, цвет антрацит</t>
  </si>
  <si>
    <t>Внутренняя организация OrgaTray 590, NL470, KB300, цвет антрацит</t>
  </si>
  <si>
    <t>Внутренняя организация OrgaTray 590, NL470, KB400, цвет антрацит</t>
  </si>
  <si>
    <t>Внутренняя организация OrgaTray 590, NL470, KB450, цвет антрацит</t>
  </si>
  <si>
    <t>Внутренняя организация OrgaTray 590, NL470, KB500, цвет антрацит</t>
  </si>
  <si>
    <t>Внутренняя организация OrgaTray 590, NL470, KB600, цвет антрацит</t>
  </si>
  <si>
    <t>Внутренняя организация OrgaTray 590, NL470, KB800, цвет антрацит</t>
  </si>
  <si>
    <t>Внутренняя организация OrgaTray 590, NL470, KB900, цвет антрацит</t>
  </si>
  <si>
    <t>Внутренняя организация OrgaTray 590, NL470, KB1000, цвет антрацит</t>
  </si>
  <si>
    <t>Лоток для столовых приборов OrgaTray 270, NL450</t>
  </si>
  <si>
    <t>Лоток для столовых приборов OrgaTray 270, NL500</t>
  </si>
  <si>
    <t>Лоток для столовых приборов OrgaTray 270, NL470</t>
  </si>
  <si>
    <t>Лоток многофункциональный OrgaTray 270, NL450</t>
  </si>
  <si>
    <t>Лоток многофункциональный OrgaTray 270, NL500</t>
  </si>
  <si>
    <t>Лоток многофункциональный OrgaTray 270, NL470</t>
  </si>
  <si>
    <t>Лоток OrgaTray 270, 300 x 105,5 мм</t>
  </si>
  <si>
    <t>Лоток OrgaTray 270, 300 x 118 мм</t>
  </si>
  <si>
    <t>Лоток OrgaTray 270, 300 x 115,5 мм</t>
  </si>
  <si>
    <t>Лоток OrgaTray 270, 135,5 x 80 мм</t>
  </si>
  <si>
    <t>Лоток OrgaTray 270, 135,5 x 160 мм</t>
  </si>
  <si>
    <t>Крестообразный разделитель OrgaTray 270, W122,5, L147, H38</t>
  </si>
  <si>
    <t>Разделитель для лотка OrgaTray 270, W123,5, H35, 2 шт.</t>
  </si>
  <si>
    <t>Разделитель для лотка OrgaTray 270, W106, H35, 2 шт.</t>
  </si>
  <si>
    <t>Разделитель для лотка OrgaTray 270, W103,5, H35, 2 шт.</t>
  </si>
  <si>
    <t>Разделитель для лотка OrgaTray 270, W93,5, H35, 2 шт.</t>
  </si>
  <si>
    <t>Поперечная вставка OrgaTray 270, 526 x 100 мм</t>
  </si>
  <si>
    <t>Поперечная вставка OrgaTray 270, 1126 x 100 мм</t>
  </si>
  <si>
    <t>Поперечная вставка OrgaTray 270, 1200 x 89 мм</t>
  </si>
  <si>
    <t>Поперечная вставка OrgaTray 270, 526 x 89 мм</t>
  </si>
  <si>
    <t>Соединительный элемент OrgaTray 270</t>
  </si>
  <si>
    <t>Держатель ножей OrgaTray 270 с многофункциональным лотком, NL450</t>
  </si>
  <si>
    <t>Держатель ножей OrgaTray 270 с многофункциональным лотком, NL500</t>
  </si>
  <si>
    <t>Держатель ножей OrgaTray 270 с многофункциональным лотком, NL470</t>
  </si>
  <si>
    <t>Держатель рулонов OrgaTray 270 с многофункциональным лотком, NL450</t>
  </si>
  <si>
    <t>Держатель рулонов OrgaTray 270 с многофункциональным лотком, NL500</t>
  </si>
  <si>
    <t>Держатель рулонов OrgaTray 270 с многофункциональным лотком, NL470</t>
  </si>
  <si>
    <t>Держатель специй OrgaTray 270 с многофункциональным лотком, NL450</t>
  </si>
  <si>
    <t>Держатель специй OrgaTray 270 с многофункциональным лотком, NL500</t>
  </si>
  <si>
    <t>Держатель специй OrgaTray 270 с многофункциональным лотком, NL470</t>
  </si>
  <si>
    <t>Внутренняя организация OrgaTray 630, NL450, B270, цвет серебристый</t>
  </si>
  <si>
    <t>Внутренняя организация OrgaTray 630, NL500, B270, цвет серебристый</t>
  </si>
  <si>
    <t>Внутренняя организация OrgaTray 630, NL550, B270, цвет серебристый</t>
  </si>
  <si>
    <t>Внутренняя организация OrgaTray 630, NL450, B270, цвет белый</t>
  </si>
  <si>
    <t>Внутренняя организация OrgaTray 630, NL500, B270, цвет белый</t>
  </si>
  <si>
    <t>Внутренняя организация OrgaTray 630, NL550, B270, цвет белый</t>
  </si>
  <si>
    <t>Внутренняя организация OrgaTray 630, NL450, B270, цвет антрацит</t>
  </si>
  <si>
    <t>Внутренняя организация OrgaTray 630, NL500, B270, цвет антрацит</t>
  </si>
  <si>
    <t>Внутренняя организация OrgaTray 630, NL550, B270, цвет антрацит</t>
  </si>
  <si>
    <t>Внутренняя организация OrgaTray 630, NL470, B270, цвет серебристый</t>
  </si>
  <si>
    <t>Внутренняя организация OrgaTray 630, NL470, B270, цвет антрацит</t>
  </si>
  <si>
    <t>Внутренняя организация OrgaTray 630, NL470, B270, цвет белый</t>
  </si>
  <si>
    <t>Внутренняя организация OrgaTray 630, NL520, B270, цвет серебристый</t>
  </si>
  <si>
    <t>Внутренняя организация OrgaTray 630, NL520, B270, цвет антрацит</t>
  </si>
  <si>
    <t>Внутренняя организация OrgaTray 630, NL520, B270, цвет белый</t>
  </si>
  <si>
    <t>Профиль OrgaStripe, L1100, цвет серый</t>
  </si>
  <si>
    <t>Фиксатор OrgaClip, цвет серый</t>
  </si>
  <si>
    <t>Профиль OrgaStripe, L1100, цвет белый</t>
  </si>
  <si>
    <t>Фиксатор OrgaClip, цвет белый</t>
  </si>
  <si>
    <t>Профиль OrgaStripe, L1100, цвет черный</t>
  </si>
  <si>
    <t>Фиксатор OrgaClip, цвет антрацит</t>
  </si>
  <si>
    <t>Поперечный релинг OrgaStore 400 для ArciTech, KB300, цвет серебристый</t>
  </si>
  <si>
    <t>Поперечный релинг OrgaStore 400 для ArciTech, KB350, цвет серебристый</t>
  </si>
  <si>
    <t>Поперечный релинг OrgaStore 400 для ArciTech, KB400, цвет серебристый</t>
  </si>
  <si>
    <t>Поперечный релинг OrgaStore 400 для ArciTech, KB450, цвет серебристый</t>
  </si>
  <si>
    <t>Поперечный релинг OrgaStore 400 для ArciTech, KB500, цвет серебристый</t>
  </si>
  <si>
    <t>Поперечный релинг OrgaStore 400 для ArciTech, KB550, цвет серебристый</t>
  </si>
  <si>
    <t>Поперечный релинг OrgaStore 400 для ArciTech, KB600, цвет серебристый</t>
  </si>
  <si>
    <t>Поперечный релинг OrgaStore 400 для ArciTech, KB800, цвет серебристый</t>
  </si>
  <si>
    <t>Поперечный релинг OrgaStore 400 для ArciTech, KB900, цвет серебристый</t>
  </si>
  <si>
    <t>Поперечный релинг OrgaStore 400 для ArciTech, KB1000, цвет серебристый</t>
  </si>
  <si>
    <t>Поперечный релинг OrgaStore 400 для ArciTech, KB1200, цвет серебристый</t>
  </si>
  <si>
    <t>Продольный разделитель OrgaStore 400 для ArciTech, цвет антрацит</t>
  </si>
  <si>
    <t>Поперечный релинг OrgaStore 400 для ArciTech, KB300, цвет белый</t>
  </si>
  <si>
    <t>Поперечный релинг OrgaStore 400 для ArciTech, KB350, цвет белый</t>
  </si>
  <si>
    <t>Поперечный релинг OrgaStore 400 для ArciTech, KB400, цвет белый</t>
  </si>
  <si>
    <t>Поперечный релинг OrgaStore 400 для ArciTech, KB450, цвет белый</t>
  </si>
  <si>
    <t>Поперечный релинг OrgaStore 400 для ArciTech, KB500, цвет белый</t>
  </si>
  <si>
    <t>Поперечный релинг OrgaStore 400 для ArciTech, KB550, цвет белый</t>
  </si>
  <si>
    <t>Поперечный релинг OrgaStore 400 для ArciTech, KB600, цвет белый</t>
  </si>
  <si>
    <t>Поперечный релинг OrgaStore 400 для ArciTech, KB800, цвет белый</t>
  </si>
  <si>
    <t>Поперечный релинг OrgaStore 400 для ArciTech, KB900, цвет белый</t>
  </si>
  <si>
    <t>Поперечный релинг OrgaStore 400 для ArciTech, KB1000, цвет белый</t>
  </si>
  <si>
    <t>Поперечный релинг OrgaStore 400 для ArciTech, KB1200, цвет белый</t>
  </si>
  <si>
    <t>Продольный разделитель OrgaStore 400 для ArciTech, цвет белый</t>
  </si>
  <si>
    <t>Поперечный релинг OrgaStore 400 для ArciTech, KB300, цвет антрацит</t>
  </si>
  <si>
    <t>Поперечный релинг OrgaStore 400 для ArciTech, KB350, цвет антрацит</t>
  </si>
  <si>
    <t>Поперечный релинг OrgaStore 400 для ArciTech, KB400, цвет антрацит</t>
  </si>
  <si>
    <t>Поперечный релинг OrgaStore 400 для ArciTech, KB450, цвет антрацит</t>
  </si>
  <si>
    <t>Поперечный релинг OrgaStore 400 для ArciTech, KB500, цвет антрацит</t>
  </si>
  <si>
    <t>Поперечный релинг OrgaStore 400 для ArciTech, KB600, цвет антрацит</t>
  </si>
  <si>
    <t>Поперечный релинг OrgaStore 400 для ArciTech, KB800, цвет антрацит</t>
  </si>
  <si>
    <t>Поперечный релинг OrgaStore 400 для ArciTech, KB900, цвет антрацит</t>
  </si>
  <si>
    <t>Поперечный релинг OrgaStore 400 для ArciTech, KB1000, цвет антрацит</t>
  </si>
  <si>
    <t>Поперечный релинг OrgaStore 400 для ArciTech, KB1200, цвет антрацит</t>
  </si>
  <si>
    <t>Поперечный релинг OrgaStore 410 для InnoTech Atira, KB300, цвет серый</t>
  </si>
  <si>
    <t>Поперечный релинг OrgaStore 410 для InnoTech Atira, KB450, цвет серый</t>
  </si>
  <si>
    <t>Поперечный релинг OrgaStore 410 для InnoTech Atira, KB600, цвет серый</t>
  </si>
  <si>
    <t>Поперечный релинг OrgaStore 410 для InnoTech Atira, KB800, цвет серый</t>
  </si>
  <si>
    <t>Поперечный релинг OrgaStore 410 для InnoTech Atira, KB900, цвет серый</t>
  </si>
  <si>
    <t>Поперечный релинг OrgaStore 410 для InnoTech Atira, KB1000, цвет серый</t>
  </si>
  <si>
    <t>Поперечный релинг OrgaStore 410 для InnoTech Atira, KB1200, цвет серый</t>
  </si>
  <si>
    <t>Продольный разделитель OrgaStore 410 для InnoTech Atira, цвет серый</t>
  </si>
  <si>
    <t>Поперечный релинг OrgaStore 410 для InnoTech Atira, KB300, цвет белый</t>
  </si>
  <si>
    <t>Поперечный релинг OrgaStore 410 для InnoTech Atira, KB450, цвет белый</t>
  </si>
  <si>
    <t>Поперечный релинг OrgaStore 410 для InnoTech Atira, KB600, цвет белый</t>
  </si>
  <si>
    <t>Поперечный релинг OrgaStore 410 для InnoTech Atira, KB800, цвет белый</t>
  </si>
  <si>
    <t>Поперечный релинг OrgaStore 410 для InnoTech Atira, KB900, цвет белый</t>
  </si>
  <si>
    <t>Продольный разделитель OrgaStore 410 для InnoTech Atira, цвет белый</t>
  </si>
  <si>
    <t>Поперечный релинг OrgaStore 410 для InnoTech Atira, KB300, цвет антрацит</t>
  </si>
  <si>
    <t>Поперечный релинг OrgaStore 410 для InnoTech Atira, KB450, цвет антрацит</t>
  </si>
  <si>
    <t>Поперечный релинг OrgaStore 410 для InnoTech Atira, KB600, цвет антрацит</t>
  </si>
  <si>
    <t>Поперечный релинг OrgaStore 410 для InnoTech Atira, KB800, цвет антрацит</t>
  </si>
  <si>
    <t>Поперечный релинг OrgaStore 410 для InnoTech Atira, KB900, цвет антрацит</t>
  </si>
  <si>
    <t>Поперечный релинг OrgaStore 410 для InnoTech Atira, KB1000, цвет антрацит</t>
  </si>
  <si>
    <t>Поперечный релинг OrgaStore 410 для InnoTech Atira, KB1200, цвет антрацит</t>
  </si>
  <si>
    <t>Продольный разделитель OrgaStore 410 для InnoTech Atira, цвет антрацит</t>
  </si>
  <si>
    <t>Профиль OrgaStore 810/830 для ArciTech/AvanTech YOU, L2000, цвет серебристый</t>
  </si>
  <si>
    <t>Профиль OrgaStore 810/820/830 для ArciTech/InnoTech Atira/AvanTech YOU, L2000, цвет белый</t>
  </si>
  <si>
    <t>Профиль OrgaStore 810/830/820 для AvanTech YOU/ArciTech/InnoTech Atira, L2000, цвет антрацит</t>
  </si>
  <si>
    <t>Адаптер OrgaStore 830 для AvanTech YOU, цвет серебристый</t>
  </si>
  <si>
    <t>Адаптер OrgaStore 830 для AvanTech YOU, цвет белый</t>
  </si>
  <si>
    <t>Адаптер OrgaStore 830 для AvanTech YOU, цвет антрацит</t>
  </si>
  <si>
    <t>Продольный разделитель OrgaStore 830 для AvanTech YOU, цвет серебристый</t>
  </si>
  <si>
    <t>Продольный разделитель OrgaStore 810 / 820 / 830 для AvanTech YOU/ArciTech/InnoTech Atira, цвет белый</t>
  </si>
  <si>
    <t>Продольный разделитель OrgaStore 830 для AvanTech YOU, цвет антрацит</t>
  </si>
  <si>
    <t>Внутренняя организация OrgaStore 810 для ArciTech, KB600, цвет серебристый</t>
  </si>
  <si>
    <t>Внутренняя организация OrgaStore 810 для ArciTech, KB800, цвет серебристый</t>
  </si>
  <si>
    <t>Внутренняя организация OrgaStore 810 для ArciTech, KB900, цвет серебристый</t>
  </si>
  <si>
    <t>Внутренняя организация OrgaStore 810 для ArciTech, KB1000, цвет серебристый</t>
  </si>
  <si>
    <t>Внутренняя организация OrgaStore 810 для ArciTech, KB1200, цвет серебристый</t>
  </si>
  <si>
    <t>Внутренняя организация OrgaStore 810 для ArciTech, KB600, цвет белый</t>
  </si>
  <si>
    <t>Внутренняя организация OrgaStore 810 для ArciTech, KB800, цвет белый</t>
  </si>
  <si>
    <t>Внутренняя организация OrgaStore 810 для ArciTech, KB900, цвет белый</t>
  </si>
  <si>
    <t>Внутренняя организация OrgaStore 810 для ArciTech, KB1000, цвет белый</t>
  </si>
  <si>
    <t>Внутренняя организация OrgaStore 810 для ArciTech, KB1200, цвет белый</t>
  </si>
  <si>
    <t>Внутренняя организация OrgaStore 810 для ArciTech, KB600, цвет антрацит</t>
  </si>
  <si>
    <t>Внутренняя организация OrgaStore 810 для ArciTech, KB800, цвет антрацит</t>
  </si>
  <si>
    <t>Внутренняя организация OrgaStore 810 для ArciTech, KB900, цвет антрацит</t>
  </si>
  <si>
    <t>Внутренняя организация OrgaStore 810 для ArciTech, KB1000, цвет антрацит</t>
  </si>
  <si>
    <t>Внутренняя организация OrgaStore 810 для ArciTech, KB1200, цвет антрацит</t>
  </si>
  <si>
    <t>Внутренняя организация OrgaStore 820 для InnoTech Atira, KB600, цвет серый</t>
  </si>
  <si>
    <t>Внутренняя организация OrgaStore 820 для InnoTech Atira, KB800, цвет серый</t>
  </si>
  <si>
    <t>Внутренняя организация OrgaStore 820 для InnoTech Atira, KB900, цвет серый</t>
  </si>
  <si>
    <t>Внутренняя организация OrgaStore 820 для InnoTech Atira, KB1000, цвет серый</t>
  </si>
  <si>
    <t>Внутренняя организация OrgaStore 820 для InnoTech Atira, KB1200, цвет серый</t>
  </si>
  <si>
    <t>Внутренняя организация OrgaStore 820 для InnoTech Atira, KB600, цвет белый</t>
  </si>
  <si>
    <t>Внутренняя организация OrgaStore 820 для InnoTech Atira, KB800, цвет белый</t>
  </si>
  <si>
    <t>Внутренняя организация OrgaStore 820 для InnoTech Atira, KB900, цвет белый</t>
  </si>
  <si>
    <t>Внутренняя организация OrgaStore 820 для InnoTech Atira, KB1000, цвет белый</t>
  </si>
  <si>
    <t>Внутренняя организация OrgaStore 820 для InnoTech Atira, KB1200, цвет белый</t>
  </si>
  <si>
    <t>Внутренняя организация OrgaStore 820 для InnoTech Atira, KB600, цвет антрацит</t>
  </si>
  <si>
    <t>Внутренняя организация OrgaStore 820 для InnoTech Atira, KB800, цвет антрацит</t>
  </si>
  <si>
    <t>Внутренняя организация OrgaStore 820 для InnoTech Atira, KB900, цвет антрацит</t>
  </si>
  <si>
    <t>Внутренняя организация OrgaStore 820 для InnoTech Atira, KB1000, цвет антрацит</t>
  </si>
  <si>
    <t>Внутренняя организация OrgaStore 820 для InnoTech Atira, KB1200, цвет антрацит</t>
  </si>
  <si>
    <t>Короб OrgaStore 270, 231 x 237 x 110 мм</t>
  </si>
  <si>
    <t>Крестообразный разделитель OrgaStore 270, W214 x L220 x H75</t>
  </si>
  <si>
    <t>Держатель тарелок OrgaStore 270</t>
  </si>
  <si>
    <t>Противоскользящий коврик, NL450, L5000, цвет антрацит</t>
  </si>
  <si>
    <t>Противоскользящий коврик, NL500, L5000, цвет антрацит</t>
  </si>
  <si>
    <t>Противоскользящий коврик, NL650, L5000, цвет антрацит</t>
  </si>
  <si>
    <t>Противоскользящий коврик, NL450, L5000, цвет белый</t>
  </si>
  <si>
    <t>Противоскользящий коврик, NL500, L5000, цвет белый</t>
  </si>
  <si>
    <t>Противоскользящий коврик, NL650, L5000, цвет белый</t>
  </si>
  <si>
    <t>Противоскользящий коврик, NL450, L5000, цвет черный</t>
  </si>
  <si>
    <t>Противоскользящий коврик, NL500, L5000, цвет черный</t>
  </si>
  <si>
    <t>Противоскользящий коврик, NL650, L5000, цвет черный</t>
  </si>
  <si>
    <t>Противоскользящий коврик, NL470, L5000, цвет серебристый</t>
  </si>
  <si>
    <t>Противоскользящий коврик, NL520, L5000, цвет серебристый</t>
  </si>
  <si>
    <t>Противоскользящий коврик, NL470, L5000, цвет белый</t>
  </si>
  <si>
    <t>Противоскользящий коврик, NL520, L5000, цвет белый</t>
  </si>
  <si>
    <t>Противоскользящий коврик, NL470, L5000, цвет антрацит</t>
  </si>
  <si>
    <t>Противоскользящий коврик, NL520, L5000, цвет антрацит</t>
  </si>
  <si>
    <t>Стыковочный профиль для организаций OrgaTray, NL500, цвет под хром</t>
  </si>
  <si>
    <t>Стыковочный профиль для организаций OrgaTray, NL470, цвет под хром</t>
  </si>
  <si>
    <t>Стыковочный профиль для организаций OrgaTray, NL520, цвет под хром</t>
  </si>
  <si>
    <t>Внутренняя организация OrgaTray 510, NL350+, KB550+, пластик, цвет серебристый</t>
  </si>
  <si>
    <t>Внутренняя организация OrgaTray 510, NL350+, KB550+, пластик, цвет белый</t>
  </si>
  <si>
    <t>Внутренняя организация OrgaTray 510, NL350+, KB550+, пластик, цвет антрацит</t>
  </si>
  <si>
    <t>Рама Banio, пластик, цвет серый</t>
  </si>
  <si>
    <t>Рама Banio, пластик, цвет белый</t>
  </si>
  <si>
    <t>Рама Banio, пластик, цвет темно-серый</t>
  </si>
  <si>
    <t>Комплект контейнеров Banio, пластик, прозрачный/цвет белый</t>
  </si>
  <si>
    <t>Комплект контейнеров Banio, пластик, прозрачный/цвет серый</t>
  </si>
  <si>
    <t>U-образная стенка для ящика под мойку, сталь, цвет серебристый</t>
  </si>
  <si>
    <t>U-образная стенка для ящика под мойку, сталь, цвет белый</t>
  </si>
  <si>
    <t>U-образная стенка для ящика под мойку, сталь, цвет антрацит</t>
  </si>
  <si>
    <t>П-образная стенка для ящика под мойку, сталь, цвет серебристый</t>
  </si>
  <si>
    <t>П-образная стенка для ящика под мойку, сталь, цвет белый</t>
  </si>
  <si>
    <t>П-образная стенка для ящика под мойку, сталь, цвет антрацит</t>
  </si>
  <si>
    <t>Внутренняя организация OrgaTray 600, NL500, KB600, сталь, цвет серебристый</t>
  </si>
  <si>
    <t>Внутренняя организация OrgaTray 610 для InnoTech Atira, NL470, KB450+, цвет белый</t>
  </si>
  <si>
    <t>Рама системы сбора мусора ArciTech Pull, NL400, KB450</t>
  </si>
  <si>
    <t>Рама системы сбора мусора ArciTech Pull, NL400, KB600</t>
  </si>
  <si>
    <t>Рама системы сбора мусора ArciTech Pull, NL500, KB300</t>
  </si>
  <si>
    <t>Рама системы сбора мусора ArciTech Pull, NL500, KB450</t>
  </si>
  <si>
    <t>Рама системы сбора мусора ArciTech Pull, NL500, KB600</t>
  </si>
  <si>
    <t>Рама системы сбора мусора InnoTech Pull, NL420, KB450</t>
  </si>
  <si>
    <t>Рама системы сбора мусора InnoTech Pull, NL420, KB600</t>
  </si>
  <si>
    <t>Рама системы сбора мусора InnoTech Pull, NL470, KB300</t>
  </si>
  <si>
    <t>Рама системы сбора мусора InnoTech Pull, NL470, KB450</t>
  </si>
  <si>
    <t>Рама системы сбора мусора InnoTech Pull, NL470, KB600</t>
  </si>
  <si>
    <t>Контейнер для сбора мусора Pull, 5 литров, пластик, цвет антрацит</t>
  </si>
  <si>
    <t>Контейнер для сбора мусора Pull, 8 литров, пластик, цвет антрацит</t>
  </si>
  <si>
    <t>Контейнер для сбора мусора Pull, 11 литров, пластик, цвет антрацит</t>
  </si>
  <si>
    <t>Контейнер для сбора мусора Pull, 17 литров, пластик, цвет антрацит</t>
  </si>
  <si>
    <t>Контейнер для сбора мусора Pull, 29 литров, пластик, цвет антрацит</t>
  </si>
  <si>
    <t>Контейнер для сбора мусора Pull, 40 литров, пластик, цвет антрацит</t>
  </si>
  <si>
    <t>Крышка контейнера для сбора мусора Pull, 8 литров, пластик, цвет зеленый</t>
  </si>
  <si>
    <t>Крышка контейнера для сбора мусора Pull, 5 литров, пластик, цвет антрацит</t>
  </si>
  <si>
    <t>Крышка контейнера для сбора мусора Pull, 8 литров, пластик, цвет антрацит</t>
  </si>
  <si>
    <t>Крышка контейнера для сбора мусора Pull, 11 литров, пластик, цвет антрацит</t>
  </si>
  <si>
    <t>Крышка контейнера для сбора мусора Pull, 17/29 литров, пластик, цвет антрацит</t>
  </si>
  <si>
    <t>Крышка контейнера для сбора мусора Pull 40 литров, пластик, цвет антрацит</t>
  </si>
  <si>
    <t>Выдвижная корзина Cargo IQ Plus 150, цвет серебристый</t>
  </si>
  <si>
    <t>Вставка для Cargo IQ Plus 150, прозрачная</t>
  </si>
  <si>
    <t>Выдвижная корзина с полотенцедержателем Cargo IQ Plus 150, цвет серебристый</t>
  </si>
  <si>
    <t>Выдвижная корзина Cargo IQ Plus 200, цвет серебристый</t>
  </si>
  <si>
    <t>Выдвижная корзина Cargo IQ Plus 300, цвет серебристый</t>
  </si>
  <si>
    <t>Вставка для Cargo IQ Plus 200, прозрачная</t>
  </si>
  <si>
    <t>Вставка для Cargo IQ Plus 300, прозрачная</t>
  </si>
  <si>
    <t>Выдвижная корзина Cargo IQ Plus, цвет серебристый</t>
  </si>
  <si>
    <t>Комплект ящика MultiTech, H54, NL450, цвет белый</t>
  </si>
  <si>
    <t>Комплект ящика MultiTech, H54, NL450, цвет серый</t>
  </si>
  <si>
    <t>Комплект ящика MultiTech, H54, NL500, цвет белый</t>
  </si>
  <si>
    <t>Комплект ящика MultiTech, H86, NL350, цвет белый</t>
  </si>
  <si>
    <t>Комплект ящика MultiTech, H86, NL400, цвет белый</t>
  </si>
  <si>
    <t>Комплект ящика MultiTech, H86, NL400, цвет серый</t>
  </si>
  <si>
    <t>Комплект ящика MultiTech, H86, NL450, цвет белый</t>
  </si>
  <si>
    <t>Комплект ящика MultiTech, H86, NL450, цвет серый</t>
  </si>
  <si>
    <t>Комплект ящика MultiTech, H86, NL500, цвет белый</t>
  </si>
  <si>
    <t>Комплект ящика MultiTech, H86, NL500, цвет серый</t>
  </si>
  <si>
    <t>Комплект ящика MultiTech, H150, NL350, цвет белый</t>
  </si>
  <si>
    <t>Комплект ящика MultiTech, H150, NL400, цвет белый</t>
  </si>
  <si>
    <t>Комплект ящика MultiTech, H150, NL450, цвет белый</t>
  </si>
  <si>
    <t>Комплект ящика MultiTech, H150, NL450, цвет серый</t>
  </si>
  <si>
    <t>Комплект ящика MultiTech, H150, NL500, цвет белый</t>
  </si>
  <si>
    <t>Комплект ящика MultiTech, H150, NL500, цвет серый</t>
  </si>
  <si>
    <t>Комплект продольных релингов короба MultiTech, NL350, цвет белый</t>
  </si>
  <si>
    <t>Комплект продольных релингов короба MultiTech, NL350, цвет серый</t>
  </si>
  <si>
    <t>Комплект продольных релингов короба MultiTech, NL400, цвет белый</t>
  </si>
  <si>
    <t>Комплект продольных релингов короба MultiTech, NL400, цвет серый</t>
  </si>
  <si>
    <t>Комплект продольных релингов короба MultiTech, NL450, цвет белый</t>
  </si>
  <si>
    <t>Комплект продольных релингов короба MultiTech, NL450, цвет серый</t>
  </si>
  <si>
    <t>Комплект продольных релингов короба MultiTech, NL500, цвет белый</t>
  </si>
  <si>
    <t>Комплект продольных релингов короба MultiTech, NL500, цвет серый</t>
  </si>
  <si>
    <t>Комплект направляющих Actro 5D, полного выдвижения, с демпфером Silent System, XS (10 кг), EB23, NL250</t>
  </si>
  <si>
    <t>Комплект направляющих Actro 5D, полного выдвижения, с демпфером Silent System, XS (10 кг), EB23, NL300</t>
  </si>
  <si>
    <t>Комплект направляющих Actro 5D, полного выдвижения, с демпфером Silent System, XS (10 кг), EB23, NL350</t>
  </si>
  <si>
    <t>Комплект направляющих Actro 5D, полного выдвижения, с демпфером Silent System, L (40 кг), EB23, NL250</t>
  </si>
  <si>
    <t>Комплект направляющих Actro 5D, полного выдвижения, с демпфером Silent System, L (40 кг), EB23, NL300</t>
  </si>
  <si>
    <t>Комплект направляющих Actro 5D, полного выдвижения, с демпфером Silent System, L (40 кг), EB23, NL350</t>
  </si>
  <si>
    <t>Комплект направляющих Actro 5D, полного выдвижения, с демпфером Silent System, L (40 кг), EB23, NL400</t>
  </si>
  <si>
    <t>Комплект направляющих Actro 5D, полного выдвижения, с демпфером Silent System, L (40 кг), EB23, NL450</t>
  </si>
  <si>
    <t>Комплект направляющих Actro 5D, полного выдвижения, с демпфером Silent System, L (40 кг), EB23, NL500</t>
  </si>
  <si>
    <t>Комплект направляющих Actro 5D, полного выдвижения, с демпфером Silent System, L (40 кг), EB23, NL550</t>
  </si>
  <si>
    <t>Комплект направляющих Actro 5D, полного выдвижения, с демпфером Silent System, L (40 кг), EB23, NL600</t>
  </si>
  <si>
    <t>Комплект направляющих Actro 5D, полного выдвижения, с демпфером Silent System, XL (70 кг), EB23, NL450</t>
  </si>
  <si>
    <t>Комплект направляющих Actro 5D, полного выдвижения, с демпфером Silent System, XL (70 кг), EB23, NL500</t>
  </si>
  <si>
    <t>Комплект направляющих Actro 5D, полного выдвижения, с демпфером Silent System, XL (70 кг), EB23, NL550</t>
  </si>
  <si>
    <t>Комплект направляющих Actro 5D, полного выдвижения, с демпфером Silent System, XL (70 кг), EB23, NL600</t>
  </si>
  <si>
    <t>Комплект направляющих Actro 5D, полного выдвижения, с демпфером Silent System, XL (70 кг), EB23, NL650</t>
  </si>
  <si>
    <t>Комплект направляющих Actro 5D, полного выдвижения, с демпфером Silent System, XL (70 кг), EB23, NL700</t>
  </si>
  <si>
    <t>Комплект направляющих Actro 5D, полного выдвижения, с демпфером Silent System, XL (70 кг), EB23, NL750</t>
  </si>
  <si>
    <t>Направляющая Actro 5D, полного выдвижения, с демпфером Silent System, XS (10 кг), EB23, NL250, левая</t>
  </si>
  <si>
    <t>Направляющая Actro 5D, полного выдвижения, с демпфером Silent System, XS (10 кг), EB23, NL250, правая</t>
  </si>
  <si>
    <t>Направляющая Actro 5D, полного выдвижения, с демпфером Silent System, XS (10 кг), EB23, NL300, левая</t>
  </si>
  <si>
    <t>Направляющая Actro 5D, полного выдвижения, с демпфером Silent System, XS (10 кг), EB23, NL300, правая</t>
  </si>
  <si>
    <t>Направляющая Actro 5D, полного выдвижения, с демпфером Silent System, XS (10 кг), EB23, NL350, левая</t>
  </si>
  <si>
    <t>Направляющая Actro 5D, полного выдвижения, с демпфером Silent System, XS (10 кг), EB23, NL350, правая</t>
  </si>
  <si>
    <t>Направляющая Actro 5D, полного выдвижения, с демпфером Silent System, L (40 кг), EB23, NL250, левая</t>
  </si>
  <si>
    <t>Направляющая Actro 5D, полного выдвижения, с демпфером Silent System, L (40 кг), EB23, NL250, правая</t>
  </si>
  <si>
    <t>Направляющая Actro 5D, полного выдвижения, с демпфером Silent System, L (40 кг), EB23, NL300, левая</t>
  </si>
  <si>
    <t>Направляющая Actro 5D, полного выдвижения, с демпфером Silent System, L (40 кг), EB23, NL300, правая</t>
  </si>
  <si>
    <t>Направляющая Actro 5D, полного выдвижения, с демпфером Silent System, L (40 кг), EB23, NL350, левая</t>
  </si>
  <si>
    <t>Направляющая Actro 5D, полного выдвижения, с демпфером Silent System, L (40 кг), EB23, NL350, правая</t>
  </si>
  <si>
    <t>Направляющая Actro 5D, полного выдвижения, с демпфером Silent System, L (40 кг), EB23, NL400, левая</t>
  </si>
  <si>
    <t>Направляющая Actro 5D, полного выдвижения, с демпфером Silent System, L (40 кг), EB23, NL400, правая</t>
  </si>
  <si>
    <t>Направляющая Actro 5D, полного выдвижения, с демпфером Silent System, L (40 кг), EB23, NL450, левая</t>
  </si>
  <si>
    <t>Направляющая Actro 5D, полного выдвижения, с демпфером Silent System, L (40 кг), EB23, NL450, правая</t>
  </si>
  <si>
    <t>Направляющая Actro 5D, полного выдвижения, с демпфером Silent System, L (40 кг), EB23, NL500, левая</t>
  </si>
  <si>
    <t>Направляющая Actro 5D, полного выдвижения, с демпфером Silent System, L (40 кг), EB23, NL500, правая</t>
  </si>
  <si>
    <t>Направляющая Actro 5D, полного выдвижения, с демпфером Silent System, L (40 кг), EB23, NL550, левая</t>
  </si>
  <si>
    <t>Направляющая Actro 5D, полного выдвижения, с демпфером Silent System, L (40 кг), EB23, NL550, правая</t>
  </si>
  <si>
    <t>Направляющая Actro 5D, полного выдвижения, с демпфером Silent System, L (40 кг), EB23, NL600, левая</t>
  </si>
  <si>
    <t>Направляющая Actro 5D, полного выдвижения, с демпфером Silent System, L (40 кг), EB23, NL600, правая</t>
  </si>
  <si>
    <t>Направляющая Actro 5D, полного выдвижения, с демпфером Silent System, XL (70 кг), EB23, NL450, левая</t>
  </si>
  <si>
    <t>Направляющая Actro 5D, полного выдвижения, с демпфером Silent System, XL (70 кг), EB23, NL450, правая</t>
  </si>
  <si>
    <t>Направляющая Actro 5D, полного выдвижения, с демпфером Silent System, XL (70 кг), EB23, NL500, левая</t>
  </si>
  <si>
    <t>Направляющая Actro 5D, полного выдвижения, с демпфером Silent System, XL (70 кг), EB23, NL500, правая</t>
  </si>
  <si>
    <t>Направляющая Actro 5D, полного выдвижения, с демпфером Silent System, XL (70 кг), EB23, NL550, левая</t>
  </si>
  <si>
    <t>Направляющая Actro 5D, полного выдвижения, с демпфером Silent System, XL (70 кг), EB23, NL550, правая</t>
  </si>
  <si>
    <t>Направляющая Actro 5D, полного выдвижения, с демпфером Silent System, XL (70 кг), EB23, NL600, левая</t>
  </si>
  <si>
    <t>Направляющая Actro 5D, полного выдвижения, с демпфером Silent System, XL (70 кг), EB23, NL600, правая</t>
  </si>
  <si>
    <t>Направляющая Actro 5D, полного выдвижения, с демпфером Silent System, XL (70 кг), EB23, NL650, левая</t>
  </si>
  <si>
    <t>Направляющая Actro 5D, полного выдвижения, с демпфером Silent System, XL (70 кг), EB23, NL650, правая</t>
  </si>
  <si>
    <t>Направляющая Actro 5D, полного выдвижения, с демпфером Silent System, XL (70 кг), EB23, NL700, левая</t>
  </si>
  <si>
    <t>Направляющая Actro 5D, полного выдвижения, с демпфером Silent System, XL (70 кг), EB23, NL700, правая</t>
  </si>
  <si>
    <t>Направляющая Actro 5D, полного выдвижения, с демпфером Silent System, XL (70 кг), EB23, NL750, левая</t>
  </si>
  <si>
    <t>Направляющая Actro 5D, полного выдвижения, с демпфером Silent System, XL (70 кг), EB23, NL750, правая</t>
  </si>
  <si>
    <t>Комплект направляющих для монтажа на нижнюю панель Actro 5D, полного выдвижения, с демпфером Silent System, L (40 кг), EB23, NL350</t>
  </si>
  <si>
    <t>Комплект направляющих для монтажа на нижнюю панель Actro 5D, полного выдвижения, с демпфером Silent System, L (40 кг), EB23, NL400</t>
  </si>
  <si>
    <t>Комплект направляющих для монтажа на нижнюю панель Actro 5D, полного выдвижения, с демпфером Silent System, L (40 кг), EB23, NL450</t>
  </si>
  <si>
    <t>Комплект направляющих для монтажа на нижнюю панель Actro 5D, полного выдвижения, с демпфером Silent System, L (40 кг), EB23, NL500</t>
  </si>
  <si>
    <t>Направляющая для монтажа на нижнюю панель Actro 5D, полного выдвижения, с демпфером Silent System, L (40 кг), EB23, NL350, левая</t>
  </si>
  <si>
    <t>Направляющая для монтажа на нижнюю панель Actro 5D, полного выдвижения, с демпфером Silent System, L (40 кг), EB23, NL350, правая</t>
  </si>
  <si>
    <t>Направляющая для монтажа на нижнюю панель Actro 5D, полного выдвижения, с демпфером Silent System, L (40 кг), EB23, NL400, левая</t>
  </si>
  <si>
    <t>Направляющая для монтажа на нижнюю панель Actro 5D, полного выдвижения, с демпфером Silent System, L (40 кг), EB23, NL400, правая</t>
  </si>
  <si>
    <t>Направляющая для монтажа на нижнюю панель Actro 5D, полного выдвижения, с демпфером Silent System, L (40 кг), EB23, NL450, левая</t>
  </si>
  <si>
    <t>Направляющая для монтажа на нижнюю панель Actro 5D, полного выдвижения, с демпфером Silent System, L (40 кг), EB23, NL450, правая</t>
  </si>
  <si>
    <t>Направляющая для монтажа на нижнюю панель Actro 5D, полного выдвижения, с демпфером Silent System, L (40 кг), EB23, NL500, левая</t>
  </si>
  <si>
    <t>Направляющая для монтажа на нижнюю панель Actro 5D, полного выдвижения, с демпфером Silent System, L (40 кг), EB23, NL500, правая</t>
  </si>
  <si>
    <t>Направляющая Quadro V6 15 надвижного монтажа, полного выдвижения, c демпфером Silent System, 15 кг, EB20, NL250, левая</t>
  </si>
  <si>
    <t>Направляющая Quadro V6 15 надвижного монтажа, полного выдвижения, c демпфером Silent System, 15 кг, EB20, NL250, правая</t>
  </si>
  <si>
    <t>Направляющая Quadro V6 25 надвижного монтажа, полного выдвижения, c демпфером Silent System, 25 кг, EB20, NL300, левая</t>
  </si>
  <si>
    <t>Направляющая Quadro V6 25 надвижного монтажа, полного выдвижения, c демпфером Silent System, 25 кг, EB20, NL300, правая</t>
  </si>
  <si>
    <t>Направляющая Quadro V6 25 надвижного монтажа, полного выдвижения, c демпфером Silent System, 25 кг, EB20, NL350, левая</t>
  </si>
  <si>
    <t>Направляющая Quadro V6 25 надвижного монтажа, полного выдвижения, c демпфером Silent System, 25 кг, EB20, NL350, правая</t>
  </si>
  <si>
    <t>Направляющая Quadro V6 30 надвижного монтажа, полного выдвижения, c демпфером Silent System, 30 кг, EB20, NL400, левая</t>
  </si>
  <si>
    <t>Направляющая Quadro V6 30 надвижного монтажа, полного выдвижения, c демпфером Silent System, 30 кг, EB20, NL400, правая</t>
  </si>
  <si>
    <t>Направляющая Quadro V6 30 надвижного монтажа, полного выдвижения, c демпфером Silent System, 30 кг, EB20, NL450, левая</t>
  </si>
  <si>
    <t>Направляющая Quadro V6 30 надвижного монтажа, полного выдвижения, c демпфером Silent System, 30 кг, EB20, NL450, правая</t>
  </si>
  <si>
    <t>Направляющая Quadro V6 30 надвижного монтажа, полного выдвижения, c демпфером Silent System, 30 кг, EB20, NL500, левая</t>
  </si>
  <si>
    <t>Направляющая Quadro V6 30 надвижного монтажа, полного выдвижения, c демпфером Silent System, 30 кг, EB20, NL500, правая</t>
  </si>
  <si>
    <t>Направляющая Quadro V6 30 надвижного монтажа, полного выдвижения, c демпфером Silent System, 30 кг, EB20, NL550, левая</t>
  </si>
  <si>
    <t>Направляющая Quadro V6 30 надвижного монтажа, полного выдвижения, c демпфером Silent System, 30 кг, EB20, NL550, правая</t>
  </si>
  <si>
    <t>Комплект направляющих Quadro V6 25 надвижного монтажа, полного выдвижения, c демпфером Silent System, 25 кг, EB20, NL600</t>
  </si>
  <si>
    <t>Направляющая Quadro V6 15 надвижного монтажа, полного выдвижения, c механизмом Push to open, 15 кг, EB20, NL250, левая</t>
  </si>
  <si>
    <t>Направляющая Quadro V6 15 надвижного монтажа, полного выдвижения, c механизмом Push to open, 15 кг, EB20, NL250, правая</t>
  </si>
  <si>
    <t>Направляющая Quadro V6 25 надвижного монтажа, полного выдвижения, c механизмом Push to open, 25 кг, EB20, NL300, левая</t>
  </si>
  <si>
    <t>Направляющая Quadro V6 25 надвижного монтажа, полного выдвижения, c механизмом Push to open, 25 кг, EB20, NL300, правая</t>
  </si>
  <si>
    <t>Направляющая Quadro V6 25 надвижного монтажа, полного выдвижения, c механизмом Push to open, 25 кг, EB20, NL350, левая</t>
  </si>
  <si>
    <t>Направляющая Quadro V6 25 надвижного монтажа, полного выдвижения, c механизмом Push to open, 25 кг, EB20, NL350, правая</t>
  </si>
  <si>
    <t>Направляющая Quadro V6 30 надвижного монтажа, полного выдвижения, c механизмом Push to open, 30 кг, EB20, NL400, левая</t>
  </si>
  <si>
    <t>Направляющая Quadro V6 30 надвижного монтажа, полного выдвижения, c механизмом Push to open, 30 кг, EB20, NL400, правая</t>
  </si>
  <si>
    <t>Направляющая Quadro V6 30 надвижного монтажа, полного выдвижения, c механизмом Push to open, 30 кг, EB20, NL450, левая</t>
  </si>
  <si>
    <t>Направляющая Quadro V6 30 надвижного монтажа, полного выдвижения, c механизмом Push to open, 30 кг, EB20, NL450, правая</t>
  </si>
  <si>
    <t>Направляющая Quadro V6 30 надвижного монтажа, полного выдвижения, c механизмом Push to open, 30 кг, EB20, NL500, левая</t>
  </si>
  <si>
    <t>Направляющая Quadro V6 30 надвижного монтажа, полного выдвижения, c механизмом Push to open, 30 кг, EB20, NL500, правая</t>
  </si>
  <si>
    <t>Направляющая Quadro V6 30 надвижного монтажа, полного выдвижения, c механизмом Push to open, 30 кг, EB20, NL550, левая</t>
  </si>
  <si>
    <t>Направляющая Quadro V6 30 надвижного монтажа, полного выдвижения, c механизмом Push to open, 30 кг, EB20, NL550, правая</t>
  </si>
  <si>
    <t>Комплект стопора для выдвижной полки в открытом положении, цвет белый</t>
  </si>
  <si>
    <t>Комплект стопора для выдвижной полки в открытом положении, цвет антрацит</t>
  </si>
  <si>
    <t>Направляющая Quadro 20 насадного монтажа, частичного выдвижения, с функцией Stop Control, 20 кг, EB20, NL250, левая</t>
  </si>
  <si>
    <t>Направляющая Quadro 20 насадного монтажа, частичного выдвижения, с функцией Stop Control, 20 кг, EB20, NL250, правая</t>
  </si>
  <si>
    <t>Направляющая Quadro 20 насадного монтажа, частичного выдвижения, с функцией Stop Control, 20 кг, EB20, NL300, левая</t>
  </si>
  <si>
    <t>Направляющая Quadro 20 насадного монтажа, частичного выдвижения, с функцией Stop Control, 20 кг, EB20, NL300, правая</t>
  </si>
  <si>
    <t>Направляющая Quadro 22 насадного монтажа, частичного выдвижения, с функцией Stop Control, 22 кг, EB20, NL350, левая</t>
  </si>
  <si>
    <t>Направляющая Quadro 22 насадного монтажа, частичного выдвижения, с функцией Stop Control, 22 кг, EB20, NL350, правая</t>
  </si>
  <si>
    <t>Направляющая Quadro 25 насадного монтажа, частичного выдвижения, с функцией Stop Control, 25 кг, EB20, NL400, левая</t>
  </si>
  <si>
    <t>Направляющая Quadro 25 насадного монтажа, частичного выдвижения, с функцией Stop Control, 25 кг, EB20, NL400, правая</t>
  </si>
  <si>
    <t>Направляющая Quadro 25 насадного монтажа, частичного выдвижения, с функцией Stop Control, 25 кг, EB20, NL450, левая</t>
  </si>
  <si>
    <t>Направляющая Quadro 25 насадного монтажа, частичного выдвижения, с функцией Stop Control, 25 кг, EB20, NL450, правая</t>
  </si>
  <si>
    <t>Направляющая Quadro 25 насадного монтажа, частичного выдвижения, с функцией Stop Control, 25 кг, EB20, NL500, левая</t>
  </si>
  <si>
    <t>Направляющая Quadro 25 насадного монтажа, частичного выдвижения, с функцией Stop Control, 25 кг, EB20, NL500, правая</t>
  </si>
  <si>
    <t>Направляющая Quadro 25 насадного монтажа, частичного выдвижения, с функцией Stop Control, 25 кг, EB20, NL550, левая</t>
  </si>
  <si>
    <t>Направляющая Quadro 25 насадного монтажа, частичного выдвижения, с функцией Stop Control, 25 кг, EB20, NL550, правая</t>
  </si>
  <si>
    <t>Направляющая Quadro 20 насадного монтажа, частичного выдвижения, c демпфером Silent System, 20 кг, EB20, NL250, левая</t>
  </si>
  <si>
    <t>Направляющая Quadro 20 насадного монтажа, частичного выдвижения, c демпфером Silent System, 20 кг, EB20, NL250, правая</t>
  </si>
  <si>
    <t>Направляющая Quadro 20 насадного монтажа, частичного выдвижения, c демпфером Silent System, 20 кг, EB20, NL300, левая</t>
  </si>
  <si>
    <t>Направляющая Quadro 20 насадного монтажа, частичного выдвижения, c демпфером Silent System, 20 кг, EB20, NL300, правая</t>
  </si>
  <si>
    <t>Направляющая Quadro 22 насадного монтажа, частичного выдвижения, c демпфером Silent System, 22 кг, EB20, NL350, левая</t>
  </si>
  <si>
    <t>Направляющая Quadro 22 насадного монтажа, частичного выдвижения, c демпфером Silent System, 22 кг, EB20, NL350, правая</t>
  </si>
  <si>
    <t>Направляющая Quadro 25 насадного монтажа, частичного выдвижения, c демпфером Silent System, 25 кг, EB20, NL400, левая</t>
  </si>
  <si>
    <t>Направляющая Quadro 25 насадного монтажа, частичного выдвижения, c демпфером Silent System, 25 кг, EB20, NL400, правая</t>
  </si>
  <si>
    <t>Направляющая Quadro 25 насадного монтажа, частичного выдвижения, c демпфером Silent System, 25 кг, EB20, NL450, левая</t>
  </si>
  <si>
    <t>Направляющая Quadro 25 насадного монтажа, частичного выдвижения, c демпфером Silent System, 25 кг, EB20, NL450, правая</t>
  </si>
  <si>
    <t>Направляющая Quadro 25 насадного монтажа, частичного выдвижения, c демпфером Silent System, 25 кг, EB20, NL500, левая</t>
  </si>
  <si>
    <t>Направляющая Quadro 25 насадного монтажа, частичного выдвижения, c демпфером Silent System, 25 кг, EB20, NL500, правая</t>
  </si>
  <si>
    <t>Направляющая Quadro 25 насадного монтажа, частичного выдвижения, c демпфером Silent System, 25 кг, EB20, NL550, левая</t>
  </si>
  <si>
    <t>Направляющая Quadro 25 насадного монтажа, частичного выдвижения, c демпфером Silent System, 25 кг, EB20, NL550, правая</t>
  </si>
  <si>
    <t>Направляющая Quadro 22 HP насадного монтажа, частичного выдвижения, с механизмом Push to open, 22 кг, EB20, NL350, левая</t>
  </si>
  <si>
    <t>Направляющая Quadro 22 HP насадного монтажа, частичного выдвижения, с механизмом Push to open, 22 кг, EB20, NL350, правая</t>
  </si>
  <si>
    <t>Направляющая Quadro 22 HP насадного монтажа, частичного выдвижения, с механизмом Push to open, 22 кг, EB20, NL500, левая</t>
  </si>
  <si>
    <t>Направляющая Quadro 22 HP насадного монтажа, частичного выдвижения, с механизмом Push to open, 22 кг, EB20, NL500, правая</t>
  </si>
  <si>
    <t>Направляющая Quadro 20 насадного монтажа, частичного выдвижения, c механизмом Push to open, 20 кг, EB20, NL250, левая</t>
  </si>
  <si>
    <t>Направляющая Quadro 20 насадного монтажа, частичного выдвижения, c механизмом Push to open, 20 кг, EB20, NL250, правая</t>
  </si>
  <si>
    <t>Направляющая Quadro 20 насадного монтажа, частичного выдвижения, c механизмом Push to open, 20 кг, EB20, NL300, левая</t>
  </si>
  <si>
    <t>Направляющая Quadro 20 насадного монтажа, частичного выдвижения, c механизмом Push to open, 20 кг, EB20, NL300, правая</t>
  </si>
  <si>
    <t>Направляющая Quadro 22 насадного монтажа, частичного выдвижения, c механизмом Push to open, 22 кг, EB20, NL350, левая</t>
  </si>
  <si>
    <t>Направляющая Quadro 22 насадного монтажа, частичного выдвижения, c механизмом Push to open, 22 кг, EB20, NL350, правая</t>
  </si>
  <si>
    <t>Направляющая Quadro 25 насадного монтажа, частичного выдвижения, c механизмом Push to open, 25 кг, EB20, NL400, левая</t>
  </si>
  <si>
    <t>Направляющая Quadro 25 насадного монтажа, частичного выдвижения, c механизмом Push to open, 25 кг, EB20, NL400, правая</t>
  </si>
  <si>
    <t>Направляющая Quadro 25 насадного монтажа, частичного выдвижения, c механизмом Push to open, 25 кг, EB20, NL450, левая</t>
  </si>
  <si>
    <t>Направляющая Quadro 25 насадного монтажа, частичного выдвижения, c механизмом Push to open, 25 кг, EB20, NL450, правая</t>
  </si>
  <si>
    <t>Направляющая Quadro 25 насадного монтажа, частичного выдвижения, c механизмом Push to open, 25 кг, EB20, NL500, левая</t>
  </si>
  <si>
    <t>Направляющая Quadro 25 насадного монтажа, частичного выдвижения, c механизмом Push to open, 25 кг, EB20, NL500, правая</t>
  </si>
  <si>
    <t>Направляющая Quadro 25 насадного монтажа, частичного выдвижения, c механизмом Push to open, 25 кг, EB20, NL550, левая</t>
  </si>
  <si>
    <t>Направляющая Quadro 25 насадного монтажа, частичного выдвижения, c механизмом Push to open, 25 кг, EB20, NL550, правая</t>
  </si>
  <si>
    <t>Направляющая Quadro 20 надвижного монтажа, частичного выдвижения, c функцией Stop Control, 20 кг, EB20, NL250, левая</t>
  </si>
  <si>
    <t>Направляющая Quadro 20 надвижного монтажа, частичного выдвижения, c функцией Stop Control, 20 кг, EB20, NL250, правая</t>
  </si>
  <si>
    <t>Направляющая Quadro 20 надвижного монтажа, частичного выдвижения, c функцией Stop Control, 20 кг, EB20, NL300, левая</t>
  </si>
  <si>
    <t>Направляющая Quadro 20 надвижного монтажа, частичного выдвижения, c функцией Stop Control, 20 кг, EB20, NL300, правая</t>
  </si>
  <si>
    <t>Направляющая Quadro 22 надвижного монтажа, частичного выдвижения, c функцией Stop Control, 22 кг, EB20, NL350, левая</t>
  </si>
  <si>
    <t>Направляющая Quadro 22 надвижного монтажа, частичного выдвижения, c функцией Stop Control, 22 кг, EB20, NL350, правая</t>
  </si>
  <si>
    <t>Направляющая Quadro 25 надвижного монтажа, частичного выдвижения, c функцией Stop Control, 25 кг, EB20, NL400, левая</t>
  </si>
  <si>
    <t>Направляющая Quadro 25 надвижного монтажа, частичного выдвижения, c функцией Stop Control, 25 кг, EB20, NL400, правая</t>
  </si>
  <si>
    <t>Направляющая Quadro 25 надвижного монтажа, частичного выдвижения, c функцией Stop Control, 25 кг, EB20, NL450, левая</t>
  </si>
  <si>
    <t>Направляющая Quadro 25 надвижного монтажа, частичного выдвижения, c функцией Stop Control, 25 кг, EB20, NL450, правая</t>
  </si>
  <si>
    <t>Направляющая Quadro 25 надвижного монтажа, частичного выдвижения, c функцией Stop Control, 25 кг, EB20, NL500, левая</t>
  </si>
  <si>
    <t>Направляющая Quadro 25 надвижного монтажа, частичного выдвижения, c функцией Stop Control, 25 кг, EB20, NL500, правая</t>
  </si>
  <si>
    <t>Направляющая Quadro 25 надвижного монтажа, частичного выдвижения, c функцией Stop Control, 25 кг, EB20, NL550, левая</t>
  </si>
  <si>
    <t>Направляющая Quadro 25 надвижного монтажа, частичного выдвижения, c функцией Stop Control, 25 кг, EB20, NL550, правая</t>
  </si>
  <si>
    <t>Направляющая Quadro 20 надвижного монтажа, частичного выдвижения, c демпфером Silent System, 20 кг, EB20, NL250, левая</t>
  </si>
  <si>
    <t>Направляющая Quadro 20 надвижного монтажа, частичного выдвижения, c демпфером Silent System, 20 кг, EB20, NL250, правая</t>
  </si>
  <si>
    <t>Направляющая Quadro 20 надвижного монтажа, частичного выдвижения, c демпфером Silent System, 20 кг, EB20, NL300, левая</t>
  </si>
  <si>
    <t>Направляющая Quadro 20 надвижного монтажа, частичного выдвижения, c демпфером Silent System, 20 кг, EB20, NL300, правая</t>
  </si>
  <si>
    <t>Направляющая Quadro 22 надвижного монтажа, частичного выдвижения, c демпфером Silent System, 22 кг, EB20, NL350, левая</t>
  </si>
  <si>
    <t>Направляющая Quadro 22 надвижного монтажа, частичного выдвижения, c демпфером Silent System, 22 кг, EB20, NL350, правая</t>
  </si>
  <si>
    <t>Направляющая Quadro 25 надвижного монтажа, частичного выдвижения, c демпфером Silent System, 25 кг, EB20, NL400, левая</t>
  </si>
  <si>
    <t>Направляющая Quadro 25 надвижного монтажа, частичного выдвижения, c демпфером Silent System, 25 кг, EB20, NL400, правая</t>
  </si>
  <si>
    <t>Направляющая Quadro 25 надвижного монтажа, частичного выдвижения, c демпфером Silent System, 25 кг, EB20, NL450, левая</t>
  </si>
  <si>
    <t>Направляющая Quadro 25 надвижного монтажа, частичного выдвижения, c демпфером Silent System, 25 кг, EB20, NL450, правая</t>
  </si>
  <si>
    <t>Направляющая Quadro 25 надвижного монтажа, частичного выдвижения, c демпфером Silent System, 25 кг, EB20, NL500, левая</t>
  </si>
  <si>
    <t>Направляющая Quadro 25 надвижного монтажа, частичного выдвижения, c демпфером Silent System, 25 кг, EB20, NL500, правая</t>
  </si>
  <si>
    <t>Направляющая Quadro 25 надвижного монтажа, частичного выдвижения, c демпфером Silent System, 25 кг, EB20, NL550, левая</t>
  </si>
  <si>
    <t>Направляющая Quadro 25 надвижного монтажа, частичного выдвижения, c демпфером Silent System, 25 кг, EB20, NL550, правая</t>
  </si>
  <si>
    <t>Направляющая Quadro 20 SFP надвижного монтажа, частичного выдвижения, с механизмом Push to open, 20 кг, EB20, NL350, левая</t>
  </si>
  <si>
    <t>Направляющая Quadro 20 SFP надвижного монтажа, частичного выдвижения, с механизмом Push to open, 20 кг, EB20, NL350, правая</t>
  </si>
  <si>
    <t>Направляющая Quadro 20 SFP надвижного монтажа, частичного выдвижения, с механизмом Push to open, 20 кг, EB20, NL450, левая</t>
  </si>
  <si>
    <t>Направляющая Quadro 20 SFP надвижного монтажа, частичного выдвижения, с механизмом Push to open, 20 кг, EB20, NL450, правая</t>
  </si>
  <si>
    <t>Направляющая Quadro 20 надвижного монтажа, частичного выдвижения, c механизмом Push to open, 20 кг, EB20, NL250, левая</t>
  </si>
  <si>
    <t>Направляющая Quadro 20 надвижного монтажа, частичного выдвижения, c механизмом Push to open, 20 кг, EB20, NL250, правая</t>
  </si>
  <si>
    <t>Направляющая Quadro 20 надвижного монтажа, частичного выдвижения, c механизмом Push to open, 20 кг, EB20, NL300, левая</t>
  </si>
  <si>
    <t>Направляющая Quadro 20 надвижного монтажа, частичного выдвижения, c механизмом Push to open, 20 кг, EB20, NL300, правая</t>
  </si>
  <si>
    <t>Направляющая Quadro 22 надвижного монтажа, частичного выдвижения, c механизмом Push to open, 22 кг, EB20, NL350, левая</t>
  </si>
  <si>
    <t>Направляющая Quadro 22 надвижного монтажа, частичного выдвижения, c механизмом Push to open, 22 кг, EB20, NL350, правая</t>
  </si>
  <si>
    <t>Направляющая Quadro 25 надвижного монтажа, частичного выдвижения, c механизмом Push to open, 25 кг, EB20, NL400, левая</t>
  </si>
  <si>
    <t>Направляющая Quadro 25 надвижного монтажа, частичного выдвижения, c механизмом Push to open, 25 кг, EB20, NL400, правая</t>
  </si>
  <si>
    <t>Направляющая Quadro 25 надвижного монтажа, частичного выдвижения, c механизмом Push to open, 25 кг, EB20, NL450, левая</t>
  </si>
  <si>
    <t>Направляющая Quadro 25 надвижного монтажа, частичного выдвижения, c механизмом Push to open, 25 кг, EB20, NL450, правая</t>
  </si>
  <si>
    <t>Направляющая Quadro 25 надвижного монтажа, частичного выдвижения, c механизмом Push to open, 25 кг, EB20, NL500, левая</t>
  </si>
  <si>
    <t>Направляющая Quadro 25 надвижного монтажа, частичного выдвижения, c механизмом Push to open, 25 кг, EB20, NL500, правая</t>
  </si>
  <si>
    <t>Направляющая Quadro 25 надвижного монтажа, частичного выдвижения, c механизмом Push to open, 25 кг, EB20, NL550, левая</t>
  </si>
  <si>
    <t>Направляющая Quadro 25 надвижного монтажа, частичного выдвижения, c механизмом Push to open, 25 кг, EB20, NL550, правая</t>
  </si>
  <si>
    <t>Комплект направляющих Quadro 25 для выдвижной полки, частичного выдвижения, 25 кг</t>
  </si>
  <si>
    <t>Комплект фиксаторов для Quadro надвижного монтажа для деревянных ящиков с дном заподлицо</t>
  </si>
  <si>
    <t>Комплект демпферов Silent System TopLine XL для 2 дверей, 15-35 кг</t>
  </si>
  <si>
    <t>Комплект демпферов Silent System TopLine XL для 2 дверей, 30-80 кг</t>
  </si>
  <si>
    <t>Комплект демпферов Silent System TopLine XL для 2 дверей, 60-100 кг</t>
  </si>
  <si>
    <t>Комплект демпферов Silent System TopLine XL для 3 дверей, 15-35 кг, с демпфером для средней двери</t>
  </si>
  <si>
    <t>Комплект демпферов Silent System TopLine XL для 3 дверей, 30-80 кг, с демпфером для средней двери</t>
  </si>
  <si>
    <t>Комплект демпферов Silent System TopLine XL для 3 дверей, 60-100 кг, с демпфером для средней двери</t>
  </si>
  <si>
    <t>Комплект демпферов Silent System TopLine XL для 4 дверей, 15-35 кг</t>
  </si>
  <si>
    <t>Комплект демпферов Silent System TopLine XL для 4 дверей, 30-80 кг</t>
  </si>
  <si>
    <t>Комплект профилей TopLine XL strong/STB19.0, L2300 мм, алюминий анодированный</t>
  </si>
  <si>
    <t>Комплект профилей TopLine XL strong/STB19.0, L4000 мм, алюминий анодированный</t>
  </si>
  <si>
    <t>Ходовой профиль TopLine XL, тип strong, L2300 мм, алюминий анодированный</t>
  </si>
  <si>
    <t>Ходовой профиль TopLine XL, тип strong, L4000 мм, алюминий анодированный</t>
  </si>
  <si>
    <t>Ходовой профиль TopLine XL, тип strong, L5300 мм, алюминий анодированный</t>
  </si>
  <si>
    <t>Направляющий профиль STB19.0 для быстрого монтажа, L2300 мм, алюминий анодированный</t>
  </si>
  <si>
    <t>Направляющий профиль STB19.0 для быстрого монтажа, L4000 мм, алюминий анодированный</t>
  </si>
  <si>
    <t>Направляющий профиль STB19.0 для быстрого монтажа, L5300 мм, алюминий анодированный</t>
  </si>
  <si>
    <t>Декоративный профиль TopLine XL для передней двери, L2000 мм, пластик, цвет серый</t>
  </si>
  <si>
    <t>Комплект декоративного профиля SlideLine M, L2500 мм, H25 мм, под приклеивание, цвет черный</t>
  </si>
  <si>
    <t>Комплект декоративного профиля SlideLine M, L4000 мм, H25 мм, под приклеивание, цвет черный</t>
  </si>
  <si>
    <t>Комплект декоративного профиля SlideLine M, L2500 мм, H25 мм, под приклеивание, цвет белый</t>
  </si>
  <si>
    <t>Комплект декоративного профиля SlideLine M, L4000 мм, H25 мм, под приклеивание, цвет белый</t>
  </si>
  <si>
    <t>Комплект демпферов Silent System TopLine L для закрывания, 2 двери, 50 кг, монтаж над верхней панелью</t>
  </si>
  <si>
    <t>Комплект демпферов Silent System TopLine L для закрывания, 2 двери, 20 кг, монтаж над верхней панелью</t>
  </si>
  <si>
    <t>Комплект демпферов Silent System TopLine L для закрывания, 3 двери, 50 кг, монтаж над верхней панелью</t>
  </si>
  <si>
    <t>Комплект демпферов Silent System TopLine L для закрывания, 3 двери, 20 кг, монтаж над верхней панелью</t>
  </si>
  <si>
    <t>Комплект демпферов Silent System TopLine L для открывания, 2 двери, 50 кг</t>
  </si>
  <si>
    <t>Комплект демпферов Silent System TopLine L для открывания, 2 двери, 20 кг, толщина двери 10-12 мм</t>
  </si>
  <si>
    <t>Комплект демпферов Silent System TopLine L для открывания, 3/4 двери, 50 кг</t>
  </si>
  <si>
    <t>Комплект демпферов Silent System TopLine L для открывания, 3 двери, 20 кг, толщина двери 10-12 мм</t>
  </si>
  <si>
    <t>Комплект демпферов Silent System TopLine L для защиты дверей от соударения, 3 двери</t>
  </si>
  <si>
    <t>Комплект профилей TopLine L/STB11, L2300 мм, алюминий анодированный</t>
  </si>
  <si>
    <t>Комплект профилей TopLine L/STB11, L4000 мм, алюминий анодированный</t>
  </si>
  <si>
    <t>Декоративный профиль TopLine L для передней двери, L1500 мм, пластик, цвет серый</t>
  </si>
  <si>
    <t>Комплект крепежа для тонких дверей TopLine L толщиной 10-12 мм</t>
  </si>
  <si>
    <t>Комплект крепежа для профилей TopLine под прикручивание в паз, толщина панели 16-19 мм</t>
  </si>
  <si>
    <t>Комплект крепежа для профилей TopLine под прикручивание в паз, толщина панели 20-22 мм</t>
  </si>
  <si>
    <t>Комплект крепежа для профилей TopLine под прикручивание в паз, толщина панели 22-25 мм</t>
  </si>
  <si>
    <t>Комплект декоративного профиля SlideLine M, L2500 мм, H16 мм, под приклеивание, цвет черный</t>
  </si>
  <si>
    <t>Комплект декоративного профиля SlideLine M, L4000 мм, H16 мм, под приклеивание, цвет черный</t>
  </si>
  <si>
    <t>Комплект декоративного профиля SlideLine M, L2500 мм, H16 мм, под приклеивание, цвет белый</t>
  </si>
  <si>
    <t>Комплект декоративного профиля SlideLine M, L4000 мм, H16 мм, под приклеивание, цвет белый</t>
  </si>
  <si>
    <t>Комплект фурнитуры TopLine L для серийного производства, 2 двери, передняя слева, EB29, с регулировкой по высоте</t>
  </si>
  <si>
    <t>Комплект фурнитуры TopLine L для серийного производства, 2 двери, передняя справа, EB29, с регулировкой по высоте</t>
  </si>
  <si>
    <t>Комплект фурнитуры TopLine L для серийного производства, 2 двери, передняя слева, EB32, с регулировкой по высоте</t>
  </si>
  <si>
    <t>Комплект фурнитуры TopLine L для серийного производства, 2 двери, передняя справа, EB32, с регулировкой по высоте</t>
  </si>
  <si>
    <t>Комплект фурнитуры TopLine L для серийного производства, 2 двери, передняя слева, EB36, с регулировкой по высоте</t>
  </si>
  <si>
    <t>Комплект фурнитуры TopLine L для серийного производства, 2 двери, передняя справа, EB36, с регулировкой по высоте</t>
  </si>
  <si>
    <t>Комплект фурнитуры TopLine L для серийного производства, 3 двери, EB29, с регулировкой по высоте</t>
  </si>
  <si>
    <t>Комплект фурнитуры TopLine L для серийного производства, 3 двери, EB32, с регулировкой по высоте</t>
  </si>
  <si>
    <t>Комплект фурнитуры TopLine L для серийного производства, 3 двери, EB36, с регулировкой по высоте</t>
  </si>
  <si>
    <t>Комплект принадлежностей для ходового профиля TopLine M/L из стали</t>
  </si>
  <si>
    <t>Комплект принадлежностей для ходового профиля TopLine M/L из алюминия</t>
  </si>
  <si>
    <t>Комплект демпферов Silent System TopLine M/L для закрывания, 2 двери, 40 кг, монтаж за профилем, без регулировки усилия</t>
  </si>
  <si>
    <t>Комплект демпферов Silent System TopLine L для закрывания, 2 двери, 50-70 кг, монтаж за профилем, без регулировки усилия</t>
  </si>
  <si>
    <t>Комплект демпферов Silent System TopLine L для закрывания, 2 двери, 50-70 кг, монтаж за профилем, с регулировкой усилия</t>
  </si>
  <si>
    <t>Комплект демпферов Silent System TopLine M/L для закрывания, 3 двери, 40 кг, монтаж за профилем, без регулировки усилия</t>
  </si>
  <si>
    <t>Комплект демпферов Silent System TopLine L для закрывания, 3 двери, 50-70 кг, монтаж за профилем, без регулировки усилия</t>
  </si>
  <si>
    <t>Комплект демпферов Silent System TopLine L для закрывания, 3 двери, 50-70 кг, монтаж за профилем, с регулировкой усилия</t>
  </si>
  <si>
    <t>Комплект декоративных заглушек для ходовых элементов передней двери TopLine L, пластик, цвет белый</t>
  </si>
  <si>
    <t>Комплект фурнитуры TopLine M для серийного производства, 2 двери, передняя слева, EB29, без регулировки по высоте</t>
  </si>
  <si>
    <t>Комплект фурнитуры TopLine M для серийного производства, 2 двери, передняя справа, EB29, без регулировки по высоте</t>
  </si>
  <si>
    <t>Комплект фурнитуры TopLine M для серийного производства, 2 двери, передняя слева, EB32, без регулировки по высоте</t>
  </si>
  <si>
    <t>Комплект фурнитуры TopLine M для серийного производства, 2 двери, передняя справа, EB32, без регулировки по высоте</t>
  </si>
  <si>
    <t>Комплект фурнитуры TopLine M для серийного производства, 3 двери, EB29, без регулировки по высоте</t>
  </si>
  <si>
    <t>Комплект фурнитуры TopLine M для серийного производства, 3 двери, EB32, без регулировки по высоте</t>
  </si>
  <si>
    <t>Комплект демпферов Silent System TopLine M для закрывания, 2 двери, 25 кг, монтаж за профилем, без регулировки усилия</t>
  </si>
  <si>
    <t>Комплект демпферов Silent System TopLine M для закрывания, 3 двери, 25 кг, монтаж за профилем, без регулировки усилия</t>
  </si>
  <si>
    <t>Комплект 1 профиля SlideLine M с крепежом, накладная навеска, L2500 мм, H16 мм, алюминий анодированный</t>
  </si>
  <si>
    <t>Комплект 1 профиля SlideLine M с крепежом, накладная навеска, L4000 мм, H16 мм, алюминий анодированный</t>
  </si>
  <si>
    <t>Комплект 1 профиля SlideLine M с крепежом, накладная навеска, L2500 мм, H18 мм, алюминий анодированный</t>
  </si>
  <si>
    <t>Комплект 1 профиля SlideLine M с крепежом, накладная навеска, L4000 мм, H18 мм, алюминий анодированный</t>
  </si>
  <si>
    <t>Комплект 1 профиля SlideLine M с крепежом, накладная навеска, L2500 мм, H22 мм, алюминий анодированный</t>
  </si>
  <si>
    <t>Комплект 1 профиля SlideLine M с крепежом, накладная навеска, L4000 мм, H22 мм, алюминий анодированный</t>
  </si>
  <si>
    <t>Комплект 1 профиля SlideLine M с крепежом, накладная навеска, L2500 мм, H25 мм, алюминий анодированный</t>
  </si>
  <si>
    <t>Комплект 1 профиля SlideLine M с крепежом, накладная навеска, L4000 мм, H25 мм, алюминий анодированный</t>
  </si>
  <si>
    <t>Комплект 2 профилей SlideLine M с крепежом, накладная навеска, L2500 мм, H16 мм, алюминий анодированный</t>
  </si>
  <si>
    <t>Комплект 2 профилей SlideLine M с крепежом, накладная навеска, L4000 мм, H16 мм, алюминий анодированный</t>
  </si>
  <si>
    <t>Комплект 2 профилей SlideLine M с крепежом, накладная навеска, L2500 мм, H18 мм, алюминий анодированный</t>
  </si>
  <si>
    <t>Комплект 2 профилей SlideLine M с крепежом, накладная навеска, L4000 мм, H18 мм, алюминий анодированный</t>
  </si>
  <si>
    <t>Комплект 2 профилей SlideLine M с крепежом, накладная навеска, L2500 мм, H22 мм, алюминий анодированный</t>
  </si>
  <si>
    <t>Комплект 2 профилей SlideLine M с крепежом, накладная навеска, L4000 мм, H22 мм, алюминий анодированный</t>
  </si>
  <si>
    <t>Комплект 2 профилей SlideLine M с крепежом, накладная навеска, L2500 мм, H25 мм, алюминий анодированный</t>
  </si>
  <si>
    <t>Комплект 2 профилей SlideLine M с крепежом, накладная навеска, L4000 мм, H25 мм, алюминий анодированный</t>
  </si>
  <si>
    <t>Комплект декоративного профиля SlideLine M, L2500 мм, H16 мм, под приклеивание, цвет серебристый</t>
  </si>
  <si>
    <t>Комплект декоративного профиля SlideLine M, L4000 мм, H16 мм, под приклеивание, цвет серебристый</t>
  </si>
  <si>
    <t>Комплект декоративного профиля SlideLine M, L2500 мм, H18 мм, под приклеивание, цвет серебристый</t>
  </si>
  <si>
    <t>Комплект декоративного профиля SlideLine M, L4000 мм, H18 мм, под приклеивание, цвет серебристый</t>
  </si>
  <si>
    <t>Комплект декоративного профиля SlideLine M, L2500 мм, H22 мм, под приклеивание, цвет серебристый</t>
  </si>
  <si>
    <t>Комплект декоративного профиля SlideLine M, L4000 мм, H22 мм, под приклеивание, цвет серебристый</t>
  </si>
  <si>
    <t>Комплект декоративного профиля SlideLine M, L2500 мм, H25 мм, под приклеивание, цвет серебристый</t>
  </si>
  <si>
    <t>Комплект декоративного профиля SlideLine M, L4000 мм, H25 мм, под приклеивание, цвет серебристый</t>
  </si>
  <si>
    <t>Комплект декоративного профиля SlideLine M, L2500 мм, H18 мм, под приклеивание, цвет черный</t>
  </si>
  <si>
    <t>Комплект декоративного профиля SlideLine M, L4000 мм, H18 мм, под приклеивание, цвет черный</t>
  </si>
  <si>
    <t>Комплект декоративного профиля SlideLine M, L2500 мм, H22 мм, под приклеивание, цвет черный</t>
  </si>
  <si>
    <t>Комплект декоративного профиля SlideLine M, L4000 мм, H22 мм, под приклеивание, цвет черный</t>
  </si>
  <si>
    <t>Комплект декоративного профиля SlideLine M, L2500 мм, H18 мм, под приклеивание, цвет белый</t>
  </si>
  <si>
    <t>Комплект декоративного профиля SlideLine M, L4000 мм, H18 мм, под приклеивание, цвет белый</t>
  </si>
  <si>
    <t>Комплект декоративного профиля SlideLine M, L2500 мм, H22 мм, под приклеивание, цвет белый</t>
  </si>
  <si>
    <t>Комплект декоративного профиля SlideLine M, L4000 мм, H22 мм, под приклеивание, цвет белый</t>
  </si>
  <si>
    <t>Монтажный комплект для стеклянных дверей SlideLine M демпфером с Silent System, под приклеивание</t>
  </si>
  <si>
    <t>Дистанционный профиль SlideLine M, H16 мм, под приклеивание, цвет серый</t>
  </si>
  <si>
    <t>Дистанционный профиль SlideLine M, H22 мм, под приклеивание, цвет серый</t>
  </si>
  <si>
    <t>Регулируемый упор для верхних шкафов, пластик, цвет черный</t>
  </si>
  <si>
    <t>Комплект 2 профилей SlideLine M, вкладная навеска, двухдорожечный, под прикручивание в паз/приклеивание, L2500 мм, алюминий анодированный</t>
  </si>
  <si>
    <t>Комплект 4 профилей SlideLine M, вкладная навеска, однодорожечный, под запрессовку, L2500 мм, алюминий анодированный</t>
  </si>
  <si>
    <t>Ходовой профиль SlideLine M, вкладная навеска, двухдорожечный, под прикручивание в паз/приклеивание, L4000 мм, алюминий анодированный</t>
  </si>
  <si>
    <t>Ходовой профиль SlideLine M, вкладная навеска, однодорожечный, под запрессовку, L4000 мм, алюминий анодированный</t>
  </si>
  <si>
    <t>Ходовой элемент SlideLine 55 Plus для вкладной двери, под прикручивание</t>
  </si>
  <si>
    <t>Ходовой элемент SlideLine 55 Plus для накладной двери (с четвертью), под прикручивание</t>
  </si>
  <si>
    <t>Направляющий элемент SlideLine 55 Plus для вкладной двери, под прикручивание</t>
  </si>
  <si>
    <t>Направляющий элемент SlideLine 55 Plus для накладной двери (с четвертью), под прикручивание</t>
  </si>
  <si>
    <t>Профиль SlideLine 55/55 Plus, L2000 мм, пластик, цвет коричневый</t>
  </si>
  <si>
    <t>Профиль SlideLine 55/55 Plus, L2500 мм, пластик, цвет коричневый</t>
  </si>
  <si>
    <t>Профиль SlideLine 55/55 Plus, L4000 мм, пластик, цвет белый</t>
  </si>
  <si>
    <t>Профиль SlideLine 55/55 Plus, L4000 мм, пластик, цвет бежевый</t>
  </si>
  <si>
    <t>Профиль SlideLine 55/55 Plus, L4000 мм, пластик, цвет серый</t>
  </si>
  <si>
    <t>Профиль SlideLine 55/55 Plus, L4000 мм, пластик, цвет черный</t>
  </si>
  <si>
    <t>Комплект демпферов Silent System TopLine 110/112, SlideLine 55/56 для 2 дверей</t>
  </si>
  <si>
    <t>Профиль SlideLine 56, L3000 мм, под запрессовку, алюминий без покрытия</t>
  </si>
  <si>
    <t>Комплект фурнитуры SysLine S для 2 дверей, с демпфером Silent System для закрывания и открывания</t>
  </si>
  <si>
    <t>Комплект фурнитуры SysLine S для 2 дверей, с демпфером Silent System для закрывания</t>
  </si>
  <si>
    <t>Ходовой профиль SysLine S, L2000 мм, под прикручивание, алюминий без покрытия</t>
  </si>
  <si>
    <t>Ходовой профиль SysLine S, L2000 мм, под приклеивание, алюминий без покрытия</t>
  </si>
  <si>
    <t>Ходовой профиль SysLine S, L2000 мм, с фиксаторами для быстрого монтажа, алюминий без покрытия</t>
  </si>
  <si>
    <t>Ходовой элемент TopLine 27, под прикручивание, 25 кг</t>
  </si>
  <si>
    <t>Ходовой элемент TopLine 27, под прикручивание, 40 кг</t>
  </si>
  <si>
    <t>Винт стопорный M4х14 мм для TopLine 27</t>
  </si>
  <si>
    <t>Комплект фурнитуры для ходовой системы TopLine 27 для 2 дверей, с демпфером Silent System</t>
  </si>
  <si>
    <t>Ходовой профиль TopLine 27, L3500 мм, алюминий без покрытия</t>
  </si>
  <si>
    <t>Комплект фурнитуры для направляющей системы STB 11 для 2 дверей</t>
  </si>
  <si>
    <t>Нижний направляющий профиль STB 11, L3000 мм, с перфорацией, алюминий анодированный</t>
  </si>
  <si>
    <t>Нижний направляющий профиль STB 13, L2500 мм, пластик, цвет черный</t>
  </si>
  <si>
    <t>Нижний направляющий профиль STB 13, L3000 мм, пластик, цвет черный</t>
  </si>
  <si>
    <t>Нижний направляющий элемент STB 35, под запрессовку, пластик, цвет коричневый</t>
  </si>
  <si>
    <t>Нижний направляющий профиль STB 35, L2500 мм, пластик, цвет коричневый</t>
  </si>
  <si>
    <t>Нижний направляющий профиль STB 35, L3000 мм, пластик, цвет коричневый</t>
  </si>
  <si>
    <t>Комплект фурнитуры WingLine L, с нижним направляющим элементом, с функцией самозакрывания, 12 кг, левый, цвет серый</t>
  </si>
  <si>
    <t>Комплект фурнитуры WingLine L, с нижним направляющим элементом, с функцией самозакрывания, 12 кг, правый, цвет серый</t>
  </si>
  <si>
    <t>Комплект фурнитуры WingLine L, с нижним направляющим элементом, с функцией самозакрывания, 25 кг, левый, цвет серый</t>
  </si>
  <si>
    <t>Комплект фурнитуры WingLine L, с нижним направляющим элементом, с функцией самозакрывания, 25 кг, правый, цвет серый</t>
  </si>
  <si>
    <t>Комплект фурнитуры WingLine L, с нижним направляющим элементом, без функции самозакрывания, 12 кг, левый, цвет серый</t>
  </si>
  <si>
    <t>Комплект фурнитуры WingLine L, с нижним направляющим элементом, без функции самозакрывания, 12 кг, правый, цвет серый</t>
  </si>
  <si>
    <t>Комплект фурнитуры WingLine L, с нижним направляющим элементом, без функции самозакрывания, 25 кг, левый, цвет серый</t>
  </si>
  <si>
    <t>Комплект фурнитуры WingLine L, с нижним направляющим элементом, без функции самозакрывания, 25 кг, правый, цвет серый</t>
  </si>
  <si>
    <t>Комплект фурнитуры WingLine L, без нижнего направляющего элемента, с функцией самозакрывания, 12 кг, левый, цвет серый</t>
  </si>
  <si>
    <t>Комплект фурнитуры WingLine L, без нижнего направляющего элемента, с функцией самозакрывания, 12 кг, правый, цвет серый</t>
  </si>
  <si>
    <t>Комплект фурнитуры WingLine L, без нижнего направляющего элемента, без функции самозакрывания, 12 кг, левый, цвет серый</t>
  </si>
  <si>
    <t>Комплект фурнитуры WingLine L, без нижнего направляющего элемента, без функции самозакрывания, 12 кг, правый, цвет серый</t>
  </si>
  <si>
    <t>Средняя петля WingLine L для складной двери, пластик, цвет серый</t>
  </si>
  <si>
    <t>Ответная часть средней петли WingLine L для складной двери, сталь оцинкованная</t>
  </si>
  <si>
    <t>Комплект ходового и направляющего профилей WingLine L с крепежом, L1200 мм, с перфорацией, алюминий анодированный</t>
  </si>
  <si>
    <t>Комплект ходового и направляющего профилей WingLine L с крепежом, L2400 мм, с перфорацией, алюминий анодированный</t>
  </si>
  <si>
    <t>Ходовой профиль WingLine L, L1200 мм, с перфорацией, алюминий анодированный</t>
  </si>
  <si>
    <t>Ходовой профиль WingLine L, L2400 мм, с перфорацией, алюминий анодированный</t>
  </si>
  <si>
    <t>Комплект механизма Push to move для WingLine L, исполнение light, левый, цвет серый</t>
  </si>
  <si>
    <t>Комплект механизма Push to move для WingLine L, исполнение light, правый, цвет серый</t>
  </si>
  <si>
    <t>Комплект механизма Push to move для WingLine L, исполнение medium, левый, цвет серый</t>
  </si>
  <si>
    <t>Комплект механизма Push to move для WingLine L, исполнение medium, правый, цвет серый</t>
  </si>
  <si>
    <t>Комплект механизма Push to move для WingLine L, исполнение heavy, левый, цвет серый</t>
  </si>
  <si>
    <t>Комплект механизма Push to move для WingLine L, исполнение heavy, правый, цвет серый</t>
  </si>
  <si>
    <t>Механический фиксатор для механизма Push to move, под прикручивание, цвет серый</t>
  </si>
  <si>
    <t>Магнитный фиксатор для механизма Push to move, под запрессовку, цвет серый</t>
  </si>
  <si>
    <t>Комплект механизма Pull to move Silent для WingLine L, исполнение light, левый, цвет серый</t>
  </si>
  <si>
    <t>Комплект механизма Pull to move Silent для WingLine L, исполнение light, правый, цвет серый</t>
  </si>
  <si>
    <t>Комплект механизма Pull to move Silent для WingLine L, исполнение medium, левый, цвет серый</t>
  </si>
  <si>
    <t>Комплект механизма Pull to move Silent для WingLine L, исполнение medium, правый, цвет серый</t>
  </si>
  <si>
    <t>Комплект механизма Pull to move Silent для WingLine L, исполнение heavy, левый, цвет серый</t>
  </si>
  <si>
    <t>Комплект механизма Pull to move Silent для WingLine L, исполнение heavy, правый, цвет серый</t>
  </si>
  <si>
    <t>Комплект механизма Pull to move Silent для WingLine L, исполнение heavy, левый, цвет белый</t>
  </si>
  <si>
    <t>Комплект механизма Pull to move Silent для WingLine L, исполнение heavy, правый, цвет белый</t>
  </si>
  <si>
    <t>Комплект механизма Pull to move Silent для WingLine L, исполнение heavy, левый, цвет черный</t>
  </si>
  <si>
    <t>Комплект механизма Pull to move Silent для WingLine L, исполнение heavy, правый, цвет черный</t>
  </si>
  <si>
    <t>Направляющий упор для складных дверей, пластик, цвет серый</t>
  </si>
  <si>
    <t>Ходовой профиль WingLine 230, L2400 мм, алюминий с порошковым покрытием, цвет белый</t>
  </si>
  <si>
    <t>Ходовой профиль WingLine 230, L2400 мм, алюминий анодированный, цвет черный</t>
  </si>
  <si>
    <t>Ходовой профиль Wing 77, L3200 мм, с перфорацией, алюминий анодированный</t>
  </si>
  <si>
    <t>Нижний направляющий профиль Wing 77, L3200 мм, с перфорацией, алюминий анодированный</t>
  </si>
  <si>
    <t>Ручка-профиль, толщина двери 15-16 мм, L2500 мм, с перфорацией, алюминий анодированный</t>
  </si>
  <si>
    <t>Ручка-профиль, толщина двери 18-19 мм, L2500 мм, с перфорацией, алюминий анодированный</t>
  </si>
  <si>
    <t>U-образный концевой профиль, толщина двери 15-16 мм, L2500 мм, с перфорацией, алюминий анодированный</t>
  </si>
  <si>
    <t>U-образный концевой профиль, толщина двери 18-19 мм, L2500 мм, с перфорацией, алюминий анодированный</t>
  </si>
  <si>
    <t>Профиль концевой для корпуса, L2500 мм, H17 мм, с перфорацией, алюминий анодированный</t>
  </si>
  <si>
    <t>Профиль концевой для корпуса, L2500 мм, H46 мм, с перфорацией, алюминий анодированный</t>
  </si>
  <si>
    <t>Щеточный уплотнитель, L2500 мм, 8 мм, цвет серый</t>
  </si>
  <si>
    <t>Соединительная планка для наборных дверей, сталь оцинкованная</t>
  </si>
  <si>
    <t>Комплект соединительных пластин с крепежом для наборных дверей, малые, сталь оцинкованная</t>
  </si>
  <si>
    <t>Комплект соединительных пластин с крепежом для наборных дверей, большие, сталь оцинкованная</t>
  </si>
  <si>
    <t>Комплект стяжки-выпрямителя, пластик</t>
  </si>
  <si>
    <t>Комплект стяжек-выпрямителей для тонких дверей толщиной 10-12 мм, алюминий</t>
  </si>
  <si>
    <t>Опора регулируемая для шкафов, высота 60-80 мм, монтаж на боковую панель, сталь / пластик, цвет белый</t>
  </si>
  <si>
    <t>Комплект дополнительного демпфера Silent System для Big Org@Tower Wood</t>
  </si>
  <si>
    <t>Опора колесная с регулировкой по высоте, H102-122 мм, ø60 мм</t>
  </si>
  <si>
    <t>Стяжка эксцентриковая Rastex 15, без буртика, для панелей толщиной 12 мм, цинковое литье</t>
  </si>
  <si>
    <t>Стяжка эксцентриковая Rastex 15, без буртика, для панелей толщиной 15 мм, цинковое литье</t>
  </si>
  <si>
    <t>Стяжка эксцентриковая Rastex 15, без буртика, для панелей толщиной 18 мм, цинковое литье</t>
  </si>
  <si>
    <t>Стяжка эксцентриковая Rastex 15, без буртика, для панелей толщиной 22 мм, цинковое литье, поверхность никелированная</t>
  </si>
  <si>
    <t>Заглушка декоративная для Rastex 15, пластик, цвет белый</t>
  </si>
  <si>
    <t>Заглушка декоративная для Rastex 15, пластик, цвет коричневый</t>
  </si>
  <si>
    <t>Заглушка декоративная для Rastex 15, пластик, цвет черный</t>
  </si>
  <si>
    <t>Заглушка декоративная для Rastex 15, пластик, цвет бежевый</t>
  </si>
  <si>
    <t>Заглушка декоративная для Rastex 15, пластик, цвет серый</t>
  </si>
  <si>
    <t>Дюбель для быстрого монтажа Rapid S DU 324, ø8 мм, L20 мм, сталь оцинкованная / пластик, цвет синий</t>
  </si>
  <si>
    <t>Дюбель для быстрого монтажа Rapid S DU 325, ø8 мм, L30 мм, сталь оцинкованная / пластик, цвет синий</t>
  </si>
  <si>
    <t>Дюбель для быстрого монтажа Rapid S DU 333, ø10 мм, L30 мм, сталь оцинкованная / пластик, цвет зеленый</t>
  </si>
  <si>
    <t>Дюбель ввинчиваемый Twister DU 319 T, для отверстия ø5х9 мм, L20 мм, сталь без покрытия / пластик, цвет зеленый</t>
  </si>
  <si>
    <t>Дюбель ввинчиваемый Twister DU 232 T, для отверстия ø5х11,5 мм, L30 мм, сталь без покрытия / пластик, цвет черный</t>
  </si>
  <si>
    <t>Дюбель ввинчиваемый Twister DU 644 T, M6х7,8 мм, L30 мм, сталь без покрытия / пластик, цвет черный</t>
  </si>
  <si>
    <t>Дюбель двухсторонний DU 868, для средних панелей толщиной 16 мм, ø8 мм, L46/76 мм, сталь без покрытия</t>
  </si>
  <si>
    <t>Стяжка эксцентриковая VB 35 M, для полок 16 мм, с фиксатором, цинковое литье, поверхность никелированная</t>
  </si>
  <si>
    <t>Стяжка эксцентриковая VB 35 M, для полок 16 мм, с фиксатором, пластик, цвет белый</t>
  </si>
  <si>
    <t>Стяжка эксцентриковая VB 35 M, для полок 16 мм, пластик, цвет под орех</t>
  </si>
  <si>
    <t>Стяжка эксцентриковая VB 35 M, для полок 16 мм, с фиксатором, пластик, цвет коричневый</t>
  </si>
  <si>
    <t>Стяжка эксцентриковая VB 35 M, для полок 16 мм, пластик, цвет под бук</t>
  </si>
  <si>
    <t>Стяжка эксцентриковая VB 35, для полок 16 мм, без фиксатора, цинковое литье, поверхность никелированная</t>
  </si>
  <si>
    <t>Стяжка эксцентриковая VB 36 M, для полок 16 мм, цинковое литье, никелированная</t>
  </si>
  <si>
    <t xml:space="preserve">Дюбель ввинчиваемый DU 321, ø5 мм, L6,7 мм, сталь оцинкованная </t>
  </si>
  <si>
    <t xml:space="preserve">Дюбель ввинчиваемый DU 322, ø5 мм, L6,7 мм, сталь оцинкованная </t>
  </si>
  <si>
    <t>Дюбель ввинчиваемый DU 648, M6х7,8 мм, L6,7 мм, сталь без покрытия</t>
  </si>
  <si>
    <t>Дюбель двухсторонний DU 712, для средних панелей толщиной 16 мм, ø5 мм, L6,7/6,7 мм, сталь без покрытия</t>
  </si>
  <si>
    <t>Стяжка-полкодержатель VB 135, для полок от 16 мм, пластик, цвет коричневый</t>
  </si>
  <si>
    <t>Стяжка трапецевидная TZ 4 STD, цинковое литье, поверхность никелированная / сталь</t>
  </si>
  <si>
    <t>Стяжка для столешниц AVB 5, L100 мм, сталь оцинкованная / пластик, цвет серый</t>
  </si>
  <si>
    <t>Соединительная фурнитура Multi Clip, пластик, цвет черный</t>
  </si>
  <si>
    <t>Соединитель задней стенки RV 3, цинковое литье, поверхность никелированная</t>
  </si>
  <si>
    <t>Винт прямого крепления с потайной головкой, ø6,3х11 мм, сталь никелированная</t>
  </si>
  <si>
    <t>Соединитель задней стенки RV 7 D, цинковое литье, поверхность никелированная</t>
  </si>
  <si>
    <t>Соединитель задней стенки RV 8, пластик, белый</t>
  </si>
  <si>
    <t>Стяжка межсекционная VHS 32, ø5 мм, для панелей 28-36 мм, сталь никелированная</t>
  </si>
  <si>
    <t>Стяжка межсекционная VHS 32, ø5 мм, для панелей 36-44 мм, сталь никелированная</t>
  </si>
  <si>
    <t>Муфта №49, ø8x11, M6, пластик, цвет белый</t>
  </si>
  <si>
    <t>Муфта распорная, M6, D10x12, пластик, цвет белый</t>
  </si>
  <si>
    <t>Муфта №33, ø10x11, M6, пластик, цвет белый</t>
  </si>
  <si>
    <t>Полкодержатель Sekura 1.1 со штифтом, ø5 мм, цинковое литье, поверхность никелированная</t>
  </si>
  <si>
    <t>Полкодержатель Sekura 7 со штифтом, ø5 мм, цинковое литье, поверхность никелированная</t>
  </si>
  <si>
    <t>Полкодержатель Sekura 8 для стеклянных полок, ø5 мм, сталь оцинкованная / пластик прозрачный</t>
  </si>
  <si>
    <t>Полкодержатель цилиндрический Duplo, ø5 мм, сталь оцинкованная</t>
  </si>
  <si>
    <t>Полкодержатель цилиндрический для стеклянных полок, ø5 мм, сталь оцинкованная / пластик прозрачный</t>
  </si>
  <si>
    <t>Подвес для шкафа SAH 215, монтаж за задней панелью, сталь оцинкованная, левый</t>
  </si>
  <si>
    <t>Подвес для шкафа SAH 215, монтаж за задней панелью, сталь оцинкованная, правый</t>
  </si>
  <si>
    <t>Подвес для шкафа SAH 216, монтаж за задней панелью, сталь оцинкованная, левый</t>
  </si>
  <si>
    <t>Подвес для шкафа SAH 216, монтаж за задней панелью, сталь оцинкованная, правый</t>
  </si>
  <si>
    <t>Заглушка для подвеса SAH 215/216, ø15 мм, пластик, цвет белый</t>
  </si>
  <si>
    <t>Подвес для шкафа SAH 130, под запрессовку, сталь оцинкованная / пластик, цвет белый, левый</t>
  </si>
  <si>
    <t>Подвес для шкафа SAH 130, под запрессовку, сталь оцинкованная / пластик, цвет белый, правый</t>
  </si>
  <si>
    <t>Заглушка для подвеса SAH 130/131, пластик, цвет серебристо-серый, левая</t>
  </si>
  <si>
    <t>Заглушка для подвеса SAH 130/131, пластик, цвет серебристо-серый, правая</t>
  </si>
  <si>
    <t>Заглушка для подвеса SAH 130/131, пластик, цвет белый, левая</t>
  </si>
  <si>
    <t>Заглушка для подвеса SAH 130/131, пластик, цвет белый, правая</t>
  </si>
  <si>
    <t>Подвес для шкафа SAH 302, цвет белый</t>
  </si>
  <si>
    <t>Подвес для шкафа SAH 305, цинковое литье</t>
  </si>
  <si>
    <t>Подвесная шина, тип L, L130 мм, сталь оцинкованная</t>
  </si>
  <si>
    <t>Подвесная шина, тип B, L3000 мм, сталь оцинкованная</t>
  </si>
  <si>
    <t>Подвесной крюк, ø6×50 мм, сталь оцинкованная</t>
  </si>
  <si>
    <t>Саморез с плоской головкой, ø5,5×50 мм, шлиц тип PZ, сталь оцинкованная</t>
  </si>
  <si>
    <t>Дюбель стеновой, ø8х40 мм, пластик, цвет белый</t>
  </si>
  <si>
    <t>Поворотная полка ComfortSpin, пластик прозрачный</t>
  </si>
  <si>
    <t>Поворотная полка ComfortSpin, пластик, цвет антрацит</t>
  </si>
  <si>
    <t>Лоток для канцелярских принадлежностей SmarTray Plastic, H40 мм, пластик, цвет под алюминий</t>
  </si>
  <si>
    <t>Лоток для канцелярских принадлежностей SmarTray Plastic, H40 мм, пластик, цвет белый</t>
  </si>
  <si>
    <t>Лоток для канцелярских принадлежностей SmarTray Plastic, H40 мм, пластик, цвет черный</t>
  </si>
  <si>
    <t>Лоток для канцелярских принадлежностей SmarTray Plastic, H60 мм, пластик, цвет под алюминий</t>
  </si>
  <si>
    <t>Лоток для канцелярских принадлежностей SmarTray Plastic, H60 мм, пластик, цвет белый</t>
  </si>
  <si>
    <t>Лоток для канцелярских принадлежностей SmarTray Plastic, H60 мм, пластик, цвет черный</t>
  </si>
  <si>
    <t>Комплект направляющих Quadro 12 частичного выдвижения, с функцией самозакрывания, монтаж под панелью</t>
  </si>
  <si>
    <t>Комплект направляющих Quadro 12 частичного выдвижения, с демпфером Silent System, монтаж под панелью</t>
  </si>
  <si>
    <t>Комплект направляющих Quadro 12 частичного выдвижения, с механизмом Push to open, монтаж под панелью</t>
  </si>
  <si>
    <t>Комплект фурнитуры для подъемно-задвижных створок Lift Up, толщина створки 15-16 мм, пластик, цвет серый</t>
  </si>
  <si>
    <t>Комплект фурнитуры для подъемно-задвижных створок Lift Up, толщина створки 18-19 мм, пластик, цвет серый</t>
  </si>
  <si>
    <t>Подъемный механизм Lift Junior, угол открывания 75°, левый, сталь никелированная</t>
  </si>
  <si>
    <t>Подъемный механизм Lift Junior, угол открывания 75°, правый, сталь никелированная</t>
  </si>
  <si>
    <t>Штанга для вешалок 30х15х0,7 мм, L3000 мм, сталь, цвет серый титан</t>
  </si>
  <si>
    <t>Винт M6х25 мм для штангодержателя SL 786</t>
  </si>
  <si>
    <t>Станок BlueMax Mini тип 2/6, 0,8 кВт / 230 В / 50 Гц / 1 фаза, без сверл</t>
  </si>
  <si>
    <t>Монтажное приспособление AvanFit 100 для AvanTech</t>
  </si>
  <si>
    <t>Инструмент для запрессовки штифтов боковин InnoTech/InnoTech Atira</t>
  </si>
  <si>
    <t>Шина с измерительной шкалой для сверлильного кондуктора Accura, L1000 мм</t>
  </si>
  <si>
    <t>Шина с измерительной шкалой для сверлильного кондуктора Accura, L1500 мм</t>
  </si>
  <si>
    <t>Регулируемый упор для шины кондуктора Accura, для собранного корпуса</t>
  </si>
  <si>
    <t>Регулируемый упор для шины кондуктора Accura, для отдельных деталей</t>
  </si>
  <si>
    <t>Комплект шины с упорами для сверлильного кондуктора Exakta, L1000 мм</t>
  </si>
  <si>
    <t>Сверлильно-разметочный кондуктор Exakta, ø5 мм</t>
  </si>
  <si>
    <t>Регулируемый упор для шины сверлильного кондуктора Exakta</t>
  </si>
  <si>
    <t>Сверлильный кондуктор Practica для передней панели ящиков и коробов AvanTech YOU</t>
  </si>
  <si>
    <t>Сверлильный кондуктор Practica для передней панели ящиков и коробов InnoTech/InnoTech Atira</t>
  </si>
  <si>
    <t>Сверлильный кондуктор Practica 240 для передней панели ящиков AvanTech YOU, с высотой боковины 77 мм</t>
  </si>
  <si>
    <t>Сверлильный кондуктор Practica 250 для передней панели ящиков и коробов AvanTech YOU</t>
  </si>
  <si>
    <t>Сверлильный кондуктор Practica 200 для передней панели ящиков и коробов ArciTech/InnoTech/InnoTech Atira</t>
  </si>
  <si>
    <t>Сверлильный кондуктор Practica 265 для передней панели внутренних ящиков и коробов AvanTech YOU</t>
  </si>
  <si>
    <t>Сверлильный кондуктор Practica 275 для задних стенок ящиков и коробов AvanTech YOU, с высотой боковины 101-251 мм</t>
  </si>
  <si>
    <t>Сверлильный кондуктор Practica 295 для задних стенок ящиков AvanTech YOU, с высотой боковины 77 мм</t>
  </si>
  <si>
    <t>Сверлильный кондуктор BlueJig Dowel для дюбелей стяжки Rastex 15/25</t>
  </si>
  <si>
    <t>Сверлильный кондуктор для направляющих BlueJig Actro YOU</t>
  </si>
  <si>
    <t>Сверлильный кондуктор для направляющих BlueJig Quadro EB20 Start</t>
  </si>
  <si>
    <t>Сверлильный кондуктор для направляющих BlueJig Quadro EB20/Quadro 4D</t>
  </si>
  <si>
    <t>Стяжка соединительная 130 мм, элемент с 3 крюками, тип 1</t>
  </si>
  <si>
    <t>Стяжка соединительная 130 мм, элемент с 3 крюками, тип 2</t>
  </si>
  <si>
    <t>Стяжка соединительная 130 мм, опорный элемент</t>
  </si>
  <si>
    <t>Опора средней траверсы для кровати, X190 мм (-42/+76 мм), пластик, цвет черный</t>
  </si>
  <si>
    <t>Schwenkfix, откидной элемент, левый</t>
  </si>
  <si>
    <t>Schwenkfix, откидной элемент, правый</t>
  </si>
  <si>
    <t>Опорная деталь CoFix М</t>
  </si>
  <si>
    <t>Ответная деталь 1 CoFix М</t>
  </si>
  <si>
    <t>Ответная деталь 2 CoFix М</t>
  </si>
  <si>
    <t xml:space="preserve">Монтажная планка крестообразная UniFix с демпфером для крепления FrankoFlex и VarioFlex </t>
  </si>
  <si>
    <t xml:space="preserve">Proflex с плоской ножкой A 0-105° </t>
  </si>
  <si>
    <t xml:space="preserve">Proflex с плоской ножкой B 0-105° </t>
  </si>
  <si>
    <t>Механизм регулировки для подлокотников и подголовников FricoFlex, 5 Нм</t>
  </si>
  <si>
    <t>Механизм регулировки для подлокотников и подголовников FricoFlex, 7 Нм</t>
  </si>
  <si>
    <t>Механизм регулировки для подлокотников и подголовников FricoFlex, 10 Нм</t>
  </si>
  <si>
    <t>FricoStretch 7 Нм 80 В, механизм регулировки для подголовников</t>
  </si>
  <si>
    <t>Varioflex с плоской ножкой, угол 255-360°, хромированный</t>
  </si>
  <si>
    <t>ProDecor, ручка Vigilia, межосевое расстояние 32 мм, цвет под хром глянцевый</t>
  </si>
  <si>
    <t>ProDecor, ручка Vigilia, межосевое расстояние 32 мм, цвет под нержавеющую сталь</t>
  </si>
  <si>
    <t>ProDecor, ручка Aosta, межосевое расстояние 192 мм, цвет под нержавеющую сталь</t>
  </si>
  <si>
    <t>ProDecor, ручка Celista, межосевое расстояние 128 мм, цвет под нержавеющую сталь</t>
  </si>
  <si>
    <t>ProDecor, ручка Carolina, межосевое расстояние 160 мм, цвет под нержавеющую сталь</t>
  </si>
  <si>
    <t>ProDecor, ручка Veronia, межосевое расстояние 160 мм, цвет под нержавеющую сталь</t>
  </si>
  <si>
    <t>ProDecor, ручка Veronia, межосевое расстояние 160 мм, цвет под хром глянцевый</t>
  </si>
  <si>
    <t>ProDecor, ручка Zenga, межосевое расстояние 192 мм, левая, цвет под нержавеющую сталь</t>
  </si>
  <si>
    <t>ProDecor, ручка Zenga, межосевое расстояние 192 мм, правая, цвет под нержавеющую сталь</t>
  </si>
  <si>
    <t>ProDecor, ручка Nubia, межосевое расстояние 192 мм, цвет под нержавеющую сталь</t>
  </si>
  <si>
    <t>ProDecor, ручка Bracara, межосевое расстояние 128 мм, цвет под олово</t>
  </si>
  <si>
    <t>ProDecor, ручка Luro, межосевое расстояние 96 мм, цвет под олово</t>
  </si>
  <si>
    <t>ProDecor, ручка Luro, межосевое расстояние 128 мм, цвет под олово</t>
  </si>
  <si>
    <t>ProDecor, ручка Tarraco, 49x30 мм, цвет под олово</t>
  </si>
  <si>
    <t>ProDecor, ручка Suasa, межосевое расстояние 160 мм, цвет под нержавеющую сталь</t>
  </si>
  <si>
    <t>ProDecor, ручка Suasa, межосевое расстояние 160 мм, цвет под хром глянцевый</t>
  </si>
  <si>
    <t>ProDecor, ручка Felina, межосевое расстояние 160 мм, цвет под нержавеющую сталь</t>
  </si>
  <si>
    <t>ProDecor, ручка Solda, межосевое расстояние 160 мм, цвет под хром глянцевый</t>
  </si>
  <si>
    <t>Комплект принадлежностей для фурнитуры КА 5740</t>
  </si>
  <si>
    <t>Система фурнитуры для поворотно-задвижных дверей/Retractable door system for doors</t>
  </si>
  <si>
    <t>Высота 187 Инлайн соеденитель</t>
  </si>
  <si>
    <t>Петля Sensys 8639i, угол корпуса W45, угол 95°, чашка TH52, D35, накладная навеска (B 9), никелированная</t>
  </si>
  <si>
    <t>Петля Sensys 8639i, угол корпуса W45, угол 95°, чашка TH52, D35, вкладная навеска (B 9), никелированная</t>
  </si>
  <si>
    <t>Петля Sensys 8639i, угол корпуса W45, угол 95°, чашка TH53, D35, накладная навеска (B 9), никелированная</t>
  </si>
  <si>
    <t>Комплект фурнитуры КА 5740, номинальная длина 300 мм, 8 кг</t>
  </si>
  <si>
    <t>Комплект фурнитуры КА 5740, номинальная длина 350 мм, 8 кг</t>
  </si>
  <si>
    <t>Комплект фурнитуры КА 5740, номинальная длина 400 мм, 8 кг</t>
  </si>
  <si>
    <t>Комплект фурнитуры КА 5740, номинальная длина 450 мм, 8 кг</t>
  </si>
  <si>
    <t>Комплект фурнитуры КА 5740, номинальная длина 500 мм, 8 кг</t>
  </si>
  <si>
    <t>Комплект фурнитуры КА 5740, номинальная длина 550 мм, 8 кг</t>
  </si>
  <si>
    <t>Комплект фурнитуры КА 5740, номинальная длина 600 мм, 8 кг</t>
  </si>
  <si>
    <t>Комплект фурнитуры КА 5740, номинальная длина 650 мм, 8 кг</t>
  </si>
  <si>
    <t>Комплект фурнитуры КА 5740, номинальная длина 700 мм, 8 кг</t>
  </si>
  <si>
    <t>Винт с потайной головкой для адаптера чашки петли для приклеивания / адаптера для рамных конструкций, ø4х12 мм</t>
  </si>
  <si>
    <t>D=0.0 mm</t>
  </si>
  <si>
    <t>D=1.5 mm</t>
  </si>
  <si>
    <t>D=3.0 mm</t>
  </si>
  <si>
    <t>D=5.0 mm</t>
  </si>
  <si>
    <t>D=8.0 mm</t>
  </si>
  <si>
    <t>0.0 мм</t>
  </si>
  <si>
    <t>1.5 мм</t>
  </si>
  <si>
    <t>3.0 мм</t>
  </si>
  <si>
    <t>5.0 мм</t>
  </si>
  <si>
    <t>8.0 мм</t>
  </si>
  <si>
    <t>0.5 мм</t>
  </si>
  <si>
    <t>Принадлежности к петлям Veosys</t>
  </si>
  <si>
    <t>Корпус 18 мм</t>
  </si>
  <si>
    <t>Угол -5'</t>
  </si>
  <si>
    <t>Петля Sensys 8645i, угол 110°, чашка TX21, под приклеивание, вкладная навеска (B 4), никелированная</t>
  </si>
  <si>
    <t>Петля Sensys 8657i, угол 165°, чашка TX21, под приклеивание, вкладная навеска (B 4), никелированная</t>
  </si>
  <si>
    <t>Система складных дверей WingLine L 2024</t>
  </si>
  <si>
    <t>Комплекты фурнитуры WingLine L 2024 без механизма открывания</t>
  </si>
  <si>
    <t>WingLine L 2024</t>
  </si>
  <si>
    <t>heavy</t>
  </si>
  <si>
    <t>medium</t>
  </si>
  <si>
    <t>light</t>
  </si>
  <si>
    <t>Комплект 2 средних петель для складных дверей, с регулировкой оси вращения, под прикручивание</t>
  </si>
  <si>
    <t>Комплект 3 средних петель для складных дверей, с регулировкой оси вращения, под прикручивание</t>
  </si>
  <si>
    <t>Комплект 2 средних петель WingLine L, с регулировкой, цвет серый</t>
  </si>
  <si>
    <t>Комплект 2 средних петель WingLine L, с регулировкой, цвет белый</t>
  </si>
  <si>
    <t>Комплект 2 средних петель WingLine L, с регулировкой, цвет антрацит</t>
  </si>
  <si>
    <t>Комплект 3 средних петель WingLine L, с регулировкой, цвет серый</t>
  </si>
  <si>
    <t>Комплект 3 средних петель WingLine L, с регулировкой, цвет белый</t>
  </si>
  <si>
    <t>Комплект 3 средних петель WingLine L, с регулировкой, цвет антрацит</t>
  </si>
  <si>
    <t>Комплект механического фиксатора Push to move, под прикручивание, цвет серый</t>
  </si>
  <si>
    <t>Комплект механического фиксатора Push to move, под прикручивание, цвет белый</t>
  </si>
  <si>
    <t>Комплект механического фиксатора Push to move, под прикручивание, цвет черный</t>
  </si>
  <si>
    <t>Комплект магнитного фиксатора Push to move, под запрессовку, стандартная версия, цвет серый</t>
  </si>
  <si>
    <t>Комплект магнитного фиксатора Push to move, под запрессовку, дизайн-версия, цвет белый</t>
  </si>
  <si>
    <t>Комплект магнитного фиксатора Push to move, под запрессовку, дизайн-версия, цвет черный</t>
  </si>
  <si>
    <t>Опора ходового профиля WingLine L, пластик, цвет серый</t>
  </si>
  <si>
    <t>Фурнитура Базовая правая</t>
  </si>
  <si>
    <t>Фурнитура Базовая левая</t>
  </si>
  <si>
    <t>Профиля 1200 мм</t>
  </si>
  <si>
    <t>Профиля 2400  мм</t>
  </si>
  <si>
    <t>Петли</t>
  </si>
  <si>
    <t>Монтажки</t>
  </si>
  <si>
    <t>Заглушка чашка</t>
  </si>
  <si>
    <t>Заглушка плече</t>
  </si>
  <si>
    <t>Средние петли 2 шт</t>
  </si>
  <si>
    <t>Средние петли 3 шт</t>
  </si>
  <si>
    <t>`</t>
  </si>
  <si>
    <t>Крестообразная МП под прикручивание</t>
  </si>
  <si>
    <t>Линейная МП под прикручивание с регулировкой</t>
  </si>
  <si>
    <t>Линейная МП под прикручивание без регулировки</t>
  </si>
  <si>
    <t>Линейная МП с евровинтами и регулировкой</t>
  </si>
  <si>
    <t>Крестообразная МП с евровинами и регулировкой</t>
  </si>
  <si>
    <t>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t>
  </si>
  <si>
    <t>Дополнительные компоненты ящика</t>
  </si>
  <si>
    <t>Фурнитура без функции самозакрывания левая</t>
  </si>
  <si>
    <t>Фурнитура без функциисамозакрывания правая</t>
  </si>
  <si>
    <t>Рычаг ПУШ</t>
  </si>
  <si>
    <t>Магнитный фиксатор, дизайн версия</t>
  </si>
  <si>
    <t>Рычаг Пулл</t>
  </si>
  <si>
    <t>by Artemiev Ivan, upd: 02.12.2024</t>
  </si>
  <si>
    <t>Монтажная планка линейная System 8099, для Sensys, LR20, D1,5, с предустановленными евровинтами, с эксцентриком, черный обсидиан</t>
  </si>
  <si>
    <t>Монтажная планка линейная System 8099, для Sensys, LR20, D3, с предустановленными евровинтами, с эксцентриком, черный обсидиан</t>
  </si>
  <si>
    <t>Саморез с потайной головкой для ДСП, ø4х16 мм, шлиц тип PZ, нержавеющая сталь</t>
  </si>
  <si>
    <t>Дизайн-профиль AvanTech YOU, NL270, с алюминиевым покрытием, цвет серебристый</t>
  </si>
  <si>
    <t>Дизайн-профиль AvanTech YOU, NL300, с алюминиевым покрытием, цвет серебристый</t>
  </si>
  <si>
    <t>Дизайн-профиль AvanTech YOU, NL350, с алюминиевым покрытием, цвет серебристый</t>
  </si>
  <si>
    <t>Дизайн-профиль AvanTech YOU, NL400, с алюминиевым покрытием, цвет серебристый</t>
  </si>
  <si>
    <t>Дизайн-профиль AvanTech YOU, NL450, с алюминиевым покрытием, цвет серебристый</t>
  </si>
  <si>
    <t>Дизайн-профиль AvanTech YOU, NL500, с алюминиевым покрытием, цвет серебристый</t>
  </si>
  <si>
    <t>Дизайн-профиль AvanTech YOU, NL550, с алюминиевым покрытием, цвет серебристый</t>
  </si>
  <si>
    <t>Дизайн-профиль AvanTech YOU, NL600, с алюминиевым покрытием, цвет серебристый</t>
  </si>
  <si>
    <t>Дизайн-профиль AvanTech YOU, NL650, с алюминиевым покрытием, цвет серебристый</t>
  </si>
  <si>
    <t>Дизайн-профиль AvanTech YOU NL270, с алюминиевым покрытием, цвет белый</t>
  </si>
  <si>
    <t>Дизайн-профиль AvanTech YOU NL300, с алюминиевым покрытием, цвет белый</t>
  </si>
  <si>
    <t>Дизайн-профиль AvanTech YOU NL350, с алюминиевым покрытием, цвет белый</t>
  </si>
  <si>
    <t>Дизайн-профиль AvanTech YOU NL400, с алюминиевым покрытием, цвет белый</t>
  </si>
  <si>
    <t>Дизайн-профиль AvanTech YOU NL450, с алюминиевым покрытием, цвет белый</t>
  </si>
  <si>
    <t>Дизайн-профиль AvanTech YOU NL500, с алюминиевым покрытием, цвет белый</t>
  </si>
  <si>
    <t>Дизайн-профиль AvanTech YOU NL550, с алюминиевым покрытием, цвет белый</t>
  </si>
  <si>
    <t>Дизайн-профиль AvanTech YOU NL600, с алюминиевым покрытием, цвет белый</t>
  </si>
  <si>
    <t>Дизайн-профиль AvanTech YOU NL650, с алюминиевым покрытием, цвет белый</t>
  </si>
  <si>
    <t>Дизайн-профиль AvanTech YOU, NL270, с алюминиевым покрытием, цвет антрацит</t>
  </si>
  <si>
    <t>Дизайн-профиль AvanTech YOU, NL300, с алюминиевым покрытием, цвет антрацит</t>
  </si>
  <si>
    <t>Дизайн-профиль AvanTech YOU, NL350, с алюминиевым покрытием, цвет антрацит</t>
  </si>
  <si>
    <t>Дизайн-профиль AvanTech YOU, NL400, с алюминиевым покрытием, цвет антрацит</t>
  </si>
  <si>
    <t>Дизайн-профиль AvanTech YOU, NL450, с алюминиевым покрытием, цвет антрацит</t>
  </si>
  <si>
    <t>Дизайн-профиль AvanTech YOU, NL500, с алюминиевым покрытием, цвет антрацит</t>
  </si>
  <si>
    <t>Дизайн-профиль AvanTech YOU, NL550, с алюминиевым покрытием, цвет антрацит</t>
  </si>
  <si>
    <t>Дизайн-профиль AvanTech YOU, NL600, с алюминиевым покрытием, цвет антрацит</t>
  </si>
  <si>
    <t>Дизайн-профиль AvanTech YOU, NL650, с алюминиевым покрытием, цвет антрацит</t>
  </si>
  <si>
    <t>Дизайн-профиль AvanTech YOU, NL270, с алюминиевым покрытием, цвет под нержавеющую сталь</t>
  </si>
  <si>
    <t>Дизайн-профиль AvanTech YOU, NL300, с алюминиевым покрытием, цвет под нержавеющую сталь</t>
  </si>
  <si>
    <t>Дизайн-профиль AvanTech YOU, NL350, с алюминиевым покрытием, цвет под нержавеющую сталь</t>
  </si>
  <si>
    <t>Дизайн-профиль AvanTech YOU, NL400, с алюминиевым покрытием, цвет под нержавеющую сталь</t>
  </si>
  <si>
    <t>Дизайн-профиль AvanTech YOU, NL450, с алюминиевым покрытием, цвет под нержавеющую сталь</t>
  </si>
  <si>
    <t>Дизайн-профиль AvanTech YOU, NL500, с алюминиевым покрытием, цвет под нержавеющую сталь</t>
  </si>
  <si>
    <t>Дизайн-профиль AvanTech YOU, NL550, с алюминиевым покрытием, цвет под нержавеющую сталь</t>
  </si>
  <si>
    <t>Дизайн-профиль AvanTech YOU, NL600, с алюминиевым покрытием, цвет под нержавеющую сталь</t>
  </si>
  <si>
    <t>Дизайн-профиль AvanTech YOU, NL650, с алюминиевым покрытием, цвет под нержавеющую сталь</t>
  </si>
  <si>
    <t>Комплект для синхронизации открывания ящиков  Synchro Access</t>
  </si>
  <si>
    <t>Внутренняя организация OrgaTray 650 для MultiTech, KB400, цвет белый</t>
  </si>
  <si>
    <t>Внутренняя организация OrgaTray 650 для MultiTech, KB450, цвет белый</t>
  </si>
  <si>
    <t>Внутренняя организация OrgaTray 650 для MultiTech, KB500, цвет белый</t>
  </si>
  <si>
    <t>Внутренняя организация OrgaTray 650 для MultiTech, KB600, цвет белый</t>
  </si>
  <si>
    <t>Система сбора мусора InsertFlex 450 для InnoTech Atira/ArciTech, KB450, цвет антрацит</t>
  </si>
  <si>
    <t>Система сбора мусора InsertFlex 600 для InnoTech Atira/ArciTech, KB600, цвет антрацит</t>
  </si>
  <si>
    <t>Система сбора мусора InsertFlex 900 для InnoTech Atira/ArciTech, KB900, цвет антрацит</t>
  </si>
  <si>
    <t>Комплект ящика MultiTech, H86, NL250, цвет белый</t>
  </si>
  <si>
    <t>Заглушка д/MultiTech,пластмасса,серая</t>
  </si>
  <si>
    <t>Комплект демпферов Silent System TopLine XL для 2 дверей, 15-35 кг, цвет черный/серый</t>
  </si>
  <si>
    <t>Комплект демпферов Silent System TopLine XL для 2 дверей, 30-80 кг, цвет черный/серый</t>
  </si>
  <si>
    <t>Комплект демпферов Silent System TopLine XL для 2 дверей, 60-100 кг, цвет черный/серый</t>
  </si>
  <si>
    <t>Комплект демпферов Silent System TopLine XL для 3 дверей, 15-35 кг, с демпфером для средней двери, цвет черный/серый</t>
  </si>
  <si>
    <t>Комплект демпферов Silent System TopLine XL для 3 дверей, 30-80 кг, с демпфером для средней двери, цвет черный/серый</t>
  </si>
  <si>
    <t>Комплект демпферов Silent System TopLine XL для 3 дверей, 60-100 кг, с демпфером для средней двери, цвет черный/серый</t>
  </si>
  <si>
    <t>Комплект профилей TopLine XL strong/STB19.0, L2300 мм, алюминий анодированный, цвет черный</t>
  </si>
  <si>
    <t>Комплект профилей TopLine XL strong/STB19.0, L4000 мм, алюминий анодированный, цвет черный</t>
  </si>
  <si>
    <t>Комплект фурнитуры WingLine L (2024), вариант heavy, с функцией самозакрывания, цвет серый, левый</t>
  </si>
  <si>
    <t>Комплект фурнитуры WingLine L (2024), вариант heavy, с функцией самозакрывания, цвет серый, правый</t>
  </si>
  <si>
    <t>Комплект фурнитуры WingLine L (2024), вариант heavy, с функцией самозакрывания, цвет белый, левый</t>
  </si>
  <si>
    <t>Комплект фурнитуры WingLine L (2024), вариант heavy, с функцией самозакрывания, цвет белый, правый</t>
  </si>
  <si>
    <t>Комплект фурнитуры WingLine L (2024), вариант heavy, с функцией самозакрывания, цвет антрацит, левый</t>
  </si>
  <si>
    <t>Комплект фурнитуры WingLine L (2024), вариант heavy, с функцией самозакрывания, цвет антрацит, правый</t>
  </si>
  <si>
    <t>Комплект фурнитуры WingLine L (2024), вариант heavy, без функции самозакрывания, цвет серый, левый</t>
  </si>
  <si>
    <t>Комплект фурнитуры WingLine L (2024), вариант heavy, без функции самозакрывания, цвет серый, правый</t>
  </si>
  <si>
    <t>Комплект фурнитуры WingLine L (2024), вариант heavy, без функции самозакрывания, цвет белый, левый</t>
  </si>
  <si>
    <t>Комплект фурнитуры WingLine L (2024), вариант heavy, без функции самозакрывания, цвет белый, правый</t>
  </si>
  <si>
    <t>Комплект фурнитуры WingLine L (2024), вариант heavy, без функции самозакрывания, цвет антрацит, левый</t>
  </si>
  <si>
    <t>Комплект фурнитуры WingLine L (2024), вариант heavy, без функции самозакрывания, цвет антрацит, правый</t>
  </si>
  <si>
    <t>Комплект фурнитуры WingLine L (2024), вариант medium, с функцией самозакрывания, цвет серый, левый</t>
  </si>
  <si>
    <t>Комплект фурнитуры WingLine L (2024), вариант medium, с функцией самозакрывания, цвет серый, правый</t>
  </si>
  <si>
    <t>Комплект фурнитуры WingLine L (2024), вариант medium, с функцией самозакрывания, цвет белый, левый</t>
  </si>
  <si>
    <t>Комплект фурнитуры WingLine L (2024), вариант medium, с функцией самозакрывания, цвет белый, правый</t>
  </si>
  <si>
    <t>Комплект фурнитуры WingLine L (2024), вариант medium, с функцией самозакрывания, цвет антрацит, левый</t>
  </si>
  <si>
    <t>Комплект фурнитуры WingLine L (2024), вариант medium, с функцией самозакрывания, цвет антрацит, правый</t>
  </si>
  <si>
    <t>Комплект фурнитуры WingLine L (2024), вариант medium, без функции самозакрывания, цвет серый, левый</t>
  </si>
  <si>
    <t>Комплект фурнитуры WingLine L (2024), вариант medium, без функции самозакрывания, цвет серый, правый</t>
  </si>
  <si>
    <t>Комплект фурнитуры WingLine L (2024), вариант medium, без функции самозакрывания, цвет белый, левый</t>
  </si>
  <si>
    <t>Комплект фурнитуры WingLine L (2024), вариант medium, без функции самозакрывания, цвет белый, правый</t>
  </si>
  <si>
    <t>Комплект фурнитуры WingLine L (2024), вариант medium, без функции самозакрывания, цвет антрацит, левый</t>
  </si>
  <si>
    <t>Комплект фурнитуры WingLine L (2024), вариант medium, без функции самозакрывания, цвет антрацит, правый</t>
  </si>
  <si>
    <t>Комплект фурнитуры WingLine L (2024), вариант light, с функцией самозакрывания, цвет серый, левый</t>
  </si>
  <si>
    <t>Комплект фурнитуры WingLine L (2024), вариант light, с функцией самозакрывания, цвет серый, правый</t>
  </si>
  <si>
    <t>Комплект фурнитуры WingLine L (2024), вариант light, с функцией самозакрывания, цвет белый, левый</t>
  </si>
  <si>
    <t>Комплект фурнитуры WingLine L (2024), вариант light, с функцией самозакрывания, цвет белый, правый</t>
  </si>
  <si>
    <t>Комплект фурнитуры WingLine L (2024), вариант light, с функцией самозакрывания, цвет антрацит, левый</t>
  </si>
  <si>
    <t>Комплект фурнитуры WingLine L (2024), вариант light, с функцией самозакрывания, цвет антрацит, правый</t>
  </si>
  <si>
    <t>Комплект фурнитуры WingLine L (2024), вариант light, без функции самозакрывания, цвет серый, левый</t>
  </si>
  <si>
    <t>Комплект фурнитуры WingLine L (2024), вариант light, без функции самозакрывания, цвет серый, правый</t>
  </si>
  <si>
    <t>Комплект фурнитуры WingLine L (2024), вариант light, без функции самозакрывания, цвет белый, левый</t>
  </si>
  <si>
    <t>Комплект фурнитуры WingLine L (2024), вариант light, без функции самозакрывания, цвет белый, правый</t>
  </si>
  <si>
    <t>Комплект фурнитуры WingLine L (2024), вариант light, без функции самозакрывания, цвет антрацит, левый</t>
  </si>
  <si>
    <t>Комплект фурнитуры WingLine L (2024), вариант light, без функции самозакрывания, цвет антрацит, правый</t>
  </si>
  <si>
    <t>Комплект профилей WingLine L (2024), с перфорацией, L1200 мм, алюминий, цвет серебристый</t>
  </si>
  <si>
    <t>Комплект профилей WingLine L (2024), с перфорацией, L1200 мм, алюминий, цвет белый</t>
  </si>
  <si>
    <t>Комплект профилей WingLine L (2024), с перфорацией, L1200 мм, алюминий, цвет антрацит</t>
  </si>
  <si>
    <t>Комплект профилей WingLine L (2024), с перфорацией, L2400 мм, алюминий, цвет серебристый</t>
  </si>
  <si>
    <t>Комплект профилей WingLine L (2024), с перфорацией, L2400 мм, алюминий, цвет белый</t>
  </si>
  <si>
    <t>Комплект профилей WingLine L (2024), с перфорацией, L2400 мм, алюминий, цвет антрацит</t>
  </si>
  <si>
    <t>Комплект ходового профиля WingLine L (2024), с перфорацией, L1200 мм, алюминий, цвет серебристый</t>
  </si>
  <si>
    <t>Комплект ходового профиля WingLine L (2024), с перфорацией, L1200 мм, алюминий, цвет белый</t>
  </si>
  <si>
    <t>Комплект ходового профиля WingLine L (2024), с перфорацией, L1200 мм, алюминий, цвет антрацит</t>
  </si>
  <si>
    <t>Комплект ходового профиля WingLine L (2024), с перфорацией, L2400 мм, алюминий, цвет серебристый</t>
  </si>
  <si>
    <t>Комплект ходового профиля WingLine L (2024), с перфорацией, L2400 мм, алюминий, цвет белый</t>
  </si>
  <si>
    <t>Комплект ходового профиля WingLine L (2024), с перфорацией, L2400 мм, алюминий, цвет антрацит</t>
  </si>
  <si>
    <t>Комплект механизма Pull to move Silent (2024) для складных дверей, вариант heavy, цвет серый</t>
  </si>
  <si>
    <t>Комплект механизма Pull to move Silent (2024) для складных дверей, вариант heavy, цвет белый</t>
  </si>
  <si>
    <t>Комплект механизма Pull to move Silent (2024) для складных дверей, вариант heavy, цвет антрацит</t>
  </si>
  <si>
    <t>Комплект механизма Pull to move Silent (2024) для складных дверей, вариант light, цвет серый</t>
  </si>
  <si>
    <t>Комплект механизма Pull to move Silent (2024) для складных дверей, вариант light, цвет белый</t>
  </si>
  <si>
    <t>Комплект механизма Pull to move Silent (2024) для складных дверей, вариант light, цвет антрацит</t>
  </si>
  <si>
    <t>Комплект механизма Push to move (2024) для складных дверей, вариант heavy, цвет серый</t>
  </si>
  <si>
    <t>Комплект механизма Push to move (2024) для складных дверей, вариант heavy, цвет белый</t>
  </si>
  <si>
    <t>Комплект механизма Push to move (2024) для складных дверей, вариант heavy, цвет антрацит</t>
  </si>
  <si>
    <t>Комплект механизма Push to move (2024) для складных дверей, вариант light, цвет серый</t>
  </si>
  <si>
    <t>Комплект механизма Push to move (2024) для складных дверей, вариант light, цвет белый</t>
  </si>
  <si>
    <t>Комплект механизма Push to move (2024) для складных дверей, вариант light, цвет антрацит</t>
  </si>
  <si>
    <t>Стяжка эксцентриковая VB 35 M, для полок 16 мм, с фиксатором, пластик, цвет черный</t>
  </si>
  <si>
    <t>Стяжка эксцентриковая VB 35 M, для полок 16 мм, с фиксатором, пластик, цвет серый</t>
  </si>
  <si>
    <t>Полкодержатель VB 135, для полок 16 мм, пластик, цвет белый</t>
  </si>
  <si>
    <t>Полкодержатель VB 135, для полок 16 мм, пластик, цвет черный</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</si>
</sst>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164" formatCode="#,##0.00_р_."/>
    <numFmt numFmtId="165" formatCode="#,##0.00\ &quot;₽&quot;"/>
    <numFmt numFmtId="166" formatCode="0.0"/>
    <numFmt numFmtId="167" formatCode="#,##0.00\ _₽"/>
    <numFmt numFmtId="168" formatCode="0\ &quot;шт&quot;"/>
    <numFmt numFmtId="169" formatCode="[$€-2]\ #,##0.00"/>
    <numFmt numFmtId="170" formatCode="#,##0_р_."/>
  </numFmts>
  <fonts count="58" x14ac:knownFonts="1">
    <font>
      <sz val="11"/>
      <color theme="1"/>
      <name val="Calibri"/>
      <family val="2"/>
      <charset val="204"/>
      <scheme val="minor"/>
    </font>
    <font>
      <sz val="11"/>
      <color theme="1"/>
      <name val="Calibri"/>
      <family val="2"/>
      <charset val="204"/>
      <scheme val="minor"/>
    </font>
    <font>
      <b/>
      <sz val="8"/>
      <name val="Arial Narrow"/>
      <family val="2"/>
      <charset val="204"/>
    </font>
    <font>
      <sz val="11"/>
      <name val="Calibri"/>
      <family val="2"/>
      <charset val="204"/>
      <scheme val="minor"/>
    </font>
    <font>
      <sz val="10"/>
      <name val="Arial Cyr"/>
      <charset val="204"/>
    </font>
    <font>
      <sz val="8"/>
      <name val="Calibri"/>
      <family val="2"/>
      <charset val="204"/>
      <scheme val="minor"/>
    </font>
    <font>
      <b/>
      <sz val="11"/>
      <color theme="1"/>
      <name val="Calibri"/>
      <family val="2"/>
      <charset val="204"/>
      <scheme val="minor"/>
    </font>
    <font>
      <sz val="10"/>
      <color theme="1"/>
      <name val="Calibri"/>
      <family val="2"/>
      <charset val="204"/>
      <scheme val="minor"/>
    </font>
    <font>
      <b/>
      <sz val="12"/>
      <color theme="1"/>
      <name val="Calibri"/>
      <family val="2"/>
      <charset val="204"/>
      <scheme val="minor"/>
    </font>
    <font>
      <b/>
      <sz val="14"/>
      <color theme="1"/>
      <name val="Calibri"/>
      <family val="2"/>
      <charset val="204"/>
      <scheme val="minor"/>
    </font>
    <font>
      <b/>
      <sz val="22"/>
      <color theme="1"/>
      <name val="Calibri"/>
      <family val="2"/>
      <charset val="204"/>
      <scheme val="minor"/>
    </font>
    <font>
      <b/>
      <sz val="10"/>
      <color theme="1"/>
      <name val="Calibri"/>
      <family val="2"/>
      <charset val="204"/>
      <scheme val="minor"/>
    </font>
    <font>
      <u/>
      <sz val="11"/>
      <color theme="10"/>
      <name val="Calibri"/>
      <family val="2"/>
      <charset val="204"/>
    </font>
    <font>
      <b/>
      <sz val="22"/>
      <color theme="0"/>
      <name val="Calibri"/>
      <family val="2"/>
      <charset val="204"/>
      <scheme val="minor"/>
    </font>
    <font>
      <sz val="14"/>
      <color theme="1"/>
      <name val="Calibri"/>
      <family val="2"/>
      <charset val="204"/>
      <scheme val="minor"/>
    </font>
    <font>
      <sz val="11"/>
      <color theme="0"/>
      <name val="Calibri"/>
      <family val="2"/>
      <charset val="204"/>
      <scheme val="minor"/>
    </font>
    <font>
      <sz val="12"/>
      <color theme="1"/>
      <name val="Calibri"/>
      <family val="2"/>
      <charset val="204"/>
      <scheme val="minor"/>
    </font>
    <font>
      <b/>
      <sz val="18"/>
      <color theme="1"/>
      <name val="Calibri"/>
      <family val="2"/>
      <charset val="204"/>
      <scheme val="minor"/>
    </font>
    <font>
      <b/>
      <sz val="20"/>
      <color theme="1"/>
      <name val="Calibri"/>
      <family val="2"/>
      <charset val="204"/>
      <scheme val="minor"/>
    </font>
    <font>
      <b/>
      <sz val="12"/>
      <color theme="0"/>
      <name val="Calibri"/>
      <family val="2"/>
      <charset val="204"/>
      <scheme val="minor"/>
    </font>
    <font>
      <sz val="22"/>
      <color theme="0"/>
      <name val="Calibri"/>
      <family val="2"/>
      <charset val="204"/>
      <scheme val="minor"/>
    </font>
    <font>
      <u/>
      <sz val="11"/>
      <color theme="1"/>
      <name val="Calibri"/>
      <family val="2"/>
      <charset val="204"/>
    </font>
    <font>
      <b/>
      <u/>
      <sz val="14"/>
      <color theme="0"/>
      <name val="Calibri"/>
      <family val="2"/>
      <charset val="204"/>
    </font>
    <font>
      <b/>
      <u/>
      <sz val="11"/>
      <color theme="1"/>
      <name val="Calibri"/>
      <family val="2"/>
      <charset val="204"/>
    </font>
    <font>
      <b/>
      <u/>
      <sz val="12"/>
      <color theme="1"/>
      <name val="Calibri"/>
      <family val="2"/>
      <charset val="204"/>
    </font>
    <font>
      <sz val="8"/>
      <color rgb="FFFF0000"/>
      <name val="Calibri"/>
      <family val="2"/>
      <charset val="204"/>
      <scheme val="minor"/>
    </font>
    <font>
      <b/>
      <sz val="18"/>
      <color theme="0"/>
      <name val="Calibri"/>
      <family val="2"/>
      <charset val="204"/>
      <scheme val="minor"/>
    </font>
    <font>
      <b/>
      <u/>
      <sz val="14"/>
      <name val="Calibri"/>
      <family val="2"/>
      <charset val="204"/>
    </font>
    <font>
      <b/>
      <sz val="11"/>
      <color theme="1"/>
      <name val="Calibri"/>
      <family val="2"/>
      <charset val="204"/>
    </font>
    <font>
      <sz val="11"/>
      <color theme="1"/>
      <name val="Calibri"/>
      <family val="2"/>
      <charset val="204"/>
    </font>
    <font>
      <sz val="16"/>
      <name val="Arial Narrow"/>
      <family val="2"/>
      <charset val="204"/>
    </font>
    <font>
      <sz val="12"/>
      <name val="Arial Narrow"/>
      <family val="2"/>
      <charset val="204"/>
    </font>
    <font>
      <i/>
      <sz val="12"/>
      <name val="Calibri"/>
      <family val="2"/>
      <charset val="204"/>
      <scheme val="minor"/>
    </font>
    <font>
      <sz val="12"/>
      <name val="Calibri"/>
      <family val="2"/>
      <charset val="204"/>
      <scheme val="minor"/>
    </font>
    <font>
      <b/>
      <sz val="12"/>
      <color rgb="FFFF0000"/>
      <name val="Calibri"/>
      <family val="2"/>
      <charset val="204"/>
      <scheme val="minor"/>
    </font>
    <font>
      <sz val="11"/>
      <color rgb="FFFF0000"/>
      <name val="Calibri"/>
      <family val="2"/>
      <charset val="204"/>
      <scheme val="minor"/>
    </font>
    <font>
      <sz val="10"/>
      <color theme="1"/>
      <name val="Calibri"/>
      <family val="2"/>
      <charset val="204"/>
    </font>
    <font>
      <b/>
      <sz val="26"/>
      <color theme="1"/>
      <name val="Calibri"/>
      <family val="2"/>
      <charset val="204"/>
      <scheme val="minor"/>
    </font>
    <font>
      <b/>
      <sz val="24"/>
      <color theme="1"/>
      <name val="Calibri"/>
      <family val="2"/>
      <charset val="204"/>
      <scheme val="minor"/>
    </font>
    <font>
      <b/>
      <sz val="22"/>
      <color theme="0"/>
      <name val="Calibri"/>
      <family val="2"/>
      <charset val="204"/>
    </font>
    <font>
      <b/>
      <sz val="18"/>
      <color theme="0"/>
      <name val="Calibri"/>
      <family val="2"/>
      <charset val="204"/>
    </font>
    <font>
      <u/>
      <sz val="11"/>
      <color theme="0"/>
      <name val="Calibri"/>
      <family val="2"/>
      <charset val="204"/>
    </font>
    <font>
      <b/>
      <sz val="14"/>
      <color theme="0"/>
      <name val="Calibri"/>
      <family val="2"/>
      <charset val="204"/>
      <scheme val="minor"/>
    </font>
    <font>
      <sz val="18"/>
      <color theme="0"/>
      <name val="Calibri"/>
      <family val="2"/>
      <charset val="204"/>
      <scheme val="minor"/>
    </font>
    <font>
      <sz val="10"/>
      <color theme="1"/>
      <name val="Arial"/>
      <family val="2"/>
    </font>
    <font>
      <sz val="9"/>
      <color theme="1"/>
      <name val="Calibri"/>
      <family val="2"/>
      <charset val="204"/>
      <scheme val="minor"/>
    </font>
    <font>
      <b/>
      <sz val="12"/>
      <color theme="1"/>
      <name val="Calibri"/>
      <family val="2"/>
      <charset val="204"/>
    </font>
    <font>
      <b/>
      <sz val="12"/>
      <color theme="0"/>
      <name val="Calibri"/>
      <family val="2"/>
      <charset val="204"/>
    </font>
    <font>
      <b/>
      <u/>
      <sz val="11"/>
      <color rgb="FFFF0000"/>
      <name val="Calibri"/>
      <family val="2"/>
      <charset val="204"/>
    </font>
    <font>
      <b/>
      <sz val="8"/>
      <name val="Calibri"/>
      <family val="2"/>
      <charset val="204"/>
      <scheme val="minor"/>
    </font>
    <font>
      <b/>
      <sz val="28"/>
      <color theme="1"/>
      <name val="Calibri"/>
      <family val="2"/>
      <charset val="204"/>
      <scheme val="minor"/>
    </font>
    <font>
      <b/>
      <sz val="28"/>
      <color theme="1"/>
      <name val="Bahnschrift SemiBold"/>
      <family val="2"/>
      <charset val="204"/>
    </font>
    <font>
      <sz val="10"/>
      <color theme="1"/>
      <name val="Arial"/>
      <family val="2"/>
      <charset val="204"/>
    </font>
    <font>
      <b/>
      <sz val="11"/>
      <color theme="1"/>
      <name val="Arial"/>
      <family val="2"/>
      <charset val="204"/>
    </font>
    <font>
      <sz val="11"/>
      <color theme="1"/>
      <name val="Arial"/>
      <family val="2"/>
      <charset val="204"/>
    </font>
    <font>
      <b/>
      <sz val="12"/>
      <color theme="1"/>
      <name val="Arial"/>
      <family val="2"/>
      <charset val="204"/>
    </font>
    <font>
      <sz val="8"/>
      <color theme="1"/>
      <name val="Calibri"/>
      <family val="2"/>
      <charset val="204"/>
      <scheme val="minor"/>
    </font>
    <font>
      <b/>
      <sz val="16"/>
      <color rgb="FF000000"/>
      <name val="Calibri"/>
      <family val="2"/>
      <charset val="204"/>
    </font>
  </fonts>
  <fills count="16">
    <fill>
      <patternFill patternType="none"/>
    </fill>
    <fill>
      <patternFill patternType="gray125"/>
    </fill>
    <fill>
      <patternFill patternType="solid">
        <fgColor rgb="FF92D05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1"/>
        <bgColor indexed="64"/>
      </patternFill>
    </fill>
    <fill>
      <patternFill patternType="solid">
        <fgColor rgb="FFFFCC66"/>
        <bgColor indexed="64"/>
      </patternFill>
    </fill>
    <fill>
      <patternFill patternType="solid">
        <fgColor rgb="FF663300"/>
        <bgColor indexed="64"/>
      </patternFill>
    </fill>
    <fill>
      <patternFill patternType="solid">
        <fgColor theme="9"/>
        <bgColor indexed="64"/>
      </patternFill>
    </fill>
    <fill>
      <patternFill patternType="solid">
        <fgColor theme="0" tint="-4.9989318521683403E-2"/>
        <bgColor indexed="64"/>
      </patternFill>
    </fill>
    <fill>
      <patternFill patternType="solid">
        <fgColor rgb="FF091016"/>
        <bgColor indexed="64"/>
      </patternFill>
    </fill>
    <fill>
      <patternFill patternType="solid">
        <fgColor rgb="FF000000"/>
        <bgColor indexed="64"/>
      </patternFill>
    </fill>
    <fill>
      <patternFill patternType="solid">
        <fgColor theme="3" tint="0.79998168889431442"/>
        <bgColor indexed="64"/>
      </patternFill>
    </fill>
    <fill>
      <patternFill patternType="solid">
        <fgColor rgb="FFFF0000"/>
        <bgColor indexed="64"/>
      </patternFill>
    </fill>
  </fills>
  <borders count="110">
    <border>
      <left/>
      <right/>
      <top/>
      <bottom/>
      <diagonal/>
    </border>
    <border>
      <left style="medium">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right/>
      <top style="thin">
        <color indexed="64"/>
      </top>
      <bottom style="thin">
        <color indexed="64"/>
      </bottom>
      <diagonal/>
    </border>
    <border>
      <left style="medium">
        <color indexed="64"/>
      </left>
      <right/>
      <top/>
      <bottom/>
      <diagonal/>
    </border>
    <border>
      <left/>
      <right style="medium">
        <color indexed="64"/>
      </right>
      <top/>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right/>
      <top/>
      <bottom style="thick">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style="thin">
        <color indexed="64"/>
      </right>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right style="thin">
        <color indexed="64"/>
      </right>
      <top/>
      <bottom style="medium">
        <color indexed="64"/>
      </bottom>
      <diagonal/>
    </border>
    <border>
      <left style="medium">
        <color indexed="64"/>
      </left>
      <right/>
      <top/>
      <bottom style="medium">
        <color indexed="64"/>
      </bottom>
      <diagonal/>
    </border>
    <border>
      <left/>
      <right style="thin">
        <color indexed="64"/>
      </right>
      <top/>
      <bottom/>
      <diagonal/>
    </border>
    <border>
      <left style="thin">
        <color indexed="64"/>
      </left>
      <right style="medium">
        <color indexed="64"/>
      </right>
      <top/>
      <bottom/>
      <diagonal/>
    </border>
    <border>
      <left style="thin">
        <color indexed="64"/>
      </left>
      <right style="thin">
        <color indexed="64"/>
      </right>
      <top/>
      <bottom/>
      <diagonal/>
    </border>
    <border>
      <left/>
      <right style="medium">
        <color indexed="64"/>
      </right>
      <top style="medium">
        <color indexed="64"/>
      </top>
      <bottom/>
      <diagonal/>
    </border>
    <border>
      <left style="thin">
        <color indexed="64"/>
      </left>
      <right/>
      <top style="thin">
        <color indexed="64"/>
      </top>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top style="thin">
        <color indexed="64"/>
      </top>
      <bottom style="medium">
        <color indexed="64"/>
      </bottom>
      <diagonal/>
    </border>
    <border>
      <left style="thin">
        <color indexed="64"/>
      </left>
      <right/>
      <top/>
      <bottom style="medium">
        <color indexed="64"/>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right/>
      <top style="medium">
        <color indexed="64"/>
      </top>
      <bottom/>
      <diagonal/>
    </border>
    <border>
      <left style="thin">
        <color indexed="64"/>
      </left>
      <right style="medium">
        <color indexed="64"/>
      </right>
      <top/>
      <bottom style="thin">
        <color indexed="64"/>
      </bottom>
      <diagonal/>
    </border>
    <border>
      <left/>
      <right style="thin">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style="thin">
        <color indexed="64"/>
      </top>
      <bottom/>
      <diagonal/>
    </border>
    <border>
      <left/>
      <right/>
      <top style="thin">
        <color indexed="64"/>
      </top>
      <bottom/>
      <diagonal/>
    </border>
    <border>
      <left/>
      <right style="thin">
        <color theme="0"/>
      </right>
      <top/>
      <bottom/>
      <diagonal/>
    </border>
    <border>
      <left/>
      <right style="thin">
        <color indexed="64"/>
      </right>
      <top style="thin">
        <color indexed="64"/>
      </top>
      <bottom style="medium">
        <color indexed="64"/>
      </bottom>
      <diagonal/>
    </border>
    <border>
      <left style="medium">
        <color indexed="64"/>
      </left>
      <right style="thin">
        <color indexed="64"/>
      </right>
      <top/>
      <bottom/>
      <diagonal/>
    </border>
    <border>
      <left style="thin">
        <color indexed="64"/>
      </left>
      <right/>
      <top/>
      <bottom style="thin">
        <color indexed="64"/>
      </bottom>
      <diagonal/>
    </border>
    <border>
      <left style="medium">
        <color indexed="64"/>
      </left>
      <right style="thin">
        <color indexed="64"/>
      </right>
      <top style="medium">
        <color indexed="64"/>
      </top>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medium">
        <color theme="1"/>
      </left>
      <right style="thin">
        <color indexed="64"/>
      </right>
      <top style="medium">
        <color theme="1"/>
      </top>
      <bottom style="thin">
        <color indexed="64"/>
      </bottom>
      <diagonal/>
    </border>
    <border>
      <left style="thin">
        <color indexed="64"/>
      </left>
      <right style="thin">
        <color indexed="64"/>
      </right>
      <top style="medium">
        <color theme="1"/>
      </top>
      <bottom style="thin">
        <color indexed="64"/>
      </bottom>
      <diagonal/>
    </border>
    <border>
      <left style="thin">
        <color indexed="64"/>
      </left>
      <right style="medium">
        <color theme="1"/>
      </right>
      <top style="medium">
        <color theme="1"/>
      </top>
      <bottom style="thin">
        <color indexed="64"/>
      </bottom>
      <diagonal/>
    </border>
    <border>
      <left style="medium">
        <color theme="1"/>
      </left>
      <right style="thin">
        <color indexed="64"/>
      </right>
      <top style="thin">
        <color indexed="64"/>
      </top>
      <bottom style="medium">
        <color theme="1"/>
      </bottom>
      <diagonal/>
    </border>
    <border>
      <left style="thin">
        <color indexed="64"/>
      </left>
      <right style="thin">
        <color indexed="64"/>
      </right>
      <top style="thin">
        <color indexed="64"/>
      </top>
      <bottom style="medium">
        <color theme="1"/>
      </bottom>
      <diagonal/>
    </border>
    <border>
      <left style="thin">
        <color indexed="64"/>
      </left>
      <right style="medium">
        <color theme="1"/>
      </right>
      <top style="thin">
        <color indexed="64"/>
      </top>
      <bottom style="medium">
        <color theme="1"/>
      </bottom>
      <diagonal/>
    </border>
    <border>
      <left style="thin">
        <color theme="1"/>
      </left>
      <right style="thin">
        <color theme="1"/>
      </right>
      <top style="thin">
        <color theme="1"/>
      </top>
      <bottom style="thin">
        <color theme="1"/>
      </bottom>
      <diagonal/>
    </border>
    <border>
      <left style="thin">
        <color indexed="64"/>
      </left>
      <right style="thin">
        <color indexed="64"/>
      </right>
      <top style="medium">
        <color theme="1"/>
      </top>
      <bottom/>
      <diagonal/>
    </border>
    <border>
      <left style="thin">
        <color indexed="64"/>
      </left>
      <right style="medium">
        <color theme="1"/>
      </right>
      <top style="medium">
        <color theme="1"/>
      </top>
      <bottom/>
      <diagonal/>
    </border>
    <border>
      <left style="medium">
        <color theme="1"/>
      </left>
      <right style="thin">
        <color indexed="64"/>
      </right>
      <top/>
      <bottom style="thin">
        <color indexed="64"/>
      </bottom>
      <diagonal/>
    </border>
    <border>
      <left style="thin">
        <color indexed="64"/>
      </left>
      <right style="medium">
        <color theme="1"/>
      </right>
      <top/>
      <bottom/>
      <diagonal/>
    </border>
    <border>
      <left style="medium">
        <color theme="1"/>
      </left>
      <right style="thin">
        <color indexed="64"/>
      </right>
      <top/>
      <bottom/>
      <diagonal/>
    </border>
    <border>
      <left style="medium">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indexed="64"/>
      </right>
      <top style="thin">
        <color indexed="64"/>
      </top>
      <bottom style="thin">
        <color indexed="64"/>
      </bottom>
      <diagonal/>
    </border>
    <border>
      <left style="thin">
        <color indexed="64"/>
      </left>
      <right style="medium">
        <color theme="1"/>
      </right>
      <top style="thin">
        <color indexed="64"/>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medium">
        <color indexed="64"/>
      </left>
      <right style="medium">
        <color indexed="64"/>
      </right>
      <top style="medium">
        <color indexed="64"/>
      </top>
      <bottom style="thin">
        <color indexed="64"/>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medium">
        <color indexed="64"/>
      </bottom>
      <diagonal/>
    </border>
    <border>
      <left style="thin">
        <color theme="1"/>
      </left>
      <right style="thin">
        <color theme="1"/>
      </right>
      <top style="thin">
        <color theme="1"/>
      </top>
      <bottom style="medium">
        <color indexed="64"/>
      </bottom>
      <diagonal/>
    </border>
    <border>
      <left style="thin">
        <color theme="1"/>
      </left>
      <right style="medium">
        <color indexed="64"/>
      </right>
      <top style="thin">
        <color theme="1"/>
      </top>
      <bottom style="medium">
        <color indexed="64"/>
      </bottom>
      <diagonal/>
    </border>
    <border>
      <left style="thin">
        <color theme="0"/>
      </left>
      <right style="thin">
        <color theme="0"/>
      </right>
      <top style="thin">
        <color theme="0"/>
      </top>
      <bottom style="thin">
        <color theme="0"/>
      </bottom>
      <diagonal/>
    </border>
    <border>
      <left style="thin">
        <color theme="0"/>
      </left>
      <right style="thin">
        <color theme="0"/>
      </right>
      <top/>
      <bottom style="thin">
        <color theme="0"/>
      </bottom>
      <diagonal/>
    </border>
    <border>
      <left style="thin">
        <color theme="0"/>
      </left>
      <right style="thin">
        <color theme="0"/>
      </right>
      <top style="thin">
        <color theme="0"/>
      </top>
      <bottom/>
      <diagonal/>
    </border>
    <border>
      <left style="thin">
        <color theme="0"/>
      </left>
      <right/>
      <top/>
      <bottom style="thin">
        <color theme="0"/>
      </bottom>
      <diagonal/>
    </border>
    <border>
      <left style="thin">
        <color theme="0"/>
      </left>
      <right/>
      <top style="thin">
        <color theme="0"/>
      </top>
      <bottom style="thin">
        <color theme="0"/>
      </bottom>
      <diagonal/>
    </border>
    <border>
      <left style="thin">
        <color theme="0"/>
      </left>
      <right/>
      <top style="thin">
        <color theme="0"/>
      </top>
      <bottom/>
      <diagonal/>
    </border>
    <border>
      <left/>
      <right style="medium">
        <color indexed="64"/>
      </right>
      <top style="thin">
        <color indexed="64"/>
      </top>
      <bottom style="medium">
        <color indexed="64"/>
      </bottom>
      <diagonal/>
    </border>
    <border>
      <left style="thin">
        <color theme="0"/>
      </left>
      <right style="thin">
        <color theme="0"/>
      </right>
      <top style="thin">
        <color theme="0"/>
      </top>
      <bottom style="thin">
        <color indexed="64"/>
      </bottom>
      <diagonal/>
    </border>
    <border>
      <left style="thin">
        <color theme="0"/>
      </left>
      <right/>
      <top style="thin">
        <color theme="0"/>
      </top>
      <bottom style="thin">
        <color indexed="64"/>
      </bottom>
      <diagonal/>
    </border>
    <border>
      <left style="thin">
        <color theme="0"/>
      </left>
      <right style="thin">
        <color theme="0"/>
      </right>
      <top style="thin">
        <color indexed="64"/>
      </top>
      <bottom style="thin">
        <color theme="0"/>
      </bottom>
      <diagonal/>
    </border>
    <border>
      <left style="thin">
        <color theme="0"/>
      </left>
      <right/>
      <top style="thin">
        <color indexed="64"/>
      </top>
      <bottom style="thin">
        <color theme="0"/>
      </bottom>
      <diagonal/>
    </border>
    <border>
      <left style="thin">
        <color indexed="64"/>
      </left>
      <right style="thin">
        <color theme="0"/>
      </right>
      <top/>
      <bottom style="thin">
        <color theme="0"/>
      </bottom>
      <diagonal/>
    </border>
    <border>
      <left style="thin">
        <color indexed="64"/>
      </left>
      <right style="thin">
        <color theme="0"/>
      </right>
      <top style="thin">
        <color theme="0"/>
      </top>
      <bottom style="thin">
        <color indexed="64"/>
      </bottom>
      <diagonal/>
    </border>
    <border>
      <left style="thin">
        <color indexed="64"/>
      </left>
      <right style="thin">
        <color theme="0"/>
      </right>
      <top style="thin">
        <color indexed="64"/>
      </top>
      <bottom style="thin">
        <color theme="0"/>
      </bottom>
      <diagonal/>
    </border>
    <border>
      <left style="thin">
        <color indexed="64"/>
      </left>
      <right style="thin">
        <color theme="0"/>
      </right>
      <top style="thin">
        <color theme="0"/>
      </top>
      <bottom style="thin">
        <color theme="0"/>
      </bottom>
      <diagonal/>
    </border>
    <border>
      <left style="thin">
        <color indexed="64"/>
      </left>
      <right style="thin">
        <color theme="0"/>
      </right>
      <top style="thin">
        <color theme="0"/>
      </top>
      <bottom/>
      <diagonal/>
    </border>
  </borders>
  <cellStyleXfs count="5">
    <xf numFmtId="0" fontId="0" fillId="0" borderId="0"/>
    <xf numFmtId="9" fontId="1" fillId="0" borderId="0" applyFont="0" applyFill="0" applyBorder="0" applyAlignment="0" applyProtection="0"/>
    <xf numFmtId="0" fontId="4" fillId="0" borderId="0"/>
    <xf numFmtId="0" fontId="12" fillId="0" borderId="0" applyNumberFormat="0" applyFill="0" applyBorder="0" applyAlignment="0" applyProtection="0">
      <alignment vertical="top"/>
      <protection locked="0"/>
    </xf>
    <xf numFmtId="0" fontId="44" fillId="0" borderId="0"/>
  </cellStyleXfs>
  <cellXfs count="995">
    <xf numFmtId="0" fontId="0" fillId="0" borderId="0" xfId="0"/>
    <xf numFmtId="49" fontId="2" fillId="0"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0" fontId="2" fillId="0" borderId="3" xfId="0" applyFont="1" applyFill="1" applyBorder="1" applyAlignment="1" applyProtection="1">
      <alignment horizontal="center" vertical="center" wrapText="1"/>
      <protection hidden="1"/>
    </xf>
    <xf numFmtId="0" fontId="0" fillId="0" borderId="0" xfId="0" applyFill="1"/>
    <xf numFmtId="0" fontId="3" fillId="0" borderId="0" xfId="0" applyFont="1"/>
    <xf numFmtId="0" fontId="5" fillId="0" borderId="4" xfId="2" applyFont="1" applyFill="1" applyBorder="1" applyAlignment="1">
      <alignment horizontal="center" vertical="center"/>
    </xf>
    <xf numFmtId="4" fontId="5" fillId="0" borderId="5" xfId="2" applyNumberFormat="1" applyFont="1" applyFill="1" applyBorder="1" applyAlignment="1">
      <alignment horizontal="center" vertical="center"/>
    </xf>
    <xf numFmtId="164" fontId="5" fillId="0" borderId="4" xfId="2" applyNumberFormat="1" applyFont="1" applyFill="1" applyBorder="1" applyAlignment="1">
      <alignment vertical="center"/>
    </xf>
    <xf numFmtId="9" fontId="5" fillId="0" borderId="4" xfId="2" applyNumberFormat="1" applyFont="1" applyFill="1" applyBorder="1" applyAlignment="1">
      <alignment vertical="center"/>
    </xf>
    <xf numFmtId="9" fontId="0" fillId="0" borderId="0" xfId="0" applyNumberFormat="1" applyFill="1"/>
    <xf numFmtId="0" fontId="8" fillId="3" borderId="12" xfId="0" applyFont="1" applyFill="1" applyBorder="1" applyAlignment="1">
      <alignment horizontal="center" vertical="center"/>
    </xf>
    <xf numFmtId="0" fontId="0" fillId="4" borderId="0" xfId="0" applyFill="1"/>
    <xf numFmtId="0" fontId="8" fillId="4" borderId="11" xfId="0" applyFont="1" applyFill="1" applyBorder="1" applyAlignment="1">
      <alignment horizontal="center" vertical="center"/>
    </xf>
    <xf numFmtId="0" fontId="8" fillId="4" borderId="16" xfId="0" applyFont="1" applyFill="1" applyBorder="1" applyAlignment="1">
      <alignment horizontal="center" vertical="center"/>
    </xf>
    <xf numFmtId="0" fontId="7" fillId="4" borderId="11" xfId="0" applyFont="1" applyFill="1" applyBorder="1" applyAlignment="1">
      <alignment horizontal="center" vertical="center"/>
    </xf>
    <xf numFmtId="0" fontId="7" fillId="4" borderId="12" xfId="0" applyFont="1" applyFill="1" applyBorder="1" applyAlignment="1">
      <alignment horizontal="center" vertical="center"/>
    </xf>
    <xf numFmtId="0" fontId="7" fillId="4" borderId="13" xfId="0" applyFont="1" applyFill="1" applyBorder="1" applyAlignment="1">
      <alignment horizontal="center" vertical="center"/>
    </xf>
    <xf numFmtId="1" fontId="6" fillId="4" borderId="14" xfId="0" applyNumberFormat="1" applyFont="1" applyFill="1" applyBorder="1" applyAlignment="1">
      <alignment horizontal="center"/>
    </xf>
    <xf numFmtId="0" fontId="0" fillId="4" borderId="10" xfId="0" applyFill="1" applyBorder="1"/>
    <xf numFmtId="2" fontId="0" fillId="4" borderId="15" xfId="0" applyNumberFormat="1" applyFill="1" applyBorder="1"/>
    <xf numFmtId="0" fontId="0" fillId="4" borderId="17" xfId="0" applyFill="1" applyBorder="1"/>
    <xf numFmtId="2" fontId="0" fillId="4" borderId="18" xfId="0" applyNumberFormat="1" applyFill="1" applyBorder="1"/>
    <xf numFmtId="0" fontId="0" fillId="4" borderId="7" xfId="0" applyFill="1" applyBorder="1" applyAlignment="1"/>
    <xf numFmtId="0" fontId="0" fillId="4" borderId="8" xfId="0" applyFill="1" applyBorder="1" applyAlignment="1"/>
    <xf numFmtId="0" fontId="0" fillId="4" borderId="0" xfId="0" applyFill="1" applyBorder="1" applyAlignment="1"/>
    <xf numFmtId="1" fontId="0" fillId="4" borderId="0" xfId="0" applyNumberFormat="1" applyFill="1" applyAlignment="1"/>
    <xf numFmtId="0" fontId="0" fillId="0" borderId="10" xfId="0" applyBorder="1"/>
    <xf numFmtId="1" fontId="0" fillId="0" borderId="10" xfId="0" applyNumberFormat="1" applyBorder="1"/>
    <xf numFmtId="1" fontId="0" fillId="0" borderId="10" xfId="0" applyNumberFormat="1" applyFill="1" applyBorder="1"/>
    <xf numFmtId="0" fontId="0" fillId="0" borderId="10" xfId="0" applyFill="1" applyBorder="1"/>
    <xf numFmtId="0" fontId="0" fillId="4" borderId="0" xfId="0" applyFill="1" applyBorder="1"/>
    <xf numFmtId="0" fontId="0" fillId="0" borderId="24" xfId="0" applyBorder="1"/>
    <xf numFmtId="0" fontId="7" fillId="4" borderId="28" xfId="0" applyFont="1" applyFill="1" applyBorder="1" applyAlignment="1">
      <alignment horizontal="center" vertical="center"/>
    </xf>
    <xf numFmtId="0" fontId="7" fillId="4" borderId="10" xfId="0" applyFont="1" applyFill="1" applyBorder="1" applyAlignment="1">
      <alignment horizontal="center" vertical="center"/>
    </xf>
    <xf numFmtId="0" fontId="7" fillId="4" borderId="31" xfId="0" applyFont="1" applyFill="1" applyBorder="1" applyAlignment="1">
      <alignment horizontal="center" vertical="center"/>
    </xf>
    <xf numFmtId="0" fontId="12" fillId="4" borderId="0" xfId="3" applyFill="1" applyAlignment="1" applyProtection="1">
      <alignment horizontal="center" vertical="center"/>
    </xf>
    <xf numFmtId="0" fontId="8" fillId="4" borderId="0" xfId="0" applyFont="1" applyFill="1" applyBorder="1" applyAlignment="1">
      <alignment horizontal="center" vertical="center"/>
    </xf>
    <xf numFmtId="0" fontId="15" fillId="7" borderId="0" xfId="0" applyFont="1" applyFill="1"/>
    <xf numFmtId="0" fontId="0" fillId="5" borderId="0" xfId="0" applyFill="1"/>
    <xf numFmtId="1" fontId="7" fillId="4" borderId="10" xfId="0" applyNumberFormat="1" applyFont="1" applyFill="1" applyBorder="1" applyAlignment="1">
      <alignment horizontal="left" vertical="center" wrapText="1"/>
    </xf>
    <xf numFmtId="1" fontId="7" fillId="4" borderId="17" xfId="0" applyNumberFormat="1" applyFont="1" applyFill="1" applyBorder="1" applyAlignment="1">
      <alignment horizontal="left" vertical="center" wrapText="1"/>
    </xf>
    <xf numFmtId="1" fontId="6" fillId="4" borderId="0" xfId="0" applyNumberFormat="1" applyFont="1" applyFill="1" applyBorder="1" applyAlignment="1">
      <alignment horizontal="center"/>
    </xf>
    <xf numFmtId="1" fontId="7" fillId="4" borderId="0" xfId="0" applyNumberFormat="1" applyFont="1" applyFill="1" applyBorder="1" applyAlignment="1">
      <alignment horizontal="left" vertical="center" wrapText="1"/>
    </xf>
    <xf numFmtId="2" fontId="0" fillId="4" borderId="0" xfId="0" applyNumberFormat="1" applyFill="1" applyBorder="1"/>
    <xf numFmtId="0" fontId="0" fillId="4" borderId="0" xfId="0" applyFill="1" applyBorder="1" applyAlignment="1">
      <alignment horizontal="center" vertical="center"/>
    </xf>
    <xf numFmtId="165" fontId="9" fillId="4" borderId="8" xfId="0" applyNumberFormat="1" applyFont="1" applyFill="1" applyBorder="1" applyAlignment="1">
      <alignment horizontal="center" vertical="center"/>
    </xf>
    <xf numFmtId="1" fontId="7" fillId="4" borderId="0" xfId="0" applyNumberFormat="1" applyFont="1" applyFill="1" applyBorder="1" applyAlignment="1">
      <alignment horizontal="left" vertical="top" wrapText="1"/>
    </xf>
    <xf numFmtId="0" fontId="7" fillId="4" borderId="15" xfId="0" applyFont="1" applyFill="1" applyBorder="1" applyAlignment="1">
      <alignment horizontal="center" vertical="center"/>
    </xf>
    <xf numFmtId="0" fontId="8" fillId="4" borderId="0" xfId="0" applyFont="1" applyFill="1" applyAlignment="1">
      <alignment horizontal="center"/>
    </xf>
    <xf numFmtId="0" fontId="16" fillId="4" borderId="0" xfId="0" applyFont="1" applyFill="1"/>
    <xf numFmtId="0" fontId="16" fillId="4" borderId="0" xfId="0" applyFont="1" applyFill="1" applyBorder="1"/>
    <xf numFmtId="0" fontId="0" fillId="0" borderId="22" xfId="0" applyBorder="1" applyAlignment="1"/>
    <xf numFmtId="0" fontId="7" fillId="4" borderId="12" xfId="0" applyFont="1" applyFill="1" applyBorder="1" applyAlignment="1">
      <alignment horizontal="center" vertical="center" wrapText="1"/>
    </xf>
    <xf numFmtId="0" fontId="7" fillId="4" borderId="50" xfId="0" applyFont="1" applyFill="1" applyBorder="1" applyAlignment="1">
      <alignment horizontal="center" vertical="center"/>
    </xf>
    <xf numFmtId="0" fontId="6" fillId="4" borderId="2" xfId="0" applyFont="1" applyFill="1" applyBorder="1" applyAlignment="1">
      <alignment vertical="center"/>
    </xf>
    <xf numFmtId="0" fontId="7" fillId="4" borderId="0" xfId="0" applyFont="1" applyFill="1" applyBorder="1" applyAlignment="1">
      <alignment horizontal="left" vertical="top" wrapText="1"/>
    </xf>
    <xf numFmtId="0" fontId="0" fillId="0" borderId="0" xfId="0" applyBorder="1"/>
    <xf numFmtId="0" fontId="0" fillId="4" borderId="8" xfId="0" applyFill="1" applyBorder="1"/>
    <xf numFmtId="0" fontId="0" fillId="0" borderId="6" xfId="0" applyBorder="1" applyAlignment="1"/>
    <xf numFmtId="0" fontId="0" fillId="0" borderId="0" xfId="0" applyAlignment="1"/>
    <xf numFmtId="0" fontId="8" fillId="4" borderId="37" xfId="0" applyFont="1" applyFill="1" applyBorder="1" applyAlignment="1">
      <alignment horizontal="center" vertical="center"/>
    </xf>
    <xf numFmtId="0" fontId="6" fillId="4" borderId="6" xfId="0" applyFont="1" applyFill="1" applyBorder="1" applyAlignment="1">
      <alignment horizontal="center" vertical="center"/>
    </xf>
    <xf numFmtId="0" fontId="0" fillId="4" borderId="25" xfId="0" applyFill="1" applyBorder="1" applyAlignment="1">
      <alignment horizontal="center" vertical="center"/>
    </xf>
    <xf numFmtId="0" fontId="8" fillId="4" borderId="47" xfId="0" applyFont="1" applyFill="1" applyBorder="1" applyAlignment="1">
      <alignment horizontal="center" vertical="center"/>
    </xf>
    <xf numFmtId="0" fontId="12" fillId="4" borderId="9" xfId="3" applyFill="1" applyBorder="1" applyAlignment="1" applyProtection="1">
      <alignment wrapText="1"/>
    </xf>
    <xf numFmtId="0" fontId="0" fillId="4" borderId="9" xfId="0" applyFill="1" applyBorder="1" applyAlignment="1">
      <alignment wrapText="1"/>
    </xf>
    <xf numFmtId="0" fontId="21" fillId="4" borderId="3" xfId="3" applyFont="1" applyFill="1" applyBorder="1" applyAlignment="1" applyProtection="1">
      <alignment horizontal="center" vertical="center"/>
    </xf>
    <xf numFmtId="0" fontId="21" fillId="4" borderId="0" xfId="3" applyFont="1" applyFill="1" applyAlignment="1" applyProtection="1"/>
    <xf numFmtId="0" fontId="12" fillId="0" borderId="0" xfId="3" applyAlignment="1" applyProtection="1"/>
    <xf numFmtId="0" fontId="23" fillId="4" borderId="0" xfId="3" applyFont="1" applyFill="1" applyAlignment="1" applyProtection="1">
      <alignment horizontal="center"/>
    </xf>
    <xf numFmtId="165" fontId="9" fillId="4" borderId="53" xfId="0" applyNumberFormat="1" applyFont="1" applyFill="1" applyBorder="1" applyAlignment="1">
      <alignment horizontal="center" vertical="center"/>
    </xf>
    <xf numFmtId="0" fontId="6" fillId="4" borderId="0" xfId="0" applyFont="1" applyFill="1"/>
    <xf numFmtId="0" fontId="23" fillId="4" borderId="0" xfId="3" applyFont="1" applyFill="1" applyAlignment="1" applyProtection="1"/>
    <xf numFmtId="0" fontId="23" fillId="4" borderId="0" xfId="3" applyFont="1" applyFill="1" applyAlignment="1" applyProtection="1">
      <alignment horizontal="right"/>
    </xf>
    <xf numFmtId="0" fontId="0" fillId="4" borderId="10" xfId="0" applyFill="1" applyBorder="1" applyAlignment="1">
      <alignment horizontal="center" vertical="center"/>
    </xf>
    <xf numFmtId="2" fontId="7" fillId="4" borderId="10" xfId="0" applyNumberFormat="1" applyFont="1" applyFill="1" applyBorder="1" applyAlignment="1">
      <alignment horizontal="right" vertical="center"/>
    </xf>
    <xf numFmtId="1" fontId="7" fillId="0" borderId="10" xfId="0" applyNumberFormat="1" applyFont="1" applyBorder="1" applyAlignment="1">
      <alignment horizontal="center" vertical="center"/>
    </xf>
    <xf numFmtId="0" fontId="0" fillId="6" borderId="0" xfId="0" applyFill="1"/>
    <xf numFmtId="0" fontId="23" fillId="4" borderId="0" xfId="3" applyFont="1" applyFill="1" applyBorder="1" applyAlignment="1" applyProtection="1">
      <alignment horizontal="center"/>
    </xf>
    <xf numFmtId="0" fontId="8" fillId="4" borderId="48" xfId="0" applyFont="1" applyFill="1" applyBorder="1" applyAlignment="1">
      <alignment horizontal="left" vertical="center"/>
    </xf>
    <xf numFmtId="0" fontId="0" fillId="0" borderId="10" xfId="0" applyBorder="1"/>
    <xf numFmtId="0" fontId="8" fillId="4" borderId="12" xfId="0" applyFont="1" applyFill="1" applyBorder="1" applyAlignment="1">
      <alignment horizontal="left" vertical="center"/>
    </xf>
    <xf numFmtId="0" fontId="24" fillId="4" borderId="51" xfId="3" applyFont="1" applyFill="1" applyBorder="1" applyAlignment="1" applyProtection="1">
      <alignment horizontal="center" vertical="center"/>
    </xf>
    <xf numFmtId="0" fontId="24" fillId="4" borderId="0" xfId="3" applyFont="1" applyFill="1" applyAlignment="1" applyProtection="1"/>
    <xf numFmtId="0" fontId="21" fillId="4" borderId="0" xfId="3" applyFont="1" applyFill="1" applyBorder="1" applyAlignment="1" applyProtection="1">
      <alignment horizontal="right"/>
    </xf>
    <xf numFmtId="0" fontId="21" fillId="4" borderId="0" xfId="3" applyFont="1" applyFill="1" applyAlignment="1" applyProtection="1">
      <alignment horizontal="center"/>
    </xf>
    <xf numFmtId="0" fontId="0" fillId="0" borderId="10" xfId="0" applyBorder="1"/>
    <xf numFmtId="0" fontId="30" fillId="0" borderId="0" xfId="2" applyFont="1" applyAlignment="1" applyProtection="1">
      <alignment horizontal="right"/>
      <protection locked="0"/>
    </xf>
    <xf numFmtId="0" fontId="31" fillId="0" borderId="0" xfId="2" applyFont="1" applyAlignment="1" applyProtection="1">
      <alignment horizontal="left" vertical="center"/>
      <protection locked="0"/>
    </xf>
    <xf numFmtId="0" fontId="31" fillId="0" borderId="0" xfId="2" applyFont="1" applyAlignment="1" applyProtection="1">
      <alignment horizontal="center" vertical="center"/>
      <protection locked="0"/>
    </xf>
    <xf numFmtId="0" fontId="31" fillId="0" borderId="0" xfId="2" applyFont="1" applyAlignment="1" applyProtection="1">
      <alignment horizontal="center" vertical="center" wrapText="1"/>
      <protection locked="0"/>
    </xf>
    <xf numFmtId="0" fontId="31" fillId="0" borderId="0" xfId="2" applyFont="1" applyAlignment="1" applyProtection="1">
      <alignment horizontal="right"/>
      <protection locked="0"/>
    </xf>
    <xf numFmtId="0" fontId="31" fillId="0" borderId="0" xfId="2" applyFont="1" applyProtection="1">
      <protection locked="0"/>
    </xf>
    <xf numFmtId="0" fontId="31" fillId="0" borderId="0" xfId="2" applyFont="1" applyBorder="1" applyAlignment="1" applyProtection="1">
      <alignment horizontal="center" vertical="center"/>
      <protection locked="0"/>
    </xf>
    <xf numFmtId="0" fontId="31" fillId="0" borderId="0" xfId="2" applyFont="1" applyAlignment="1" applyProtection="1">
      <alignment horizontal="right" vertical="center"/>
      <protection locked="0"/>
    </xf>
    <xf numFmtId="0" fontId="33" fillId="4" borderId="0" xfId="2" applyFont="1" applyFill="1" applyAlignment="1" applyProtection="1">
      <alignment vertical="center"/>
      <protection locked="0"/>
    </xf>
    <xf numFmtId="0" fontId="32" fillId="4" borderId="0" xfId="2" applyFont="1" applyFill="1" applyBorder="1" applyAlignment="1" applyProtection="1">
      <alignment horizontal="left" vertical="center"/>
      <protection locked="0"/>
    </xf>
    <xf numFmtId="0" fontId="31" fillId="0" borderId="0" xfId="2" applyFont="1" applyAlignment="1" applyProtection="1">
      <alignment vertical="center"/>
      <protection locked="0"/>
    </xf>
    <xf numFmtId="2" fontId="16" fillId="11" borderId="10" xfId="0" applyNumberFormat="1" applyFont="1" applyFill="1" applyBorder="1" applyAlignment="1">
      <alignment horizontal="center" vertical="center"/>
    </xf>
    <xf numFmtId="0" fontId="0" fillId="0" borderId="10" xfId="0" applyBorder="1"/>
    <xf numFmtId="0" fontId="0" fillId="0" borderId="10" xfId="0" applyBorder="1"/>
    <xf numFmtId="0" fontId="0" fillId="0" borderId="10" xfId="0" applyBorder="1"/>
    <xf numFmtId="49" fontId="3" fillId="0" borderId="0" xfId="0" applyNumberFormat="1" applyFont="1"/>
    <xf numFmtId="164" fontId="25" fillId="0" borderId="4" xfId="2" applyNumberFormat="1" applyFont="1" applyFill="1" applyBorder="1" applyAlignment="1">
      <alignment vertical="center"/>
    </xf>
    <xf numFmtId="0" fontId="35" fillId="0" borderId="0" xfId="0" applyFont="1" applyFill="1"/>
    <xf numFmtId="0" fontId="0" fillId="4" borderId="0" xfId="0" applyFill="1" applyAlignment="1"/>
    <xf numFmtId="0" fontId="0" fillId="0" borderId="10" xfId="0" applyBorder="1" applyAlignment="1">
      <alignment horizontal="center"/>
    </xf>
    <xf numFmtId="0" fontId="0" fillId="0" borderId="10" xfId="0" applyBorder="1"/>
    <xf numFmtId="0" fontId="36" fillId="4" borderId="10" xfId="3" applyFont="1" applyFill="1" applyBorder="1" applyAlignment="1" applyProtection="1">
      <alignment horizontal="left" vertical="center" wrapText="1"/>
    </xf>
    <xf numFmtId="0" fontId="29" fillId="4" borderId="10" xfId="3" applyFont="1" applyFill="1" applyBorder="1" applyAlignment="1" applyProtection="1">
      <alignment horizontal="right"/>
    </xf>
    <xf numFmtId="0" fontId="0" fillId="4" borderId="63" xfId="0" applyFill="1" applyBorder="1"/>
    <xf numFmtId="0" fontId="0" fillId="0" borderId="10" xfId="0" applyBorder="1"/>
    <xf numFmtId="0" fontId="19" fillId="4" borderId="12" xfId="0" applyFont="1" applyFill="1" applyBorder="1" applyAlignment="1">
      <alignment horizontal="center" vertical="center"/>
    </xf>
    <xf numFmtId="0" fontId="0" fillId="0" borderId="10" xfId="0" applyBorder="1"/>
    <xf numFmtId="0" fontId="12" fillId="4" borderId="0" xfId="3" applyFill="1" applyAlignment="1" applyProtection="1"/>
    <xf numFmtId="0" fontId="0" fillId="0" borderId="10" xfId="0" applyBorder="1" applyAlignment="1">
      <alignment horizontal="center"/>
    </xf>
    <xf numFmtId="0" fontId="0" fillId="0" borderId="10" xfId="0" applyBorder="1"/>
    <xf numFmtId="0" fontId="0" fillId="0" borderId="10" xfId="0" applyBorder="1" applyAlignment="1">
      <alignment horizontal="center"/>
    </xf>
    <xf numFmtId="0" fontId="0" fillId="0" borderId="10" xfId="0" applyBorder="1"/>
    <xf numFmtId="0" fontId="25" fillId="0" borderId="10" xfId="2" applyNumberFormat="1" applyFont="1" applyFill="1" applyBorder="1" applyAlignment="1">
      <alignment horizontal="left" vertical="center"/>
    </xf>
    <xf numFmtId="164" fontId="25" fillId="0" borderId="10" xfId="2" applyNumberFormat="1" applyFont="1" applyFill="1" applyBorder="1" applyAlignment="1">
      <alignment vertical="center"/>
    </xf>
    <xf numFmtId="4" fontId="25" fillId="0" borderId="10" xfId="2" applyNumberFormat="1" applyFont="1" applyFill="1" applyBorder="1" applyAlignment="1">
      <alignment horizontal="center" vertical="center"/>
    </xf>
    <xf numFmtId="2" fontId="0" fillId="0" borderId="10" xfId="0" applyNumberFormat="1" applyFill="1" applyBorder="1"/>
    <xf numFmtId="2" fontId="5" fillId="0" borderId="10" xfId="2" applyNumberFormat="1" applyFont="1" applyFill="1" applyBorder="1" applyAlignment="1">
      <alignment vertical="center"/>
    </xf>
    <xf numFmtId="0" fontId="25" fillId="0" borderId="10" xfId="2" applyFont="1" applyFill="1" applyBorder="1" applyAlignment="1">
      <alignment horizontal="center" vertical="center"/>
    </xf>
    <xf numFmtId="0" fontId="35" fillId="0" borderId="10" xfId="0" applyFont="1" applyFill="1" applyBorder="1"/>
    <xf numFmtId="0" fontId="5" fillId="0" borderId="10" xfId="2" applyNumberFormat="1" applyFont="1" applyFill="1" applyBorder="1" applyAlignment="1">
      <alignment horizontal="left" vertical="center"/>
    </xf>
    <xf numFmtId="49" fontId="2" fillId="0" borderId="10" xfId="0" applyNumberFormat="1" applyFont="1" applyFill="1" applyBorder="1" applyAlignment="1" applyProtection="1">
      <alignment horizontal="center" vertical="center" wrapText="1"/>
      <protection hidden="1"/>
    </xf>
    <xf numFmtId="2" fontId="2" fillId="0" borderId="10" xfId="0" applyNumberFormat="1" applyFont="1" applyFill="1" applyBorder="1" applyAlignment="1" applyProtection="1">
      <alignment horizontal="center" vertical="center" wrapText="1"/>
      <protection hidden="1"/>
    </xf>
    <xf numFmtId="2" fontId="2" fillId="0" borderId="10" xfId="2" applyNumberFormat="1" applyFont="1" applyFill="1" applyBorder="1" applyAlignment="1">
      <alignment horizontal="center" vertical="center" wrapText="1"/>
    </xf>
    <xf numFmtId="0" fontId="2" fillId="0" borderId="10" xfId="2" applyFont="1" applyFill="1" applyBorder="1" applyAlignment="1">
      <alignment horizontal="center" vertical="center" wrapText="1"/>
    </xf>
    <xf numFmtId="0" fontId="24" fillId="4" borderId="10" xfId="3" applyFont="1" applyFill="1" applyBorder="1" applyAlignment="1" applyProtection="1">
      <alignment horizontal="center" vertical="center"/>
    </xf>
    <xf numFmtId="0" fontId="23" fillId="4" borderId="51" xfId="3" applyFont="1" applyFill="1" applyBorder="1" applyAlignment="1" applyProtection="1">
      <alignment horizontal="center" vertical="center"/>
    </xf>
    <xf numFmtId="1" fontId="6" fillId="4" borderId="16" xfId="0" applyNumberFormat="1" applyFont="1" applyFill="1" applyBorder="1" applyAlignment="1">
      <alignment horizontal="center" vertical="center"/>
    </xf>
    <xf numFmtId="0" fontId="7" fillId="4" borderId="10" xfId="0" applyFont="1" applyFill="1" applyBorder="1" applyProtection="1">
      <protection locked="0"/>
    </xf>
    <xf numFmtId="0" fontId="8" fillId="3" borderId="12" xfId="0" applyFont="1" applyFill="1" applyBorder="1" applyAlignment="1" applyProtection="1">
      <alignment horizontal="center" vertical="center"/>
      <protection locked="0"/>
    </xf>
    <xf numFmtId="0" fontId="8" fillId="3" borderId="29" xfId="0" applyFont="1" applyFill="1" applyBorder="1" applyAlignment="1" applyProtection="1">
      <alignment horizontal="center"/>
      <protection locked="0"/>
    </xf>
    <xf numFmtId="0" fontId="8" fillId="4" borderId="12" xfId="0" applyFont="1" applyFill="1" applyBorder="1" applyAlignment="1" applyProtection="1">
      <alignment horizontal="center" vertical="center"/>
      <protection locked="0"/>
    </xf>
    <xf numFmtId="0" fontId="8" fillId="4" borderId="24"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4" borderId="10" xfId="0" applyFill="1" applyBorder="1" applyProtection="1"/>
    <xf numFmtId="0" fontId="0" fillId="4" borderId="17" xfId="0" applyFill="1" applyBorder="1" applyProtection="1"/>
    <xf numFmtId="0" fontId="8" fillId="4" borderId="10" xfId="0" applyFont="1" applyFill="1" applyBorder="1" applyAlignment="1" applyProtection="1">
      <alignment horizontal="center" vertical="center"/>
      <protection locked="0"/>
    </xf>
    <xf numFmtId="0" fontId="8" fillId="3" borderId="10" xfId="0" applyFont="1" applyFill="1" applyBorder="1" applyAlignment="1" applyProtection="1">
      <alignment horizontal="center" vertical="center"/>
      <protection locked="0"/>
    </xf>
    <xf numFmtId="0" fontId="6" fillId="3" borderId="10" xfId="0" applyFont="1" applyFill="1" applyBorder="1" applyAlignment="1" applyProtection="1">
      <alignment horizontal="center" vertical="center"/>
      <protection locked="0"/>
    </xf>
    <xf numFmtId="0" fontId="16" fillId="11"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27" fillId="4" borderId="0" xfId="3" applyFont="1" applyFill="1" applyBorder="1" applyAlignment="1" applyProtection="1">
      <alignment horizontal="center" vertical="center"/>
    </xf>
    <xf numFmtId="0" fontId="17" fillId="4" borderId="0" xfId="0" applyFont="1" applyFill="1" applyBorder="1" applyAlignment="1">
      <alignment horizontal="center"/>
    </xf>
    <xf numFmtId="0" fontId="0" fillId="0" borderId="10" xfId="0" applyBorder="1"/>
    <xf numFmtId="0" fontId="0" fillId="0" borderId="10" xfId="0" applyBorder="1"/>
    <xf numFmtId="0" fontId="0" fillId="0" borderId="10" xfId="0" applyBorder="1"/>
    <xf numFmtId="0" fontId="0" fillId="0" borderId="0" xfId="0" applyNumberFormat="1"/>
    <xf numFmtId="0" fontId="0" fillId="0" borderId="10" xfId="0" applyNumberFormat="1" applyBorder="1"/>
    <xf numFmtId="0" fontId="0" fillId="0" borderId="10" xfId="0" applyBorder="1"/>
    <xf numFmtId="0" fontId="0" fillId="0" borderId="10" xfId="0" applyBorder="1"/>
    <xf numFmtId="0" fontId="0" fillId="0" borderId="0" xfId="0" applyNumberFormat="1" applyBorder="1"/>
    <xf numFmtId="0" fontId="0" fillId="0" borderId="0" xfId="0" applyFill="1" applyBorder="1"/>
    <xf numFmtId="0" fontId="0" fillId="4" borderId="7" xfId="0" applyFill="1" applyBorder="1" applyAlignment="1">
      <alignment horizontal="center"/>
    </xf>
    <xf numFmtId="0" fontId="14" fillId="2" borderId="10" xfId="0" applyFont="1" applyFill="1" applyBorder="1" applyAlignment="1" applyProtection="1">
      <alignment horizontal="center" vertical="center"/>
      <protection locked="0"/>
    </xf>
    <xf numFmtId="0" fontId="0" fillId="4" borderId="10" xfId="0" applyFont="1" applyFill="1" applyBorder="1" applyAlignment="1">
      <alignment horizontal="left" vertical="center" wrapText="1"/>
    </xf>
    <xf numFmtId="0" fontId="0" fillId="4" borderId="10" xfId="0" applyFont="1" applyFill="1" applyBorder="1" applyAlignment="1">
      <alignment wrapText="1"/>
    </xf>
    <xf numFmtId="0" fontId="6" fillId="4" borderId="7" xfId="0" applyFont="1" applyFill="1" applyBorder="1" applyAlignment="1">
      <alignment vertical="center"/>
    </xf>
    <xf numFmtId="0" fontId="6" fillId="4" borderId="0" xfId="0" applyFont="1" applyFill="1" applyBorder="1" applyAlignment="1">
      <alignment vertical="center"/>
    </xf>
    <xf numFmtId="0" fontId="6" fillId="4" borderId="8" xfId="0" applyFont="1" applyFill="1" applyBorder="1" applyAlignment="1">
      <alignment vertical="center"/>
    </xf>
    <xf numFmtId="0" fontId="6" fillId="4" borderId="30" xfId="0" applyFont="1" applyFill="1" applyBorder="1" applyAlignment="1">
      <alignment vertical="center"/>
    </xf>
    <xf numFmtId="0" fontId="6" fillId="4" borderId="49" xfId="0" applyFont="1" applyFill="1" applyBorder="1" applyAlignment="1">
      <alignment vertical="center"/>
    </xf>
    <xf numFmtId="0" fontId="6" fillId="4" borderId="40" xfId="0" applyFont="1" applyFill="1" applyBorder="1" applyAlignment="1">
      <alignment vertical="center"/>
    </xf>
    <xf numFmtId="0" fontId="6" fillId="4" borderId="0" xfId="0" applyFont="1" applyFill="1" applyBorder="1" applyAlignment="1">
      <alignment horizontal="center"/>
    </xf>
    <xf numFmtId="0" fontId="0" fillId="4" borderId="0" xfId="0" applyFill="1" applyBorder="1" applyAlignment="1">
      <alignment vertical="center" wrapText="1"/>
    </xf>
    <xf numFmtId="0" fontId="0" fillId="0" borderId="10" xfId="0" applyBorder="1"/>
    <xf numFmtId="0" fontId="0" fillId="4" borderId="0" xfId="0" applyFill="1" applyAlignment="1">
      <alignment vertical="top" wrapText="1"/>
    </xf>
    <xf numFmtId="0" fontId="6" fillId="4" borderId="0" xfId="0" applyFont="1" applyFill="1" applyAlignment="1">
      <alignment horizontal="right"/>
    </xf>
    <xf numFmtId="0" fontId="0" fillId="4" borderId="0" xfId="0" applyFill="1" applyAlignment="1">
      <alignment horizontal="right" wrapText="1"/>
    </xf>
    <xf numFmtId="0" fontId="0" fillId="4" borderId="0" xfId="0" applyFill="1" applyAlignment="1">
      <alignment wrapText="1"/>
    </xf>
    <xf numFmtId="0" fontId="0" fillId="0" borderId="10" xfId="0" applyBorder="1" applyAlignment="1">
      <alignment horizontal="center"/>
    </xf>
    <xf numFmtId="0" fontId="0" fillId="0" borderId="10" xfId="0" applyBorder="1"/>
    <xf numFmtId="0" fontId="0" fillId="4" borderId="0" xfId="0" applyFill="1" applyBorder="1" applyProtection="1">
      <protection locked="0"/>
    </xf>
    <xf numFmtId="0" fontId="10" fillId="0" borderId="0" xfId="0" applyFont="1" applyFill="1" applyAlignment="1">
      <alignment horizontal="center"/>
    </xf>
    <xf numFmtId="0" fontId="36" fillId="4" borderId="24" xfId="3" applyFont="1" applyFill="1" applyBorder="1" applyAlignment="1" applyProtection="1">
      <alignment horizontal="left" vertical="center" wrapText="1"/>
    </xf>
    <xf numFmtId="0" fontId="29" fillId="4" borderId="24" xfId="3" applyFont="1" applyFill="1" applyBorder="1" applyAlignment="1" applyProtection="1">
      <alignment horizontal="right"/>
    </xf>
    <xf numFmtId="2" fontId="0" fillId="4" borderId="55" xfId="0" applyNumberFormat="1" applyFill="1" applyBorder="1" applyAlignment="1"/>
    <xf numFmtId="0" fontId="6" fillId="4" borderId="22" xfId="0" applyFont="1" applyFill="1" applyBorder="1" applyAlignment="1">
      <alignment horizontal="center" vertical="center"/>
    </xf>
    <xf numFmtId="0" fontId="6" fillId="4" borderId="6" xfId="0" applyFont="1" applyFill="1" applyBorder="1" applyAlignment="1">
      <alignment horizontal="center" vertical="center"/>
    </xf>
    <xf numFmtId="0" fontId="0" fillId="0" borderId="10" xfId="0" applyBorder="1"/>
    <xf numFmtId="0" fontId="6" fillId="3" borderId="12" xfId="0" applyFont="1" applyFill="1" applyBorder="1" applyAlignment="1" applyProtection="1">
      <alignment horizontal="center" vertical="center"/>
      <protection locked="0"/>
    </xf>
    <xf numFmtId="0" fontId="0" fillId="4" borderId="10" xfId="0" applyFill="1" applyBorder="1" applyAlignment="1" applyProtection="1">
      <alignment vertical="center"/>
      <protection locked="0"/>
    </xf>
    <xf numFmtId="0" fontId="0" fillId="12" borderId="0" xfId="0" applyFill="1"/>
    <xf numFmtId="0" fontId="13" fillId="12" borderId="21" xfId="0" applyFont="1" applyFill="1" applyBorder="1" applyAlignment="1">
      <alignment vertical="center"/>
    </xf>
    <xf numFmtId="0" fontId="15" fillId="12" borderId="0" xfId="0" applyFont="1" applyFill="1"/>
    <xf numFmtId="1" fontId="6" fillId="4" borderId="14" xfId="0" applyNumberFormat="1" applyFont="1" applyFill="1" applyBorder="1" applyAlignment="1">
      <alignment horizontal="center" vertical="center"/>
    </xf>
    <xf numFmtId="0" fontId="20" fillId="12" borderId="0" xfId="0" applyFont="1" applyFill="1"/>
    <xf numFmtId="0" fontId="15" fillId="12" borderId="0" xfId="0" applyFont="1" applyFill="1" applyBorder="1"/>
    <xf numFmtId="0" fontId="15" fillId="12" borderId="0" xfId="0" applyFont="1" applyFill="1" applyAlignment="1">
      <alignment vertical="center"/>
    </xf>
    <xf numFmtId="0" fontId="41" fillId="12" borderId="0" xfId="3" applyFont="1" applyFill="1" applyAlignment="1" applyProtection="1">
      <alignment horizontal="center" vertical="center"/>
    </xf>
    <xf numFmtId="0" fontId="9" fillId="11" borderId="13" xfId="0" applyFont="1" applyFill="1" applyBorder="1" applyAlignment="1">
      <alignment horizontal="center" vertical="center"/>
    </xf>
    <xf numFmtId="0" fontId="16" fillId="11" borderId="17" xfId="0" applyFont="1" applyFill="1" applyBorder="1" applyAlignment="1" applyProtection="1">
      <alignment horizontal="center" vertical="center"/>
      <protection locked="0"/>
    </xf>
    <xf numFmtId="2" fontId="16" fillId="11" borderId="17" xfId="0" applyNumberFormat="1" applyFont="1" applyFill="1" applyBorder="1" applyAlignment="1">
      <alignment horizontal="center" vertical="center"/>
    </xf>
    <xf numFmtId="0" fontId="43" fillId="12" borderId="0" xfId="0" applyFont="1" applyFill="1"/>
    <xf numFmtId="0" fontId="0" fillId="0" borderId="10" xfId="0" applyBorder="1"/>
    <xf numFmtId="1" fontId="6" fillId="4" borderId="0" xfId="0" applyNumberFormat="1" applyFont="1" applyFill="1" applyBorder="1" applyAlignment="1">
      <alignment horizontal="center" vertical="center"/>
    </xf>
    <xf numFmtId="3" fontId="0" fillId="0" borderId="10" xfId="0" applyNumberFormat="1" applyBorder="1"/>
    <xf numFmtId="0" fontId="6" fillId="4" borderId="48" xfId="0" applyFont="1" applyFill="1" applyBorder="1" applyAlignment="1">
      <alignment horizontal="left" vertical="center"/>
    </xf>
    <xf numFmtId="0" fontId="6" fillId="4" borderId="48" xfId="0" applyFont="1" applyFill="1" applyBorder="1" applyAlignment="1">
      <alignment horizontal="left" vertical="center" wrapText="1"/>
    </xf>
    <xf numFmtId="0" fontId="8" fillId="5" borderId="12" xfId="0" applyFont="1" applyFill="1" applyBorder="1" applyAlignment="1" applyProtection="1">
      <alignment horizontal="center" vertical="center"/>
      <protection locked="0"/>
    </xf>
    <xf numFmtId="0" fontId="13" fillId="4" borderId="0" xfId="0" applyFont="1" applyFill="1" applyAlignment="1">
      <alignment horizontal="center" vertical="center"/>
    </xf>
    <xf numFmtId="0" fontId="15" fillId="4" borderId="0" xfId="0" applyFont="1" applyFill="1"/>
    <xf numFmtId="0" fontId="0" fillId="13" borderId="0" xfId="0" applyFill="1"/>
    <xf numFmtId="0" fontId="7" fillId="4" borderId="71" xfId="0" applyFont="1" applyFill="1" applyBorder="1" applyAlignment="1">
      <alignment horizontal="center" vertical="center"/>
    </xf>
    <xf numFmtId="0" fontId="7" fillId="4" borderId="72" xfId="0" applyFont="1" applyFill="1" applyBorder="1" applyAlignment="1">
      <alignment horizontal="center" vertical="center"/>
    </xf>
    <xf numFmtId="0" fontId="7" fillId="4" borderId="76" xfId="0" applyFont="1" applyFill="1" applyBorder="1" applyAlignment="1">
      <alignment horizontal="center" vertical="center"/>
    </xf>
    <xf numFmtId="0" fontId="7" fillId="4" borderId="0" xfId="0" applyFont="1" applyFill="1" applyBorder="1" applyAlignment="1">
      <alignment vertical="center" wrapText="1"/>
    </xf>
    <xf numFmtId="0" fontId="8" fillId="4" borderId="71" xfId="0" applyFont="1" applyFill="1" applyBorder="1" applyAlignment="1" applyProtection="1">
      <alignment horizontal="center" vertical="center"/>
      <protection locked="0"/>
    </xf>
    <xf numFmtId="0" fontId="7" fillId="4" borderId="83" xfId="0" applyFont="1" applyFill="1" applyBorder="1" applyAlignment="1">
      <alignment horizontal="center" vertical="center"/>
    </xf>
    <xf numFmtId="0" fontId="0" fillId="0" borderId="10" xfId="0" applyBorder="1"/>
    <xf numFmtId="0" fontId="0" fillId="0" borderId="0" xfId="0" applyNumberFormat="1" applyFill="1"/>
    <xf numFmtId="0" fontId="3" fillId="0" borderId="0" xfId="0" applyFont="1" applyFill="1"/>
    <xf numFmtId="0" fontId="0" fillId="0" borderId="10" xfId="0" applyBorder="1"/>
    <xf numFmtId="0" fontId="0" fillId="0" borderId="10" xfId="0" applyBorder="1"/>
    <xf numFmtId="3" fontId="0" fillId="0" borderId="0" xfId="0" applyNumberFormat="1"/>
    <xf numFmtId="0" fontId="0" fillId="0" borderId="10" xfId="0" applyBorder="1"/>
    <xf numFmtId="0" fontId="0" fillId="0" borderId="10" xfId="0" applyBorder="1" applyAlignment="1">
      <alignment horizontal="right"/>
    </xf>
    <xf numFmtId="0" fontId="0" fillId="0" borderId="0" xfId="0" applyFill="1" applyBorder="1" applyAlignment="1">
      <alignment horizontal="right"/>
    </xf>
    <xf numFmtId="0" fontId="8" fillId="4" borderId="0" xfId="0" applyFont="1" applyFill="1" applyBorder="1" applyAlignment="1">
      <alignment horizontal="center"/>
    </xf>
    <xf numFmtId="0" fontId="0" fillId="4" borderId="0" xfId="0" applyFill="1" applyBorder="1" applyAlignment="1">
      <alignment horizontal="center"/>
    </xf>
    <xf numFmtId="0" fontId="8" fillId="4" borderId="14" xfId="0" applyFont="1" applyFill="1" applyBorder="1" applyAlignment="1">
      <alignment horizontal="center" vertical="center"/>
    </xf>
    <xf numFmtId="0" fontId="0" fillId="0" borderId="10" xfId="0" applyBorder="1"/>
    <xf numFmtId="0" fontId="7" fillId="4" borderId="90" xfId="0" applyFont="1" applyFill="1" applyBorder="1" applyAlignment="1">
      <alignment horizontal="center" vertical="center"/>
    </xf>
    <xf numFmtId="3" fontId="0" fillId="0" borderId="0" xfId="0" applyNumberFormat="1" applyFill="1" applyBorder="1"/>
    <xf numFmtId="0" fontId="0" fillId="4" borderId="0" xfId="0" applyFill="1" applyBorder="1" applyProtection="1"/>
    <xf numFmtId="3" fontId="0" fillId="0" borderId="10" xfId="0" quotePrefix="1" applyNumberFormat="1" applyBorder="1"/>
    <xf numFmtId="0" fontId="0" fillId="0" borderId="10" xfId="0" applyBorder="1"/>
    <xf numFmtId="0" fontId="0" fillId="4" borderId="0" xfId="0" applyFill="1" applyBorder="1" applyAlignment="1">
      <alignment horizontal="center"/>
    </xf>
    <xf numFmtId="0" fontId="6" fillId="4" borderId="14" xfId="0" applyFont="1" applyFill="1" applyBorder="1" applyAlignment="1">
      <alignment horizontal="center" vertical="center"/>
    </xf>
    <xf numFmtId="0" fontId="8" fillId="4" borderId="14" xfId="0" applyFont="1" applyFill="1" applyBorder="1" applyAlignment="1">
      <alignment horizontal="center" vertical="center"/>
    </xf>
    <xf numFmtId="0" fontId="0" fillId="4" borderId="10" xfId="0" applyFill="1" applyBorder="1" applyAlignment="1">
      <alignment horizontal="center" vertical="center"/>
    </xf>
    <xf numFmtId="0" fontId="45" fillId="4" borderId="12" xfId="0" applyFont="1" applyFill="1" applyBorder="1" applyAlignment="1">
      <alignment horizontal="center" vertical="center" wrapText="1"/>
    </xf>
    <xf numFmtId="0" fontId="6" fillId="4" borderId="0" xfId="0" applyFont="1" applyFill="1" applyBorder="1" applyAlignment="1" applyProtection="1">
      <alignment vertical="center"/>
      <protection locked="0"/>
    </xf>
    <xf numFmtId="168" fontId="7" fillId="4" borderId="10" xfId="0" applyNumberFormat="1" applyFont="1" applyFill="1" applyBorder="1" applyAlignment="1">
      <alignment horizontal="center" vertical="center" wrapText="1"/>
    </xf>
    <xf numFmtId="168" fontId="7" fillId="4" borderId="17" xfId="0" applyNumberFormat="1" applyFont="1" applyFill="1" applyBorder="1" applyAlignment="1">
      <alignment horizontal="center" vertical="center" wrapText="1"/>
    </xf>
    <xf numFmtId="169" fontId="7" fillId="4" borderId="10" xfId="0" applyNumberFormat="1" applyFont="1" applyFill="1" applyBorder="1" applyAlignment="1">
      <alignment horizontal="right" vertical="center"/>
    </xf>
    <xf numFmtId="0" fontId="8" fillId="4" borderId="14" xfId="0" applyFont="1" applyFill="1" applyBorder="1" applyAlignment="1">
      <alignment horizontal="center" vertical="center"/>
    </xf>
    <xf numFmtId="0" fontId="0" fillId="0" borderId="10" xfId="0" applyBorder="1"/>
    <xf numFmtId="0" fontId="12" fillId="4" borderId="0" xfId="3" applyFill="1" applyBorder="1" applyAlignment="1" applyProtection="1">
      <alignment wrapText="1"/>
    </xf>
    <xf numFmtId="0" fontId="0" fillId="4" borderId="0" xfId="0" applyFill="1" applyBorder="1" applyAlignment="1">
      <alignment wrapText="1"/>
    </xf>
    <xf numFmtId="0" fontId="0" fillId="4" borderId="0" xfId="0" applyFont="1" applyFill="1" applyBorder="1" applyAlignment="1"/>
    <xf numFmtId="0" fontId="6" fillId="4" borderId="17" xfId="0" applyFont="1" applyFill="1" applyBorder="1" applyAlignment="1">
      <alignment vertical="center"/>
    </xf>
    <xf numFmtId="0" fontId="19" fillId="7" borderId="10"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xf>
    <xf numFmtId="0" fontId="0" fillId="4" borderId="17" xfId="0" applyFont="1" applyFill="1" applyBorder="1" applyAlignment="1">
      <alignment vertical="center"/>
    </xf>
    <xf numFmtId="164" fontId="5" fillId="0" borderId="6" xfId="2" applyNumberFormat="1" applyFont="1" applyFill="1" applyBorder="1" applyAlignment="1">
      <alignment horizontal="left" vertical="center"/>
    </xf>
    <xf numFmtId="0" fontId="8" fillId="11" borderId="12" xfId="0" applyFont="1" applyFill="1" applyBorder="1" applyAlignment="1">
      <alignment horizontal="center" vertical="center" wrapText="1"/>
    </xf>
    <xf numFmtId="0" fontId="8" fillId="11" borderId="12" xfId="0" applyFont="1" applyFill="1" applyBorder="1" applyAlignment="1">
      <alignment horizontal="center" vertical="center"/>
    </xf>
    <xf numFmtId="0" fontId="8" fillId="4" borderId="30" xfId="0" applyFont="1" applyFill="1" applyBorder="1" applyAlignment="1" applyProtection="1">
      <alignment horizontal="center" vertical="center"/>
      <protection locked="0"/>
    </xf>
    <xf numFmtId="0" fontId="7" fillId="4" borderId="0" xfId="0" applyFont="1" applyFill="1" applyBorder="1" applyAlignment="1">
      <alignment horizontal="left" vertical="center" wrapText="1"/>
    </xf>
    <xf numFmtId="1" fontId="46" fillId="3" borderId="32" xfId="3" applyNumberFormat="1" applyFont="1" applyFill="1" applyBorder="1" applyAlignment="1" applyProtection="1">
      <alignment horizontal="center" vertical="center"/>
      <protection locked="0"/>
    </xf>
    <xf numFmtId="1" fontId="47" fillId="7" borderId="32" xfId="3" applyNumberFormat="1" applyFont="1" applyFill="1" applyBorder="1" applyAlignment="1" applyProtection="1">
      <alignment horizontal="center" vertical="center"/>
      <protection locked="0"/>
    </xf>
    <xf numFmtId="1" fontId="28" fillId="0" borderId="0" xfId="3" applyNumberFormat="1" applyFont="1" applyFill="1" applyBorder="1" applyAlignment="1" applyProtection="1">
      <alignment horizontal="center" vertical="center"/>
    </xf>
    <xf numFmtId="1" fontId="36" fillId="0" borderId="0" xfId="3" applyNumberFormat="1" applyFont="1" applyFill="1" applyBorder="1" applyAlignment="1" applyProtection="1">
      <alignment horizontal="left" vertical="center" wrapText="1"/>
    </xf>
    <xf numFmtId="1" fontId="29" fillId="0" borderId="0" xfId="3" applyNumberFormat="1" applyFont="1" applyFill="1" applyBorder="1" applyAlignment="1" applyProtection="1">
      <alignment horizontal="right"/>
      <protection locked="0"/>
    </xf>
    <xf numFmtId="2" fontId="29" fillId="0" borderId="0" xfId="3" applyNumberFormat="1" applyFont="1" applyFill="1" applyBorder="1" applyAlignment="1" applyProtection="1">
      <alignment horizontal="right"/>
    </xf>
    <xf numFmtId="0" fontId="0" fillId="0" borderId="10" xfId="0" applyBorder="1"/>
    <xf numFmtId="0" fontId="0" fillId="0" borderId="10" xfId="0" applyBorder="1"/>
    <xf numFmtId="0" fontId="0" fillId="0" borderId="10" xfId="0" applyBorder="1"/>
    <xf numFmtId="0" fontId="0" fillId="0" borderId="44" xfId="0" applyFill="1" applyBorder="1"/>
    <xf numFmtId="0" fontId="0" fillId="0" borderId="10" xfId="0" applyBorder="1"/>
    <xf numFmtId="0" fontId="8" fillId="3" borderId="12"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3" fontId="0" fillId="0" borderId="0" xfId="0" applyNumberFormat="1" applyBorder="1"/>
    <xf numFmtId="1" fontId="46" fillId="3" borderId="11" xfId="3" applyNumberFormat="1" applyFont="1" applyFill="1" applyBorder="1" applyAlignment="1" applyProtection="1">
      <alignment horizontal="center" vertical="center"/>
      <protection locked="0"/>
    </xf>
    <xf numFmtId="4" fontId="8" fillId="2" borderId="18" xfId="0"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0" xfId="0" applyBorder="1" applyAlignment="1"/>
    <xf numFmtId="0" fontId="6" fillId="0" borderId="39" xfId="0" applyFont="1" applyFill="1" applyBorder="1"/>
    <xf numFmtId="2" fontId="0" fillId="0" borderId="0" xfId="0" applyNumberFormat="1" applyAlignment="1">
      <alignment horizontal="center" vertical="center"/>
    </xf>
    <xf numFmtId="4" fontId="0" fillId="0" borderId="0" xfId="0" applyNumberFormat="1" applyAlignment="1">
      <alignment horizontal="center" vertical="center"/>
    </xf>
    <xf numFmtId="0" fontId="0" fillId="0" borderId="28" xfId="0" applyBorder="1"/>
    <xf numFmtId="0" fontId="0" fillId="0" borderId="10" xfId="0" applyBorder="1"/>
    <xf numFmtId="0" fontId="0" fillId="0" borderId="0" xfId="0" applyAlignment="1">
      <alignment horizontal="right"/>
    </xf>
    <xf numFmtId="0" fontId="0" fillId="0" borderId="10" xfId="0" applyBorder="1" applyAlignment="1"/>
    <xf numFmtId="0" fontId="0" fillId="0" borderId="0" xfId="0" applyFill="1" applyBorder="1" applyAlignment="1"/>
    <xf numFmtId="0" fontId="0" fillId="0" borderId="28" xfId="0" applyFill="1"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36" fillId="4" borderId="0" xfId="3" applyFont="1" applyFill="1" applyBorder="1" applyAlignment="1" applyProtection="1">
      <alignment horizontal="left" vertical="center" wrapText="1"/>
    </xf>
    <xf numFmtId="0" fontId="0" fillId="0" borderId="0" xfId="0" applyFont="1" applyFill="1" applyBorder="1" applyAlignment="1">
      <alignment horizontal="right"/>
    </xf>
    <xf numFmtId="2" fontId="0" fillId="4" borderId="0" xfId="0" applyNumberFormat="1" applyFill="1" applyBorder="1" applyAlignment="1"/>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28" xfId="0" applyFont="1" applyFill="1" applyBorder="1" applyAlignment="1" applyProtection="1">
      <alignment horizontal="center" vertical="center"/>
      <protection locked="0"/>
    </xf>
    <xf numFmtId="0" fontId="6" fillId="4" borderId="25" xfId="0" applyFont="1" applyFill="1" applyBorder="1" applyAlignment="1">
      <alignment vertical="center"/>
    </xf>
    <xf numFmtId="0" fontId="6" fillId="4" borderId="53" xfId="0" applyFont="1" applyFill="1" applyBorder="1" applyAlignment="1">
      <alignment vertical="center"/>
    </xf>
    <xf numFmtId="0" fontId="8" fillId="4" borderId="56" xfId="0" applyFont="1" applyFill="1" applyBorder="1" applyAlignment="1">
      <alignment vertical="center"/>
    </xf>
    <xf numFmtId="0" fontId="0" fillId="4" borderId="15" xfId="0" applyFill="1" applyBorder="1" applyAlignment="1" applyProtection="1">
      <alignment vertical="center"/>
      <protection locked="0"/>
    </xf>
    <xf numFmtId="0" fontId="13" fillId="4" borderId="0" xfId="0" applyFont="1" applyFill="1" applyBorder="1" applyAlignment="1">
      <alignment vertical="center"/>
    </xf>
    <xf numFmtId="0" fontId="6" fillId="4" borderId="6" xfId="0" applyFont="1" applyFill="1" applyBorder="1" applyAlignment="1">
      <alignment horizontal="center" vertical="center"/>
    </xf>
    <xf numFmtId="0" fontId="6" fillId="0" borderId="0" xfId="0" applyFont="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23" fillId="0" borderId="25" xfId="3" applyFont="1" applyBorder="1" applyAlignment="1" applyProtection="1">
      <alignment vertical="center"/>
    </xf>
    <xf numFmtId="0" fontId="23" fillId="0" borderId="53" xfId="3" applyFont="1" applyBorder="1" applyAlignment="1" applyProtection="1">
      <alignment vertical="center"/>
    </xf>
    <xf numFmtId="0" fontId="8" fillId="4" borderId="43" xfId="0" applyFont="1" applyFill="1" applyBorder="1" applyAlignment="1">
      <alignment horizontal="left" vertical="center"/>
    </xf>
    <xf numFmtId="49" fontId="5" fillId="0" borderId="4" xfId="2" applyNumberFormat="1" applyFont="1" applyFill="1" applyBorder="1" applyAlignment="1">
      <alignment horizontal="center" vertical="center"/>
    </xf>
    <xf numFmtId="0" fontId="5" fillId="0" borderId="4" xfId="2"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0" borderId="0" xfId="0" applyBorder="1" applyAlignment="1">
      <alignment horizontal="center"/>
    </xf>
    <xf numFmtId="0" fontId="6" fillId="0" borderId="0" xfId="0" applyFont="1" applyAlignment="1">
      <alignment horizontal="center" vertical="center"/>
    </xf>
    <xf numFmtId="0" fontId="0" fillId="0" borderId="10" xfId="0" applyBorder="1"/>
    <xf numFmtId="0" fontId="0" fillId="0" borderId="10" xfId="0" applyBorder="1"/>
    <xf numFmtId="0" fontId="8" fillId="4" borderId="0" xfId="0" applyFont="1" applyFill="1" applyBorder="1" applyAlignment="1" applyProtection="1">
      <alignment horizontal="center" vertical="center"/>
      <protection locked="0"/>
    </xf>
    <xf numFmtId="2" fontId="0" fillId="0" borderId="0" xfId="0" applyNumberFormat="1"/>
    <xf numFmtId="0" fontId="0" fillId="4" borderId="0" xfId="0" applyFill="1" applyBorder="1" applyAlignment="1" applyProtection="1">
      <alignment horizontal="center" vertical="center"/>
      <protection locked="0"/>
    </xf>
    <xf numFmtId="167" fontId="8" fillId="4" borderId="8" xfId="0" applyNumberFormat="1" applyFont="1" applyFill="1" applyBorder="1" applyAlignment="1">
      <alignment horizontal="center" vertical="center"/>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lignment vertical="center"/>
    </xf>
    <xf numFmtId="0" fontId="0" fillId="0" borderId="10" xfId="0" applyBorder="1"/>
    <xf numFmtId="0" fontId="0" fillId="4" borderId="0" xfId="0" applyFill="1" applyBorder="1" applyAlignment="1" applyProtection="1">
      <alignment horizontal="right"/>
    </xf>
    <xf numFmtId="0" fontId="8" fillId="4" borderId="35" xfId="0" applyFont="1" applyFill="1" applyBorder="1" applyAlignment="1">
      <alignment vertical="center"/>
    </xf>
    <xf numFmtId="0" fontId="13" fillId="12" borderId="0" xfId="0" applyFont="1" applyFill="1" applyAlignment="1">
      <alignment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7" fillId="4" borderId="0" xfId="0" applyFont="1" applyFill="1" applyBorder="1" applyAlignment="1">
      <alignment horizontal="center" vertical="center"/>
    </xf>
    <xf numFmtId="0" fontId="0" fillId="0" borderId="10" xfId="0" applyBorder="1" applyAlignment="1">
      <alignment horizontal="center" vertical="center"/>
    </xf>
    <xf numFmtId="0" fontId="0" fillId="0" borderId="10" xfId="0" applyBorder="1"/>
    <xf numFmtId="168" fontId="7" fillId="4" borderId="0" xfId="0" applyNumberFormat="1" applyFont="1" applyFill="1" applyBorder="1" applyAlignment="1">
      <alignment horizontal="center" vertical="center" wrapText="1"/>
    </xf>
    <xf numFmtId="0" fontId="0" fillId="0" borderId="10" xfId="0" applyBorder="1"/>
    <xf numFmtId="0" fontId="21" fillId="4" borderId="16"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0" fontId="21" fillId="4" borderId="17"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4" borderId="0" xfId="0" applyFill="1" applyBorder="1" applyAlignment="1" applyProtection="1">
      <alignment vertical="center"/>
      <protection locked="0"/>
    </xf>
    <xf numFmtId="167" fontId="8" fillId="4" borderId="0" xfId="0" applyNumberFormat="1" applyFont="1" applyFill="1" applyBorder="1" applyAlignment="1">
      <alignment vertical="center"/>
    </xf>
    <xf numFmtId="0" fontId="21" fillId="4" borderId="0" xfId="3" applyFont="1" applyFill="1" applyBorder="1" applyAlignment="1" applyProtection="1">
      <alignment vertical="center"/>
    </xf>
    <xf numFmtId="0" fontId="19" fillId="4" borderId="0" xfId="0" applyFont="1" applyFill="1" applyBorder="1" applyAlignment="1" applyProtection="1">
      <alignment horizontal="center" vertical="center"/>
      <protection locked="0"/>
    </xf>
    <xf numFmtId="0" fontId="19" fillId="4" borderId="0" xfId="0" applyFont="1" applyFill="1" applyBorder="1" applyAlignment="1">
      <alignment horizontal="center" vertical="center"/>
    </xf>
    <xf numFmtId="0" fontId="0" fillId="4" borderId="0" xfId="0" applyFill="1" applyBorder="1" applyAlignment="1">
      <alignment vertical="center"/>
    </xf>
    <xf numFmtId="0" fontId="6"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7" fillId="4" borderId="0" xfId="0" applyFont="1" applyFill="1" applyBorder="1" applyAlignment="1">
      <alignment horizontal="center" vertical="center" wrapText="1"/>
    </xf>
    <xf numFmtId="0" fontId="0" fillId="4" borderId="0" xfId="0" applyFill="1" applyBorder="1" applyAlignment="1" applyProtection="1">
      <alignment horizontal="right"/>
      <protection locked="0"/>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0" fillId="0" borderId="10" xfId="0" applyBorder="1"/>
    <xf numFmtId="0" fontId="0" fillId="0" borderId="39" xfId="0" applyFill="1" applyBorder="1"/>
    <xf numFmtId="0" fontId="0" fillId="0" borderId="10" xfId="0" applyBorder="1"/>
    <xf numFmtId="0" fontId="0" fillId="4" borderId="0" xfId="0" applyFill="1" applyBorder="1" applyAlignment="1" applyProtection="1">
      <alignment horizontal="right" vertical="center" wrapText="1"/>
      <protection locked="0"/>
    </xf>
    <xf numFmtId="0" fontId="0" fillId="0" borderId="10" xfId="0" applyBorder="1"/>
    <xf numFmtId="0" fontId="0" fillId="0" borderId="23" xfId="0" applyBorder="1" applyAlignment="1">
      <alignment horizontal="center" vertical="center"/>
    </xf>
    <xf numFmtId="0" fontId="0" fillId="4" borderId="0" xfId="0" applyFill="1" applyBorder="1" applyAlignment="1" applyProtection="1">
      <alignment horizontal="right" vertical="center" wrapText="1"/>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0" fontId="38" fillId="0" borderId="0" xfId="0" applyFont="1" applyFill="1" applyBorder="1" applyAlignment="1" applyProtection="1">
      <alignment vertical="center"/>
    </xf>
    <xf numFmtId="0" fontId="0" fillId="0" borderId="0" xfId="0" applyFont="1" applyFill="1" applyProtection="1"/>
    <xf numFmtId="0" fontId="0" fillId="0" borderId="0" xfId="0" applyFont="1" applyFill="1" applyBorder="1" applyProtection="1"/>
    <xf numFmtId="0" fontId="50" fillId="0" borderId="0" xfId="0" applyFont="1" applyFill="1" applyAlignment="1" applyProtection="1">
      <alignment vertical="center"/>
    </xf>
    <xf numFmtId="0" fontId="0" fillId="0" borderId="0" xfId="0" applyFont="1" applyFill="1" applyAlignment="1" applyProtection="1"/>
    <xf numFmtId="0" fontId="0" fillId="0" borderId="0" xfId="0" applyFont="1" applyFill="1" applyBorder="1" applyAlignment="1" applyProtection="1"/>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38" fillId="0" borderId="0" xfId="0" applyFont="1" applyFill="1" applyBorder="1" applyAlignment="1" applyProtection="1"/>
    <xf numFmtId="0" fontId="0" fillId="0" borderId="0" xfId="0" applyFont="1" applyFill="1" applyBorder="1" applyAlignment="1" applyProtection="1">
      <alignment vertical="center"/>
    </xf>
    <xf numFmtId="0" fontId="6" fillId="0" borderId="0" xfId="0" applyFont="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4" fontId="8" fillId="4" borderId="0" xfId="0" applyNumberFormat="1" applyFont="1" applyFill="1" applyBorder="1" applyAlignment="1">
      <alignment horizontal="center" vertical="center"/>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0" fillId="0" borderId="10" xfId="0" applyBorder="1"/>
    <xf numFmtId="0" fontId="0" fillId="0" borderId="10" xfId="0" applyBorder="1"/>
    <xf numFmtId="0" fontId="5" fillId="0" borderId="4" xfId="2" applyNumberFormat="1" applyFont="1" applyFill="1" applyBorder="1" applyAlignment="1">
      <alignment horizontal="left" vertical="center"/>
    </xf>
    <xf numFmtId="0" fontId="5" fillId="14" borderId="4" xfId="2" applyNumberFormat="1" applyFont="1" applyFill="1" applyBorder="1" applyAlignment="1">
      <alignment horizontal="left" vertical="center"/>
    </xf>
    <xf numFmtId="0" fontId="5" fillId="0" borderId="5" xfId="2" applyNumberFormat="1" applyFont="1" applyFill="1" applyBorder="1" applyAlignment="1">
      <alignment horizontal="left" vertical="center"/>
    </xf>
    <xf numFmtId="0" fontId="5" fillId="14" borderId="5" xfId="2" applyNumberFormat="1" applyFont="1" applyFill="1" applyBorder="1" applyAlignment="1">
      <alignment horizontal="left" vertical="center"/>
    </xf>
    <xf numFmtId="0" fontId="5" fillId="0" borderId="4" xfId="2" quotePrefix="1" applyNumberFormat="1" applyFont="1" applyFill="1" applyBorder="1" applyAlignment="1">
      <alignment horizontal="left" vertical="center"/>
    </xf>
    <xf numFmtId="0" fontId="5" fillId="0" borderId="5" xfId="0" applyNumberFormat="1" applyFont="1" applyFill="1" applyBorder="1" applyAlignment="1">
      <alignment horizontal="left"/>
    </xf>
    <xf numFmtId="0" fontId="5" fillId="14" borderId="88" xfId="2" applyNumberFormat="1" applyFont="1" applyFill="1" applyBorder="1" applyAlignment="1">
      <alignment horizontal="left" vertical="center"/>
    </xf>
    <xf numFmtId="0" fontId="2" fillId="3" borderId="3" xfId="0" applyFont="1" applyFill="1" applyBorder="1" applyAlignment="1" applyProtection="1">
      <alignment horizontal="center" vertical="center" wrapText="1"/>
      <protection hidden="1"/>
    </xf>
    <xf numFmtId="1" fontId="52" fillId="4" borderId="10" xfId="0" applyNumberFormat="1" applyFont="1" applyFill="1" applyBorder="1" applyAlignment="1">
      <alignment horizontal="left" vertical="center" wrapText="1"/>
    </xf>
    <xf numFmtId="0" fontId="54" fillId="4" borderId="10" xfId="0" applyFont="1" applyFill="1" applyBorder="1" applyAlignment="1" applyProtection="1">
      <alignment horizontal="right"/>
    </xf>
    <xf numFmtId="2" fontId="54" fillId="4" borderId="15" xfId="0" applyNumberFormat="1" applyFont="1" applyFill="1" applyBorder="1"/>
    <xf numFmtId="0" fontId="52" fillId="4" borderId="10" xfId="0" applyFont="1" applyFill="1" applyBorder="1" applyAlignment="1">
      <alignment horizontal="left" vertical="center" wrapText="1"/>
    </xf>
    <xf numFmtId="0" fontId="54" fillId="4" borderId="10" xfId="0" applyFont="1" applyFill="1" applyBorder="1" applyProtection="1"/>
    <xf numFmtId="0" fontId="54" fillId="4" borderId="10" xfId="0" applyFont="1" applyFill="1" applyBorder="1" applyAlignment="1" applyProtection="1">
      <alignment horizontal="right"/>
      <protection locked="0"/>
    </xf>
    <xf numFmtId="0" fontId="52" fillId="4" borderId="17" xfId="0" applyFont="1" applyFill="1" applyBorder="1" applyAlignment="1">
      <alignment horizontal="left" vertical="center" wrapText="1"/>
    </xf>
    <xf numFmtId="0" fontId="54" fillId="4" borderId="17" xfId="0" applyFont="1" applyFill="1" applyBorder="1" applyAlignment="1" applyProtection="1">
      <alignment horizontal="right"/>
      <protection locked="0"/>
    </xf>
    <xf numFmtId="2" fontId="54" fillId="4" borderId="18" xfId="0" applyNumberFormat="1" applyFont="1" applyFill="1" applyBorder="1"/>
    <xf numFmtId="0" fontId="54" fillId="4" borderId="10" xfId="0" applyFont="1" applyFill="1" applyBorder="1" applyProtection="1">
      <protection locked="0"/>
    </xf>
    <xf numFmtId="0" fontId="54" fillId="4" borderId="17" xfId="0" applyFont="1" applyFill="1" applyBorder="1" applyProtection="1">
      <protection locked="0"/>
    </xf>
    <xf numFmtId="1" fontId="52" fillId="0" borderId="17" xfId="3" applyNumberFormat="1" applyFont="1" applyFill="1" applyBorder="1" applyAlignment="1" applyProtection="1">
      <alignment horizontal="left" vertical="center" wrapText="1"/>
    </xf>
    <xf numFmtId="1" fontId="54" fillId="0" borderId="17" xfId="3" applyNumberFormat="1" applyFont="1" applyFill="1" applyBorder="1" applyAlignment="1" applyProtection="1">
      <alignment horizontal="right"/>
      <protection locked="0"/>
    </xf>
    <xf numFmtId="2" fontId="54" fillId="0" borderId="18" xfId="3" applyNumberFormat="1" applyFont="1" applyFill="1" applyBorder="1" applyAlignment="1" applyProtection="1">
      <alignment horizontal="right"/>
    </xf>
    <xf numFmtId="1" fontId="52" fillId="4" borderId="17" xfId="0" applyNumberFormat="1" applyFont="1" applyFill="1" applyBorder="1" applyAlignment="1">
      <alignment horizontal="left" vertical="center" wrapText="1"/>
    </xf>
    <xf numFmtId="0" fontId="54" fillId="4" borderId="17" xfId="0" applyFont="1" applyFill="1" applyBorder="1"/>
    <xf numFmtId="0" fontId="54" fillId="4" borderId="10" xfId="0" applyFont="1" applyFill="1" applyBorder="1"/>
    <xf numFmtId="0" fontId="8" fillId="3" borderId="12" xfId="0" applyFont="1" applyFill="1" applyBorder="1" applyAlignment="1" applyProtection="1">
      <alignment horizontal="center" vertical="center"/>
      <protection locked="0"/>
    </xf>
    <xf numFmtId="0" fontId="0" fillId="0" borderId="10" xfId="0" applyBorder="1"/>
    <xf numFmtId="1" fontId="53" fillId="4" borderId="0" xfId="0" applyNumberFormat="1" applyFont="1" applyFill="1" applyBorder="1" applyAlignment="1">
      <alignment horizontal="center" vertical="center"/>
    </xf>
    <xf numFmtId="1" fontId="52" fillId="4" borderId="0" xfId="0" applyNumberFormat="1" applyFont="1" applyFill="1" applyBorder="1" applyAlignment="1">
      <alignment horizontal="left" vertical="center" wrapText="1"/>
    </xf>
    <xf numFmtId="0" fontId="54" fillId="4" borderId="0" xfId="0" applyFont="1" applyFill="1" applyBorder="1"/>
    <xf numFmtId="2" fontId="54" fillId="4" borderId="0" xfId="0" applyNumberFormat="1" applyFont="1" applyFill="1" applyBorder="1"/>
    <xf numFmtId="0" fontId="52" fillId="4" borderId="24" xfId="0" applyFont="1" applyFill="1" applyBorder="1" applyAlignment="1">
      <alignment horizontal="left" vertical="center" wrapText="1"/>
    </xf>
    <xf numFmtId="0" fontId="54" fillId="4" borderId="24" xfId="0" applyFont="1" applyFill="1" applyBorder="1" applyProtection="1">
      <protection locked="0"/>
    </xf>
    <xf numFmtId="2" fontId="54" fillId="4" borderId="55" xfId="0" applyNumberFormat="1" applyFont="1" applyFill="1" applyBorder="1"/>
    <xf numFmtId="0" fontId="54" fillId="4" borderId="17" xfId="0" applyFont="1" applyFill="1" applyBorder="1" applyAlignment="1">
      <alignment vertical="center"/>
    </xf>
    <xf numFmtId="0" fontId="54" fillId="4" borderId="17" xfId="0" applyFont="1" applyFill="1" applyBorder="1" applyAlignment="1" applyProtection="1">
      <alignment horizontal="right"/>
    </xf>
    <xf numFmtId="0" fontId="52" fillId="4" borderId="10" xfId="0" applyFont="1" applyFill="1" applyBorder="1" applyAlignment="1">
      <alignment vertical="center" wrapText="1"/>
    </xf>
    <xf numFmtId="0" fontId="52" fillId="4" borderId="17" xfId="0" applyFont="1" applyFill="1" applyBorder="1" applyAlignment="1">
      <alignment vertical="center" wrapText="1"/>
    </xf>
    <xf numFmtId="0" fontId="54" fillId="4" borderId="17" xfId="0" applyFont="1" applyFill="1" applyBorder="1" applyProtection="1"/>
    <xf numFmtId="1" fontId="52" fillId="4" borderId="10" xfId="0" applyNumberFormat="1" applyFont="1" applyFill="1" applyBorder="1" applyAlignment="1">
      <alignment horizontal="left" vertical="top" wrapText="1"/>
    </xf>
    <xf numFmtId="0" fontId="52" fillId="4" borderId="10" xfId="0" applyFont="1" applyFill="1" applyBorder="1" applyAlignment="1">
      <alignment horizontal="left" vertical="top" wrapText="1"/>
    </xf>
    <xf numFmtId="3" fontId="0" fillId="0" borderId="24" xfId="0" applyNumberFormat="1" applyBorder="1"/>
    <xf numFmtId="1" fontId="52" fillId="4" borderId="17" xfId="0" applyNumberFormat="1" applyFont="1" applyFill="1" applyBorder="1" applyAlignment="1">
      <alignment horizontal="left" vertical="top" wrapText="1"/>
    </xf>
    <xf numFmtId="0" fontId="8" fillId="3" borderId="29" xfId="0" applyFont="1" applyFill="1" applyBorder="1" applyAlignment="1" applyProtection="1">
      <alignment horizontal="center" vertical="center"/>
      <protection locked="0"/>
    </xf>
    <xf numFmtId="0" fontId="52" fillId="4" borderId="17" xfId="0" applyFont="1" applyFill="1" applyBorder="1" applyAlignment="1">
      <alignment horizontal="left" vertical="top" wrapText="1"/>
    </xf>
    <xf numFmtId="0" fontId="10" fillId="4" borderId="0" xfId="0" applyFont="1" applyFill="1" applyAlignment="1">
      <alignment vertical="center"/>
    </xf>
    <xf numFmtId="0" fontId="54" fillId="4" borderId="10" xfId="0" applyFont="1" applyFill="1" applyBorder="1" applyAlignment="1" applyProtection="1">
      <alignment horizontal="right" vertical="center" wrapText="1"/>
      <protection locked="0"/>
    </xf>
    <xf numFmtId="0" fontId="54" fillId="4" borderId="17" xfId="0" applyFont="1" applyFill="1" applyBorder="1" applyAlignment="1" applyProtection="1">
      <alignment horizontal="right" vertical="center" wrapText="1"/>
      <protection locked="0"/>
    </xf>
    <xf numFmtId="0" fontId="54" fillId="4" borderId="17" xfId="0" applyFont="1" applyFill="1" applyBorder="1" applyAlignment="1">
      <alignment vertical="center" wrapText="1"/>
    </xf>
    <xf numFmtId="0" fontId="54" fillId="4" borderId="0" xfId="0" applyFont="1" applyFill="1" applyBorder="1" applyAlignment="1" applyProtection="1">
      <alignment horizontal="right" vertical="center" wrapText="1"/>
      <protection locked="0"/>
    </xf>
    <xf numFmtId="0" fontId="52" fillId="4" borderId="17" xfId="0" applyNumberFormat="1" applyFont="1" applyFill="1" applyBorder="1" applyAlignment="1">
      <alignment horizontal="left" vertical="center" wrapText="1"/>
    </xf>
    <xf numFmtId="0" fontId="54" fillId="4" borderId="0" xfId="0" applyFont="1" applyFill="1"/>
    <xf numFmtId="1" fontId="52" fillId="4" borderId="24" xfId="0" applyNumberFormat="1" applyFont="1" applyFill="1" applyBorder="1" applyAlignment="1">
      <alignment horizontal="left" vertical="center" wrapText="1"/>
    </xf>
    <xf numFmtId="0" fontId="54" fillId="4" borderId="24" xfId="0" applyFont="1" applyFill="1" applyBorder="1" applyProtection="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4" fillId="4" borderId="10" xfId="0" applyFont="1" applyFill="1" applyBorder="1" applyAlignment="1" applyProtection="1">
      <alignment horizontal="right" vertical="center" wrapText="1"/>
    </xf>
    <xf numFmtId="0" fontId="54" fillId="4" borderId="17" xfId="0" applyFont="1" applyFill="1" applyBorder="1" applyAlignment="1" applyProtection="1">
      <alignment horizontal="right" vertical="center" wrapText="1"/>
    </xf>
    <xf numFmtId="0" fontId="52" fillId="4" borderId="10" xfId="3" applyFont="1" applyFill="1" applyBorder="1" applyAlignment="1" applyProtection="1">
      <alignment horizontal="left" vertical="center" wrapText="1"/>
    </xf>
    <xf numFmtId="0" fontId="54" fillId="4" borderId="10" xfId="3" applyFont="1" applyFill="1" applyBorder="1" applyAlignment="1" applyProtection="1">
      <alignment horizontal="right"/>
    </xf>
    <xf numFmtId="2" fontId="54" fillId="4" borderId="15" xfId="0" applyNumberFormat="1" applyFont="1" applyFill="1" applyBorder="1" applyAlignment="1"/>
    <xf numFmtId="0" fontId="52" fillId="4" borderId="17" xfId="3" applyFont="1" applyFill="1" applyBorder="1" applyAlignment="1" applyProtection="1">
      <alignment horizontal="left" vertical="center" wrapText="1"/>
    </xf>
    <xf numFmtId="0" fontId="54" fillId="4" borderId="17" xfId="3" applyFont="1" applyFill="1" applyBorder="1" applyAlignment="1" applyProtection="1">
      <alignment horizontal="right"/>
    </xf>
    <xf numFmtId="2" fontId="54" fillId="4" borderId="18" xfId="0" applyNumberFormat="1" applyFont="1" applyFill="1" applyBorder="1" applyAlignment="1"/>
    <xf numFmtId="0" fontId="54" fillId="0" borderId="10" xfId="0" applyFont="1" applyFill="1" applyBorder="1" applyAlignment="1">
      <alignment horizontal="right"/>
    </xf>
    <xf numFmtId="0" fontId="54" fillId="0" borderId="17" xfId="0" applyFont="1" applyFill="1" applyBorder="1" applyAlignment="1">
      <alignment horizontal="right"/>
    </xf>
    <xf numFmtId="0" fontId="54" fillId="4" borderId="17" xfId="0" applyFont="1" applyFill="1" applyBorder="1" applyAlignment="1" applyProtection="1">
      <alignment vertical="center"/>
      <protection locked="0"/>
    </xf>
    <xf numFmtId="0" fontId="52" fillId="4" borderId="76" xfId="0" applyFont="1" applyFill="1" applyBorder="1" applyAlignment="1">
      <alignment horizontal="left" vertical="center" wrapText="1"/>
    </xf>
    <xf numFmtId="0" fontId="54" fillId="4" borderId="76" xfId="0" applyFont="1" applyFill="1" applyBorder="1"/>
    <xf numFmtId="2" fontId="54" fillId="4" borderId="90" xfId="0" applyNumberFormat="1" applyFont="1" applyFill="1" applyBorder="1"/>
    <xf numFmtId="0" fontId="52" fillId="4" borderId="76" xfId="3" applyFont="1" applyFill="1" applyBorder="1" applyAlignment="1" applyProtection="1">
      <alignment vertical="center" wrapText="1"/>
    </xf>
    <xf numFmtId="0" fontId="54" fillId="4" borderId="76" xfId="3" applyFont="1" applyFill="1" applyBorder="1" applyAlignment="1" applyProtection="1"/>
    <xf numFmtId="2" fontId="52" fillId="4" borderId="90" xfId="3" applyNumberFormat="1" applyFont="1" applyFill="1" applyBorder="1" applyAlignment="1" applyProtection="1"/>
    <xf numFmtId="0" fontId="52" fillId="4" borderId="76" xfId="0" applyFont="1" applyFill="1" applyBorder="1" applyAlignment="1">
      <alignment vertical="center" wrapText="1"/>
    </xf>
    <xf numFmtId="0" fontId="52" fillId="4" borderId="92" xfId="0" applyFont="1" applyFill="1" applyBorder="1" applyAlignment="1">
      <alignment vertical="center" wrapText="1"/>
    </xf>
    <xf numFmtId="0" fontId="54" fillId="4" borderId="92" xfId="0" applyFont="1" applyFill="1" applyBorder="1"/>
    <xf numFmtId="2" fontId="54" fillId="4" borderId="93" xfId="0" applyNumberFormat="1" applyFont="1" applyFill="1" applyBorder="1"/>
    <xf numFmtId="2" fontId="54" fillId="4" borderId="85" xfId="0" applyNumberFormat="1" applyFont="1" applyFill="1" applyBorder="1"/>
    <xf numFmtId="0" fontId="52" fillId="4" borderId="74" xfId="3" applyFont="1" applyFill="1" applyBorder="1" applyAlignment="1" applyProtection="1">
      <alignment horizontal="left" vertical="center" wrapText="1"/>
    </xf>
    <xf numFmtId="0" fontId="54" fillId="4" borderId="87" xfId="0" applyFont="1" applyFill="1" applyBorder="1"/>
    <xf numFmtId="2" fontId="54" fillId="4" borderId="75" xfId="0" applyNumberFormat="1" applyFont="1" applyFill="1" applyBorder="1"/>
    <xf numFmtId="0" fontId="21" fillId="4" borderId="0" xfId="3" applyFont="1" applyFill="1" applyBorder="1" applyAlignment="1" applyProtection="1">
      <alignment horizontal="center" vertical="center"/>
    </xf>
    <xf numFmtId="0" fontId="0" fillId="0" borderId="10" xfId="0" applyBorder="1"/>
    <xf numFmtId="0" fontId="45" fillId="4" borderId="28" xfId="0" applyFont="1" applyFill="1" applyBorder="1" applyAlignment="1">
      <alignment horizontal="center" vertical="center" wrapText="1"/>
    </xf>
    <xf numFmtId="168" fontId="52" fillId="4" borderId="10" xfId="0" applyNumberFormat="1" applyFont="1" applyFill="1" applyBorder="1" applyAlignment="1">
      <alignment horizontal="center" vertical="center" wrapText="1"/>
    </xf>
    <xf numFmtId="168" fontId="52" fillId="4" borderId="17" xfId="0" applyNumberFormat="1" applyFont="1" applyFill="1" applyBorder="1" applyAlignment="1">
      <alignment horizontal="center" vertical="center" wrapText="1"/>
    </xf>
    <xf numFmtId="0" fontId="45" fillId="4" borderId="10" xfId="0" applyFont="1" applyFill="1" applyBorder="1" applyAlignment="1">
      <alignment horizontal="center" vertical="center" wrapText="1"/>
    </xf>
    <xf numFmtId="168" fontId="52" fillId="4" borderId="24" xfId="0" applyNumberFormat="1" applyFont="1" applyFill="1" applyBorder="1" applyAlignment="1">
      <alignment horizontal="center" vertical="center" wrapText="1"/>
    </xf>
    <xf numFmtId="168" fontId="52" fillId="4" borderId="0" xfId="0" applyNumberFormat="1" applyFont="1" applyFill="1" applyBorder="1" applyAlignment="1">
      <alignment horizontal="center" vertical="center"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Border="1"/>
    <xf numFmtId="0" fontId="54" fillId="4" borderId="24" xfId="0" applyFont="1" applyFill="1" applyBorder="1"/>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Fill="1" applyBorder="1"/>
    <xf numFmtId="0" fontId="54" fillId="4" borderId="10" xfId="0" applyFont="1" applyFill="1" applyBorder="1" applyAlignment="1" applyProtection="1">
      <alignment vertical="center"/>
      <protection locked="0"/>
    </xf>
    <xf numFmtId="0" fontId="54" fillId="4" borderId="10" xfId="0" applyFont="1" applyFill="1" applyBorder="1" applyAlignment="1">
      <alignment vertical="center"/>
    </xf>
    <xf numFmtId="0" fontId="54" fillId="4" borderId="17" xfId="0" applyFont="1" applyFill="1" applyBorder="1" applyAlignment="1" applyProtection="1">
      <alignment vertical="center"/>
    </xf>
    <xf numFmtId="4" fontId="55" fillId="2" borderId="18" xfId="0" applyNumberFormat="1" applyFont="1" applyFill="1" applyBorder="1" applyAlignment="1">
      <alignment horizontal="center" vertical="center"/>
    </xf>
    <xf numFmtId="3" fontId="0" fillId="0" borderId="0" xfId="0" applyNumberFormat="1" applyAlignment="1"/>
    <xf numFmtId="0" fontId="54" fillId="4" borderId="10" xfId="0" applyFont="1" applyFill="1" applyBorder="1" applyAlignment="1"/>
    <xf numFmtId="0" fontId="54" fillId="4" borderId="10" xfId="0" applyFont="1" applyFill="1" applyBorder="1" applyAlignment="1">
      <alignment horizontal="left" vertical="center"/>
    </xf>
    <xf numFmtId="0" fontId="54" fillId="4" borderId="17" xfId="3" applyFont="1" applyFill="1" applyBorder="1" applyAlignment="1" applyProtection="1"/>
    <xf numFmtId="2" fontId="54" fillId="4" borderId="18" xfId="3" applyNumberFormat="1" applyFont="1" applyFill="1" applyBorder="1" applyAlignment="1" applyProtection="1">
      <alignment vertical="center"/>
    </xf>
    <xf numFmtId="0" fontId="54" fillId="4" borderId="24" xfId="0" applyFont="1" applyFill="1" applyBorder="1" applyAlignment="1"/>
    <xf numFmtId="4" fontId="54" fillId="4" borderId="18" xfId="0" applyNumberFormat="1" applyFont="1" applyFill="1" applyBorder="1" applyAlignment="1"/>
    <xf numFmtId="0" fontId="54" fillId="4" borderId="0" xfId="0" applyFont="1" applyFill="1" applyBorder="1" applyProtection="1">
      <protection locked="0"/>
    </xf>
    <xf numFmtId="4" fontId="54" fillId="4" borderId="0" xfId="0" applyNumberFormat="1" applyFont="1" applyFill="1" applyBorder="1" applyAlignment="1"/>
    <xf numFmtId="4" fontId="54" fillId="4" borderId="15" xfId="0" applyNumberFormat="1" applyFont="1" applyFill="1" applyBorder="1" applyAlignment="1">
      <alignment horizontal="right" vertical="center"/>
    </xf>
    <xf numFmtId="4" fontId="54" fillId="4" borderId="18" xfId="0" applyNumberFormat="1" applyFont="1" applyFill="1" applyBorder="1" applyAlignment="1">
      <alignment horizontal="right" vertical="center"/>
    </xf>
    <xf numFmtId="1" fontId="52" fillId="4" borderId="74" xfId="0" applyNumberFormat="1" applyFont="1" applyFill="1" applyBorder="1" applyAlignment="1">
      <alignment horizontal="left" vertical="top" wrapText="1"/>
    </xf>
    <xf numFmtId="0" fontId="52" fillId="4" borderId="17" xfId="0" applyFont="1" applyFill="1" applyBorder="1" applyAlignment="1">
      <alignment wrapText="1"/>
    </xf>
    <xf numFmtId="0" fontId="54" fillId="4" borderId="17" xfId="0" applyFont="1" applyFill="1" applyBorder="1" applyAlignment="1" applyProtection="1">
      <protection locked="0"/>
    </xf>
    <xf numFmtId="0" fontId="8" fillId="3" borderId="12" xfId="0" applyFont="1" applyFill="1" applyBorder="1" applyAlignment="1" applyProtection="1">
      <alignment horizontal="center" vertical="center"/>
      <protection locked="0"/>
    </xf>
    <xf numFmtId="0" fontId="8" fillId="3" borderId="12" xfId="0" applyFont="1" applyFill="1" applyBorder="1" applyAlignment="1" applyProtection="1">
      <alignment horizontal="center" vertical="center"/>
    </xf>
    <xf numFmtId="0" fontId="8" fillId="3" borderId="10" xfId="0" applyFont="1" applyFill="1" applyBorder="1" applyAlignment="1" applyProtection="1">
      <alignment horizontal="center" vertical="center"/>
    </xf>
    <xf numFmtId="0" fontId="7" fillId="4" borderId="0" xfId="0" applyFont="1" applyFill="1" applyBorder="1" applyAlignment="1">
      <alignment vertical="center"/>
    </xf>
    <xf numFmtId="0" fontId="56" fillId="0" borderId="28" xfId="0" applyNumberFormat="1" applyFont="1" applyBorder="1" applyAlignment="1">
      <alignment horizontal="left" vertical="center"/>
    </xf>
    <xf numFmtId="0" fontId="56" fillId="0" borderId="10" xfId="0" applyNumberFormat="1" applyFont="1" applyBorder="1" applyAlignment="1">
      <alignment horizontal="left" vertical="center"/>
    </xf>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1" fontId="53" fillId="4" borderId="14" xfId="0" applyNumberFormat="1" applyFont="1" applyFill="1" applyBorder="1" applyAlignment="1">
      <alignment horizontal="center" vertical="center"/>
    </xf>
    <xf numFmtId="1" fontId="53" fillId="4" borderId="16" xfId="0" applyNumberFormat="1" applyFont="1" applyFill="1" applyBorder="1" applyAlignment="1">
      <alignment horizontal="center" vertical="center"/>
    </xf>
    <xf numFmtId="1" fontId="53" fillId="0" borderId="16" xfId="3" applyNumberFormat="1" applyFont="1" applyFill="1" applyBorder="1" applyAlignment="1" applyProtection="1">
      <alignment horizontal="center" vertical="center"/>
    </xf>
    <xf numFmtId="1" fontId="0" fillId="4" borderId="0" xfId="0" applyNumberFormat="1" applyFill="1"/>
    <xf numFmtId="1" fontId="8" fillId="4" borderId="11" xfId="0" applyNumberFormat="1" applyFont="1" applyFill="1" applyBorder="1" applyAlignment="1">
      <alignment horizontal="center" vertical="center"/>
    </xf>
    <xf numFmtId="1" fontId="8" fillId="4" borderId="14" xfId="0" applyNumberFormat="1" applyFont="1" applyFill="1" applyBorder="1" applyAlignment="1">
      <alignment horizontal="center" vertical="center"/>
    </xf>
    <xf numFmtId="1" fontId="7" fillId="4" borderId="31" xfId="0" applyNumberFormat="1" applyFont="1" applyFill="1" applyBorder="1" applyAlignment="1">
      <alignment horizontal="center" vertical="center"/>
    </xf>
    <xf numFmtId="1" fontId="10" fillId="0" borderId="0" xfId="0" applyNumberFormat="1" applyFont="1" applyFill="1" applyAlignment="1">
      <alignment horizontal="center"/>
    </xf>
    <xf numFmtId="1" fontId="7" fillId="4" borderId="11" xfId="0" applyNumberFormat="1" applyFont="1" applyFill="1" applyBorder="1" applyAlignment="1">
      <alignment horizontal="center" vertical="center"/>
    </xf>
    <xf numFmtId="1" fontId="21" fillId="4" borderId="16" xfId="3" applyNumberFormat="1" applyFont="1" applyFill="1" applyBorder="1" applyAlignment="1" applyProtection="1">
      <alignment horizontal="center" vertical="center"/>
    </xf>
    <xf numFmtId="1" fontId="53" fillId="4" borderId="54" xfId="0" applyNumberFormat="1" applyFont="1" applyFill="1" applyBorder="1" applyAlignment="1">
      <alignment horizontal="center" vertical="center"/>
    </xf>
    <xf numFmtId="1" fontId="15" fillId="7" borderId="0" xfId="0" applyNumberFormat="1" applyFont="1" applyFill="1"/>
    <xf numFmtId="1" fontId="0" fillId="5" borderId="0" xfId="0" applyNumberFormat="1" applyFill="1"/>
    <xf numFmtId="1" fontId="0" fillId="4" borderId="0" xfId="0" applyNumberFormat="1" applyFill="1" applyBorder="1"/>
    <xf numFmtId="1" fontId="8" fillId="4" borderId="0" xfId="0" applyNumberFormat="1" applyFont="1" applyFill="1" applyBorder="1" applyAlignment="1">
      <alignment horizontal="center" vertical="center"/>
    </xf>
    <xf numFmtId="1" fontId="21" fillId="4" borderId="0" xfId="3" applyNumberFormat="1" applyFont="1" applyFill="1" applyBorder="1" applyAlignment="1" applyProtection="1">
      <alignment vertical="center"/>
    </xf>
    <xf numFmtId="1" fontId="7" fillId="4" borderId="0" xfId="0" applyNumberFormat="1" applyFont="1" applyFill="1" applyBorder="1" applyAlignment="1">
      <alignment horizontal="center" vertical="center"/>
    </xf>
    <xf numFmtId="1" fontId="0" fillId="4" borderId="0" xfId="0" applyNumberFormat="1" applyFill="1" applyBorder="1" applyAlignment="1"/>
    <xf numFmtId="1" fontId="7" fillId="4" borderId="14" xfId="0" applyNumberFormat="1" applyFont="1" applyFill="1" applyBorder="1" applyAlignment="1">
      <alignment horizontal="center" vertical="center"/>
    </xf>
    <xf numFmtId="1" fontId="8" fillId="4" borderId="14" xfId="0" applyNumberFormat="1" applyFont="1" applyFill="1" applyBorder="1" applyAlignment="1">
      <alignment vertical="center"/>
    </xf>
    <xf numFmtId="1" fontId="8" fillId="4" borderId="36" xfId="0" applyNumberFormat="1" applyFont="1" applyFill="1" applyBorder="1" applyAlignment="1">
      <alignment vertical="center"/>
    </xf>
    <xf numFmtId="1" fontId="11" fillId="4" borderId="11" xfId="0" applyNumberFormat="1" applyFont="1" applyFill="1" applyBorder="1" applyAlignment="1">
      <alignment horizontal="center" vertical="center"/>
    </xf>
    <xf numFmtId="1" fontId="8" fillId="0" borderId="11" xfId="0" applyNumberFormat="1" applyFont="1" applyFill="1" applyBorder="1" applyAlignment="1">
      <alignment horizontal="center" vertical="center"/>
    </xf>
    <xf numFmtId="1" fontId="8" fillId="0" borderId="8" xfId="0" applyNumberFormat="1" applyFont="1" applyFill="1" applyBorder="1" applyAlignment="1">
      <alignment horizontal="center"/>
    </xf>
    <xf numFmtId="1" fontId="10" fillId="4" borderId="0" xfId="0" applyNumberFormat="1" applyFont="1" applyFill="1" applyAlignment="1">
      <alignment vertical="center"/>
    </xf>
    <xf numFmtId="1" fontId="8" fillId="4" borderId="30" xfId="0" applyNumberFormat="1" applyFont="1" applyFill="1" applyBorder="1" applyAlignment="1">
      <alignment horizontal="center" vertical="center"/>
    </xf>
    <xf numFmtId="1" fontId="8" fillId="4" borderId="7" xfId="0" applyNumberFormat="1" applyFont="1" applyFill="1" applyBorder="1" applyAlignment="1">
      <alignment horizontal="center" vertical="center"/>
    </xf>
    <xf numFmtId="1" fontId="6" fillId="4" borderId="36" xfId="0" applyNumberFormat="1" applyFont="1" applyFill="1" applyBorder="1" applyAlignment="1">
      <alignment vertical="center"/>
    </xf>
    <xf numFmtId="1" fontId="6" fillId="4" borderId="0" xfId="0" applyNumberFormat="1" applyFont="1" applyFill="1" applyBorder="1" applyAlignment="1">
      <alignment vertical="center"/>
    </xf>
    <xf numFmtId="1" fontId="6" fillId="4" borderId="7" xfId="0" applyNumberFormat="1" applyFont="1" applyFill="1" applyBorder="1" applyAlignment="1">
      <alignment vertical="center"/>
    </xf>
    <xf numFmtId="1" fontId="6" fillId="4" borderId="30" xfId="0" applyNumberFormat="1" applyFont="1" applyFill="1" applyBorder="1" applyAlignment="1">
      <alignment vertical="center"/>
    </xf>
    <xf numFmtId="1" fontId="8" fillId="4" borderId="0" xfId="0" applyNumberFormat="1" applyFont="1" applyFill="1" applyAlignment="1">
      <alignment horizontal="center"/>
    </xf>
    <xf numFmtId="1" fontId="8" fillId="4" borderId="16" xfId="0" applyNumberFormat="1" applyFont="1" applyFill="1" applyBorder="1" applyAlignment="1">
      <alignment horizontal="center" vertical="center"/>
    </xf>
    <xf numFmtId="1" fontId="8" fillId="4" borderId="36" xfId="0" applyNumberFormat="1" applyFont="1" applyFill="1" applyBorder="1" applyAlignment="1">
      <alignment horizontal="center" vertical="center"/>
    </xf>
    <xf numFmtId="1" fontId="0" fillId="4" borderId="7" xfId="0" applyNumberFormat="1" applyFill="1" applyBorder="1" applyAlignment="1">
      <alignment horizontal="center"/>
    </xf>
    <xf numFmtId="1" fontId="6" fillId="4" borderId="52" xfId="0" applyNumberFormat="1" applyFont="1" applyFill="1" applyBorder="1" applyAlignment="1">
      <alignment vertical="center"/>
    </xf>
    <xf numFmtId="1" fontId="8" fillId="4" borderId="31" xfId="0" applyNumberFormat="1" applyFont="1" applyFill="1" applyBorder="1" applyAlignment="1">
      <alignment horizontal="center" vertical="center"/>
    </xf>
    <xf numFmtId="1" fontId="0" fillId="4" borderId="14" xfId="0" applyNumberFormat="1" applyFill="1" applyBorder="1"/>
    <xf numFmtId="1" fontId="6" fillId="4" borderId="59" xfId="0" applyNumberFormat="1" applyFont="1" applyFill="1" applyBorder="1" applyAlignment="1">
      <alignment vertical="center"/>
    </xf>
    <xf numFmtId="1" fontId="8" fillId="4" borderId="52" xfId="0" applyNumberFormat="1" applyFont="1" applyFill="1" applyBorder="1" applyAlignment="1">
      <alignment vertical="center"/>
    </xf>
    <xf numFmtId="1" fontId="53" fillId="0" borderId="16" xfId="0" applyNumberFormat="1" applyFont="1" applyFill="1" applyBorder="1" applyAlignment="1">
      <alignment horizontal="center"/>
    </xf>
    <xf numFmtId="1" fontId="53" fillId="4" borderId="14" xfId="3" applyNumberFormat="1" applyFont="1" applyFill="1" applyBorder="1" applyAlignment="1" applyProtection="1">
      <alignment horizontal="center" vertical="center"/>
    </xf>
    <xf numFmtId="1" fontId="53" fillId="4" borderId="16" xfId="3" applyNumberFormat="1" applyFont="1" applyFill="1" applyBorder="1" applyAlignment="1" applyProtection="1">
      <alignment horizontal="center" vertical="center"/>
    </xf>
    <xf numFmtId="1" fontId="28" fillId="4" borderId="0" xfId="3" applyNumberFormat="1" applyFont="1" applyFill="1" applyBorder="1" applyAlignment="1" applyProtection="1">
      <alignment horizontal="center" vertical="center"/>
    </xf>
    <xf numFmtId="1" fontId="8" fillId="4" borderId="65" xfId="0" applyNumberFormat="1" applyFont="1" applyFill="1" applyBorder="1" applyAlignment="1">
      <alignment horizontal="center" vertical="center"/>
    </xf>
    <xf numFmtId="1" fontId="7" fillId="4" borderId="89" xfId="0" applyNumberFormat="1" applyFont="1" applyFill="1" applyBorder="1" applyAlignment="1">
      <alignment horizontal="center" vertical="center"/>
    </xf>
    <xf numFmtId="1" fontId="53" fillId="4" borderId="89" xfId="0" applyNumberFormat="1" applyFont="1" applyFill="1" applyBorder="1" applyAlignment="1">
      <alignment horizontal="center" vertical="center"/>
    </xf>
    <xf numFmtId="1" fontId="53" fillId="4" borderId="89" xfId="3" applyNumberFormat="1" applyFont="1" applyFill="1" applyBorder="1" applyAlignment="1" applyProtection="1">
      <alignment horizontal="center" vertical="center"/>
    </xf>
    <xf numFmtId="1" fontId="53" fillId="4" borderId="91" xfId="0" applyNumberFormat="1" applyFont="1" applyFill="1" applyBorder="1" applyAlignment="1">
      <alignment horizontal="center" vertical="center"/>
    </xf>
    <xf numFmtId="1" fontId="0" fillId="4" borderId="7" xfId="0" applyNumberFormat="1" applyFill="1" applyBorder="1"/>
    <xf numFmtId="1" fontId="8" fillId="4" borderId="70" xfId="0" applyNumberFormat="1" applyFont="1" applyFill="1" applyBorder="1" applyAlignment="1">
      <alignment horizontal="center" vertical="center"/>
    </xf>
    <xf numFmtId="1" fontId="8" fillId="4" borderId="79" xfId="0" applyNumberFormat="1" applyFont="1" applyFill="1" applyBorder="1" applyAlignment="1">
      <alignment horizontal="center" vertical="center"/>
    </xf>
    <xf numFmtId="1" fontId="8" fillId="4" borderId="81" xfId="0" applyNumberFormat="1" applyFont="1" applyFill="1" applyBorder="1" applyAlignment="1">
      <alignment horizontal="center" vertical="center"/>
    </xf>
    <xf numFmtId="1" fontId="7" fillId="4" borderId="82" xfId="0" applyNumberFormat="1" applyFont="1" applyFill="1" applyBorder="1" applyAlignment="1">
      <alignment horizontal="center" vertical="center"/>
    </xf>
    <xf numFmtId="1" fontId="53" fillId="4" borderId="84" xfId="0" applyNumberFormat="1" applyFont="1" applyFill="1" applyBorder="1" applyAlignment="1">
      <alignment horizontal="center" vertical="center"/>
    </xf>
    <xf numFmtId="1" fontId="53" fillId="4" borderId="84" xfId="3" applyNumberFormat="1" applyFont="1" applyFill="1" applyBorder="1" applyAlignment="1" applyProtection="1">
      <alignment horizontal="center" vertical="center"/>
    </xf>
    <xf numFmtId="1" fontId="53" fillId="4" borderId="82" xfId="0" applyNumberFormat="1" applyFont="1" applyFill="1" applyBorder="1" applyAlignment="1">
      <alignment horizontal="center" vertical="center"/>
    </xf>
    <xf numFmtId="1" fontId="53" fillId="4" borderId="86" xfId="0" applyNumberFormat="1" applyFont="1" applyFill="1" applyBorder="1" applyAlignment="1">
      <alignment horizontal="center" vertical="center"/>
    </xf>
    <xf numFmtId="1" fontId="0" fillId="12" borderId="0" xfId="0" applyNumberFormat="1" applyFill="1"/>
    <xf numFmtId="1" fontId="53" fillId="4" borderId="14" xfId="0" applyNumberFormat="1" applyFont="1" applyFill="1" applyBorder="1" applyAlignment="1">
      <alignment horizontal="center"/>
    </xf>
    <xf numFmtId="1" fontId="53" fillId="4" borderId="16" xfId="0" applyNumberFormat="1" applyFont="1" applyFill="1" applyBorder="1" applyAlignment="1">
      <alignment horizontal="center"/>
    </xf>
    <xf numFmtId="1" fontId="13" fillId="4" borderId="0" xfId="0" applyNumberFormat="1" applyFont="1" applyFill="1" applyAlignment="1">
      <alignment horizontal="center" vertical="center"/>
    </xf>
    <xf numFmtId="1" fontId="24" fillId="4" borderId="0" xfId="3" applyNumberFormat="1" applyFont="1" applyFill="1" applyAlignment="1" applyProtection="1">
      <alignment horizontal="center"/>
    </xf>
    <xf numFmtId="1" fontId="11" fillId="4" borderId="14" xfId="0" applyNumberFormat="1" applyFont="1" applyFill="1" applyBorder="1" applyAlignment="1">
      <alignment horizontal="center" vertical="center" wrapText="1"/>
    </xf>
    <xf numFmtId="1" fontId="22" fillId="4" borderId="0" xfId="3" applyNumberFormat="1" applyFont="1" applyFill="1" applyBorder="1" applyAlignment="1" applyProtection="1">
      <alignment horizontal="center" vertical="center"/>
    </xf>
    <xf numFmtId="1" fontId="8" fillId="4" borderId="14" xfId="0" applyNumberFormat="1" applyFont="1" applyFill="1" applyBorder="1" applyAlignment="1">
      <alignment vertical="center" wrapText="1"/>
    </xf>
    <xf numFmtId="1" fontId="27" fillId="4" borderId="0" xfId="3" applyNumberFormat="1" applyFont="1" applyFill="1" applyBorder="1" applyAlignment="1" applyProtection="1">
      <alignment horizontal="center" vertical="center"/>
    </xf>
    <xf numFmtId="1" fontId="17" fillId="4" borderId="0" xfId="0" applyNumberFormat="1" applyFont="1" applyFill="1" applyBorder="1" applyAlignment="1">
      <alignment horizontal="center"/>
    </xf>
    <xf numFmtId="1" fontId="7" fillId="4" borderId="0" xfId="0" applyNumberFormat="1" applyFont="1" applyFill="1" applyBorder="1" applyAlignment="1">
      <alignment vertical="center"/>
    </xf>
    <xf numFmtId="1" fontId="15" fillId="13" borderId="0" xfId="0" applyNumberFormat="1" applyFont="1" applyFill="1"/>
    <xf numFmtId="1" fontId="8" fillId="4" borderId="59" xfId="0" applyNumberFormat="1" applyFont="1" applyFill="1" applyBorder="1" applyAlignment="1">
      <alignment horizontal="center" vertical="center"/>
    </xf>
    <xf numFmtId="1" fontId="6" fillId="4" borderId="59" xfId="0" applyNumberFormat="1" applyFont="1" applyFill="1" applyBorder="1" applyAlignment="1">
      <alignment horizontal="center" vertical="center"/>
    </xf>
    <xf numFmtId="1" fontId="8" fillId="11" borderId="11" xfId="0" applyNumberFormat="1" applyFont="1" applyFill="1" applyBorder="1" applyAlignment="1">
      <alignment horizontal="center" vertical="center"/>
    </xf>
    <xf numFmtId="1" fontId="16" fillId="11" borderId="14" xfId="0" applyNumberFormat="1" applyFont="1" applyFill="1" applyBorder="1" applyAlignment="1" applyProtection="1">
      <alignment horizontal="center" vertical="center"/>
      <protection locked="0"/>
    </xf>
    <xf numFmtId="1" fontId="16" fillId="11" borderId="16" xfId="0" applyNumberFormat="1" applyFont="1" applyFill="1" applyBorder="1" applyAlignment="1">
      <alignment horizontal="center" vertical="center"/>
    </xf>
    <xf numFmtId="1" fontId="32" fillId="4" borderId="0" xfId="2" applyNumberFormat="1" applyFont="1" applyFill="1" applyBorder="1" applyAlignment="1" applyProtection="1">
      <alignment horizontal="left" vertical="center"/>
      <protection locked="0"/>
    </xf>
    <xf numFmtId="1" fontId="31" fillId="0" borderId="0" xfId="2" applyNumberFormat="1" applyFont="1" applyAlignment="1" applyProtection="1">
      <alignment horizontal="left" vertical="center"/>
      <protection locked="0"/>
    </xf>
    <xf numFmtId="1" fontId="31" fillId="0" borderId="0" xfId="2" applyNumberFormat="1" applyFont="1" applyProtection="1">
      <protection locked="0"/>
    </xf>
    <xf numFmtId="1" fontId="31" fillId="0" borderId="0" xfId="2" applyNumberFormat="1" applyFont="1" applyAlignment="1" applyProtection="1">
      <alignment horizontal="right" vertical="center"/>
      <protection locked="0"/>
    </xf>
    <xf numFmtId="1" fontId="9" fillId="11" borderId="12" xfId="0" applyNumberFormat="1" applyFont="1" applyFill="1" applyBorder="1" applyAlignment="1">
      <alignment horizontal="center" vertical="center" wrapText="1"/>
    </xf>
    <xf numFmtId="1" fontId="33" fillId="4" borderId="0" xfId="2" applyNumberFormat="1" applyFont="1" applyFill="1" applyAlignment="1" applyProtection="1">
      <alignment vertical="center"/>
      <protection locked="0"/>
    </xf>
    <xf numFmtId="1" fontId="8" fillId="4" borderId="61" xfId="0" applyNumberFormat="1" applyFont="1" applyFill="1" applyBorder="1" applyAlignment="1">
      <alignment horizontal="center" vertical="center"/>
    </xf>
    <xf numFmtId="1" fontId="8" fillId="4" borderId="32" xfId="0" applyNumberFormat="1" applyFont="1" applyFill="1" applyBorder="1" applyAlignment="1">
      <alignment horizontal="center" vertical="center"/>
    </xf>
    <xf numFmtId="1" fontId="15" fillId="9" borderId="0" xfId="0" applyNumberFormat="1" applyFont="1" applyFill="1"/>
    <xf numFmtId="1" fontId="0" fillId="8" borderId="0" xfId="0" applyNumberFormat="1" applyFill="1"/>
    <xf numFmtId="1" fontId="0" fillId="10" borderId="0" xfId="0" applyNumberFormat="1" applyFill="1"/>
    <xf numFmtId="1" fontId="0" fillId="6" borderId="0" xfId="0" applyNumberFormat="1" applyFill="1"/>
    <xf numFmtId="1" fontId="0" fillId="3" borderId="0" xfId="0" applyNumberFormat="1" applyFill="1"/>
    <xf numFmtId="1" fontId="7" fillId="4" borderId="70" xfId="0" applyNumberFormat="1" applyFont="1" applyFill="1" applyBorder="1" applyAlignment="1">
      <alignment horizontal="center" vertical="center"/>
    </xf>
    <xf numFmtId="1" fontId="53" fillId="4" borderId="73" xfId="0" applyNumberFormat="1" applyFont="1" applyFill="1" applyBorder="1" applyAlignment="1">
      <alignment horizontal="center" vertical="center"/>
    </xf>
    <xf numFmtId="1" fontId="28" fillId="4" borderId="14" xfId="3" applyNumberFormat="1" applyFont="1" applyFill="1" applyBorder="1" applyAlignment="1" applyProtection="1">
      <alignment horizontal="center"/>
    </xf>
    <xf numFmtId="1" fontId="0" fillId="4" borderId="61" xfId="0" applyNumberFormat="1" applyFill="1" applyBorder="1"/>
    <xf numFmtId="1" fontId="21" fillId="4" borderId="7" xfId="3" applyNumberFormat="1" applyFont="1" applyFill="1" applyBorder="1" applyAlignment="1" applyProtection="1">
      <alignment horizontal="center" vertical="center"/>
    </xf>
    <xf numFmtId="1" fontId="28" fillId="4" borderId="54" xfId="3" applyNumberFormat="1" applyFont="1" applyFill="1" applyBorder="1" applyAlignment="1" applyProtection="1">
      <alignment horizontal="center" vertical="center"/>
    </xf>
    <xf numFmtId="0" fontId="0" fillId="0" borderId="10" xfId="0" applyBorder="1"/>
    <xf numFmtId="0" fontId="0" fillId="0" borderId="10" xfId="0" applyBorder="1"/>
    <xf numFmtId="0" fontId="8" fillId="4" borderId="0" xfId="0" applyFont="1" applyFill="1" applyBorder="1" applyAlignment="1">
      <alignment vertical="center"/>
    </xf>
    <xf numFmtId="170" fontId="5" fillId="0" borderId="4" xfId="2" applyNumberFormat="1" applyFont="1" applyFill="1" applyBorder="1" applyAlignment="1">
      <alignment horizontal="center" vertical="center"/>
    </xf>
    <xf numFmtId="4" fontId="3" fillId="0" borderId="0" xfId="0" applyNumberFormat="1" applyFont="1"/>
    <xf numFmtId="4" fontId="5" fillId="0" borderId="5" xfId="1" applyNumberFormat="1" applyFont="1" applyFill="1" applyBorder="1" applyAlignment="1">
      <alignment horizontal="center" vertical="center"/>
    </xf>
    <xf numFmtId="0" fontId="3" fillId="0" borderId="0" xfId="0" applyFont="1" applyFill="1" applyAlignment="1">
      <alignment horizontal="left"/>
    </xf>
    <xf numFmtId="0" fontId="3" fillId="0" borderId="0" xfId="0" applyNumberFormat="1" applyFont="1" applyAlignment="1">
      <alignment horizontal="center"/>
    </xf>
    <xf numFmtId="0" fontId="3" fillId="0" borderId="0" xfId="0" applyFont="1" applyAlignment="1">
      <alignment horizontal="center"/>
    </xf>
    <xf numFmtId="0" fontId="0" fillId="0" borderId="10" xfId="0" applyBorder="1"/>
    <xf numFmtId="1" fontId="0" fillId="0" borderId="39" xfId="0" applyNumberFormat="1" applyFill="1" applyBorder="1"/>
    <xf numFmtId="0" fontId="8" fillId="3" borderId="12" xfId="0" applyFont="1" applyFill="1" applyBorder="1" applyAlignment="1" applyProtection="1">
      <alignment horizontal="center" vertical="center"/>
      <protection locked="0"/>
    </xf>
    <xf numFmtId="0" fontId="0" fillId="0" borderId="39" xfId="0" applyFill="1" applyBorder="1" applyAlignment="1"/>
    <xf numFmtId="0" fontId="0" fillId="7" borderId="0" xfId="0" applyFill="1"/>
    <xf numFmtId="0" fontId="10" fillId="4" borderId="0" xfId="0" applyFont="1" applyFill="1" applyAlignment="1">
      <alignment horizontal="center"/>
    </xf>
    <xf numFmtId="0" fontId="0" fillId="0" borderId="10" xfId="0" applyBorder="1"/>
    <xf numFmtId="2" fontId="49" fillId="3" borderId="5" xfId="2" applyNumberFormat="1" applyFont="1" applyFill="1" applyBorder="1" applyAlignment="1">
      <alignment horizontal="center" vertical="center"/>
    </xf>
    <xf numFmtId="0" fontId="6" fillId="4" borderId="10" xfId="0" applyFont="1" applyFill="1" applyBorder="1" applyAlignment="1">
      <alignment horizontal="center" vertical="center"/>
    </xf>
    <xf numFmtId="0" fontId="6" fillId="4" borderId="6" xfId="0" applyFont="1" applyFill="1" applyBorder="1" applyAlignment="1">
      <alignment horizontal="center" vertical="center"/>
    </xf>
    <xf numFmtId="0" fontId="32" fillId="4" borderId="0" xfId="2" applyFont="1" applyFill="1" applyBorder="1" applyAlignment="1" applyProtection="1">
      <alignment horizontal="left" vertical="center"/>
      <protection locked="0"/>
    </xf>
    <xf numFmtId="2" fontId="49" fillId="15" borderId="5" xfId="2" applyNumberFormat="1" applyFont="1" applyFill="1" applyBorder="1" applyAlignment="1">
      <alignment horizontal="center" vertical="center"/>
    </xf>
    <xf numFmtId="164" fontId="5" fillId="15" borderId="4" xfId="2" applyNumberFormat="1" applyFont="1" applyFill="1" applyBorder="1" applyAlignment="1">
      <alignment vertical="center"/>
    </xf>
    <xf numFmtId="0" fontId="0" fillId="15" borderId="0" xfId="0" applyFill="1"/>
    <xf numFmtId="0" fontId="0" fillId="4" borderId="0" xfId="0" applyFill="1" applyBorder="1" applyAlignment="1">
      <alignment horizontal="center"/>
    </xf>
    <xf numFmtId="0" fontId="8" fillId="4" borderId="0" xfId="0" applyFont="1" applyFill="1" applyBorder="1" applyAlignment="1">
      <alignment horizont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165" fontId="9" fillId="4" borderId="15" xfId="0" applyNumberFormat="1"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4" fillId="4" borderId="0" xfId="0" applyFont="1" applyFill="1" applyBorder="1" applyProtection="1"/>
    <xf numFmtId="0" fontId="54" fillId="4" borderId="0" xfId="0" applyFont="1" applyFill="1" applyBorder="1" applyAlignment="1">
      <alignment vertical="center" wrapText="1"/>
    </xf>
    <xf numFmtId="0" fontId="0" fillId="0" borderId="10" xfId="0" applyBorder="1"/>
    <xf numFmtId="1" fontId="52" fillId="4" borderId="0" xfId="0" applyNumberFormat="1" applyFont="1" applyFill="1" applyBorder="1" applyAlignment="1">
      <alignment horizontal="left" vertical="top"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0" fillId="0" borderId="10" xfId="0" applyBorder="1"/>
    <xf numFmtId="0" fontId="0" fillId="0" borderId="24" xfId="0" applyBorder="1"/>
    <xf numFmtId="0" fontId="6" fillId="0" borderId="0" xfId="0" applyFont="1" applyAlignment="1">
      <alignment horizontal="center"/>
    </xf>
    <xf numFmtId="0" fontId="0" fillId="0" borderId="25" xfId="0" applyBorder="1" applyAlignment="1"/>
    <xf numFmtId="0" fontId="6" fillId="0" borderId="0" xfId="0" applyFont="1" applyAlignment="1">
      <alignment horizontal="center"/>
    </xf>
    <xf numFmtId="0" fontId="32" fillId="4" borderId="0" xfId="2" applyFont="1" applyFill="1" applyBorder="1" applyAlignment="1" applyProtection="1">
      <alignment horizontal="center" vertical="center" wrapText="1"/>
      <protection locked="0"/>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1" fontId="8" fillId="4" borderId="14" xfId="0" applyNumberFormat="1" applyFont="1" applyFill="1" applyBorder="1" applyAlignment="1">
      <alignment horizontal="center" vertical="center"/>
    </xf>
    <xf numFmtId="0" fontId="54" fillId="4" borderId="17" xfId="0" applyFont="1" applyFill="1" applyBorder="1" applyAlignment="1"/>
    <xf numFmtId="0" fontId="7" fillId="4" borderId="14" xfId="0" applyFont="1" applyFill="1" applyBorder="1" applyAlignment="1">
      <alignment horizontal="center" vertical="center"/>
    </xf>
    <xf numFmtId="0" fontId="54" fillId="4" borderId="74" xfId="0" applyFont="1" applyFill="1" applyBorder="1" applyProtection="1">
      <protection locked="0"/>
    </xf>
    <xf numFmtId="0" fontId="0" fillId="0" borderId="10" xfId="0" applyBorder="1"/>
    <xf numFmtId="0" fontId="0" fillId="0" borderId="24" xfId="0" applyBorder="1" applyAlignment="1">
      <alignment horizontal="center" vertical="center" wrapText="1"/>
    </xf>
    <xf numFmtId="0" fontId="0" fillId="0" borderId="28" xfId="0" applyBorder="1" applyAlignment="1">
      <alignment horizontal="center" vertical="center" wrapText="1"/>
    </xf>
    <xf numFmtId="0" fontId="13" fillId="12" borderId="0" xfId="0" applyFont="1" applyFill="1" applyAlignment="1">
      <alignment horizontal="center" vertical="center"/>
    </xf>
    <xf numFmtId="0" fontId="6" fillId="4" borderId="22" xfId="0" applyFont="1" applyFill="1" applyBorder="1" applyAlignment="1">
      <alignment horizontal="center"/>
    </xf>
    <xf numFmtId="0" fontId="6" fillId="4" borderId="6" xfId="0" applyFont="1" applyFill="1" applyBorder="1" applyAlignment="1">
      <alignment horizontal="center"/>
    </xf>
    <xf numFmtId="0" fontId="6" fillId="4" borderId="23" xfId="0" applyFont="1" applyFill="1" applyBorder="1" applyAlignment="1">
      <alignment horizontal="center"/>
    </xf>
    <xf numFmtId="0" fontId="38" fillId="0" borderId="0" xfId="0" applyFont="1" applyFill="1" applyBorder="1" applyAlignment="1" applyProtection="1">
      <alignment horizontal="center"/>
    </xf>
    <xf numFmtId="0" fontId="38" fillId="0" borderId="25" xfId="0" applyFont="1" applyFill="1" applyBorder="1" applyAlignment="1" applyProtection="1">
      <alignment horizontal="center"/>
    </xf>
    <xf numFmtId="0" fontId="51" fillId="0" borderId="0" xfId="0" applyFont="1" applyFill="1" applyAlignment="1" applyProtection="1">
      <alignment horizontal="center" vertical="center"/>
    </xf>
    <xf numFmtId="0" fontId="50" fillId="0" borderId="0" xfId="0" applyFont="1" applyFill="1" applyBorder="1" applyAlignment="1" applyProtection="1">
      <alignment horizontal="center" vertical="center"/>
    </xf>
    <xf numFmtId="165" fontId="50" fillId="0" borderId="105" xfId="0" applyNumberFormat="1" applyFont="1" applyFill="1" applyBorder="1" applyAlignment="1" applyProtection="1">
      <alignment horizontal="center" vertical="center"/>
      <protection locked="0"/>
    </xf>
    <xf numFmtId="165" fontId="50" fillId="0" borderId="95" xfId="0" applyNumberFormat="1" applyFont="1" applyFill="1" applyBorder="1" applyAlignment="1" applyProtection="1">
      <alignment horizontal="center" vertical="center"/>
      <protection locked="0"/>
    </xf>
    <xf numFmtId="165" fontId="50" fillId="0" borderId="97" xfId="0" applyNumberFormat="1" applyFont="1" applyFill="1" applyBorder="1" applyAlignment="1" applyProtection="1">
      <alignment horizontal="center" vertical="center"/>
      <protection locked="0"/>
    </xf>
    <xf numFmtId="165" fontId="50" fillId="0" borderId="106" xfId="0" applyNumberFormat="1" applyFont="1" applyFill="1" applyBorder="1" applyAlignment="1" applyProtection="1">
      <alignment horizontal="center" vertical="center"/>
      <protection locked="0"/>
    </xf>
    <xf numFmtId="165" fontId="50" fillId="0" borderId="101" xfId="0" applyNumberFormat="1" applyFont="1" applyFill="1" applyBorder="1" applyAlignment="1" applyProtection="1">
      <alignment horizontal="center" vertical="center"/>
      <protection locked="0"/>
    </xf>
    <xf numFmtId="165" fontId="50" fillId="0" borderId="102" xfId="0" applyNumberFormat="1" applyFont="1" applyFill="1" applyBorder="1" applyAlignment="1" applyProtection="1">
      <alignment horizontal="center" vertical="center"/>
      <protection locked="0"/>
    </xf>
    <xf numFmtId="166" fontId="50" fillId="0" borderId="107" xfId="0" applyNumberFormat="1" applyFont="1" applyFill="1" applyBorder="1" applyAlignment="1" applyProtection="1">
      <alignment horizontal="center" vertical="center"/>
      <protection locked="0"/>
    </xf>
    <xf numFmtId="166" fontId="50" fillId="0" borderId="103" xfId="0" applyNumberFormat="1" applyFont="1" applyFill="1" applyBorder="1" applyAlignment="1" applyProtection="1">
      <alignment horizontal="center" vertical="center"/>
      <protection locked="0"/>
    </xf>
    <xf numFmtId="166" fontId="50" fillId="0" borderId="104" xfId="0" applyNumberFormat="1" applyFont="1" applyFill="1" applyBorder="1" applyAlignment="1" applyProtection="1">
      <alignment horizontal="center" vertical="center"/>
      <protection locked="0"/>
    </xf>
    <xf numFmtId="166" fontId="50" fillId="0" borderId="106" xfId="0" applyNumberFormat="1" applyFont="1" applyFill="1" applyBorder="1" applyAlignment="1" applyProtection="1">
      <alignment horizontal="center" vertical="center"/>
      <protection locked="0"/>
    </xf>
    <xf numFmtId="166" fontId="50" fillId="0" borderId="101" xfId="0" applyNumberFormat="1" applyFont="1" applyFill="1" applyBorder="1" applyAlignment="1" applyProtection="1">
      <alignment horizontal="center" vertical="center"/>
      <protection locked="0"/>
    </xf>
    <xf numFmtId="166" fontId="50" fillId="0" borderId="102" xfId="0" applyNumberFormat="1" applyFont="1" applyFill="1" applyBorder="1" applyAlignment="1" applyProtection="1">
      <alignment horizontal="center" vertical="center"/>
      <protection locked="0"/>
    </xf>
    <xf numFmtId="9" fontId="50" fillId="0" borderId="107" xfId="0" applyNumberFormat="1" applyFont="1" applyFill="1" applyBorder="1" applyAlignment="1" applyProtection="1">
      <alignment horizontal="center" vertical="center"/>
      <protection locked="0"/>
    </xf>
    <xf numFmtId="9" fontId="50" fillId="0" borderId="103" xfId="0" applyNumberFormat="1" applyFont="1" applyFill="1" applyBorder="1" applyAlignment="1" applyProtection="1">
      <alignment horizontal="center" vertical="center"/>
      <protection locked="0"/>
    </xf>
    <xf numFmtId="9" fontId="50" fillId="0" borderId="104" xfId="0" applyNumberFormat="1" applyFont="1" applyFill="1" applyBorder="1" applyAlignment="1" applyProtection="1">
      <alignment horizontal="center" vertical="center"/>
      <protection locked="0"/>
    </xf>
    <xf numFmtId="9" fontId="50" fillId="0" borderId="108" xfId="0" applyNumberFormat="1" applyFont="1" applyFill="1" applyBorder="1" applyAlignment="1" applyProtection="1">
      <alignment horizontal="center" vertical="center"/>
      <protection locked="0"/>
    </xf>
    <xf numFmtId="9" fontId="50" fillId="0" borderId="94" xfId="0" applyNumberFormat="1" applyFont="1" applyFill="1" applyBorder="1" applyAlignment="1" applyProtection="1">
      <alignment horizontal="center" vertical="center"/>
      <protection locked="0"/>
    </xf>
    <xf numFmtId="9" fontId="50" fillId="0" borderId="98" xfId="0" applyNumberFormat="1" applyFont="1" applyFill="1" applyBorder="1" applyAlignment="1" applyProtection="1">
      <alignment horizontal="center" vertical="center"/>
      <protection locked="0"/>
    </xf>
    <xf numFmtId="9" fontId="50" fillId="0" borderId="109" xfId="0" applyNumberFormat="1" applyFont="1" applyFill="1" applyBorder="1" applyAlignment="1" applyProtection="1">
      <alignment horizontal="center" vertical="center"/>
      <protection locked="0"/>
    </xf>
    <xf numFmtId="9" fontId="50" fillId="0" borderId="96" xfId="0" applyNumberFormat="1" applyFont="1" applyFill="1" applyBorder="1" applyAlignment="1" applyProtection="1">
      <alignment horizontal="center" vertical="center"/>
      <protection locked="0"/>
    </xf>
    <xf numFmtId="9" fontId="50" fillId="0" borderId="99" xfId="0" applyNumberFormat="1" applyFont="1" applyFill="1" applyBorder="1" applyAlignment="1" applyProtection="1">
      <alignment horizontal="center" vertical="center"/>
      <protection locked="0"/>
    </xf>
    <xf numFmtId="0" fontId="50" fillId="0" borderId="0" xfId="0" applyFont="1" applyFill="1" applyAlignment="1" applyProtection="1">
      <alignment horizontal="center" vertical="center"/>
    </xf>
    <xf numFmtId="0" fontId="0" fillId="0" borderId="10" xfId="0" applyBorder="1" applyAlignment="1">
      <alignment horizontal="center"/>
    </xf>
    <xf numFmtId="0" fontId="0" fillId="0" borderId="0" xfId="0" applyAlignment="1">
      <alignment horizontal="center"/>
    </xf>
    <xf numFmtId="0" fontId="0" fillId="0" borderId="25" xfId="0" applyBorder="1" applyAlignment="1">
      <alignment horizontal="center"/>
    </xf>
    <xf numFmtId="0" fontId="10" fillId="0" borderId="0" xfId="0" applyFont="1" applyAlignment="1">
      <alignment horizontal="center"/>
    </xf>
    <xf numFmtId="0" fontId="38" fillId="0" borderId="0" xfId="0" applyFont="1" applyAlignment="1">
      <alignment horizontal="center"/>
    </xf>
    <xf numFmtId="1" fontId="46" fillId="3" borderId="43" xfId="3" applyNumberFormat="1" applyFont="1" applyFill="1" applyBorder="1" applyAlignment="1" applyProtection="1">
      <alignment horizontal="center" vertical="center"/>
      <protection locked="0"/>
    </xf>
    <xf numFmtId="1" fontId="46" fillId="3" borderId="58" xfId="3" applyNumberFormat="1" applyFont="1" applyFill="1" applyBorder="1" applyAlignment="1" applyProtection="1">
      <alignment horizontal="center" vertical="center"/>
      <protection locked="0"/>
    </xf>
    <xf numFmtId="0" fontId="21" fillId="4" borderId="16" xfId="3" applyFont="1" applyFill="1" applyBorder="1" applyAlignment="1" applyProtection="1">
      <alignment horizontal="center" vertical="center"/>
    </xf>
    <xf numFmtId="0" fontId="21" fillId="4" borderId="17" xfId="3" applyFont="1" applyFill="1" applyBorder="1" applyAlignment="1" applyProtection="1">
      <alignment horizontal="center" vertical="center"/>
    </xf>
    <xf numFmtId="0" fontId="21" fillId="4" borderId="18" xfId="3" applyFont="1" applyFill="1" applyBorder="1" applyAlignment="1" applyProtection="1">
      <alignment horizontal="center" vertical="center"/>
    </xf>
    <xf numFmtId="0" fontId="0" fillId="4" borderId="34" xfId="0" applyFill="1" applyBorder="1" applyAlignment="1" applyProtection="1">
      <alignment horizontal="center" vertical="center"/>
      <protection locked="0"/>
    </xf>
    <xf numFmtId="0" fontId="0" fillId="4" borderId="39" xfId="0" applyFill="1" applyBorder="1" applyAlignment="1" applyProtection="1">
      <alignment horizontal="center" vertical="center"/>
      <protection locked="0"/>
    </xf>
    <xf numFmtId="0" fontId="0" fillId="4" borderId="28" xfId="0" applyFill="1" applyBorder="1" applyAlignment="1" applyProtection="1">
      <alignment horizontal="center" vertical="center"/>
      <protection locked="0"/>
    </xf>
    <xf numFmtId="167" fontId="8" fillId="2" borderId="19" xfId="0" applyNumberFormat="1" applyFont="1" applyFill="1" applyBorder="1" applyAlignment="1">
      <alignment horizontal="center" vertical="center"/>
    </xf>
    <xf numFmtId="167" fontId="8" fillId="2" borderId="38" xfId="0" applyNumberFormat="1" applyFont="1" applyFill="1" applyBorder="1" applyAlignment="1">
      <alignment horizontal="center" vertical="center"/>
    </xf>
    <xf numFmtId="167" fontId="8" fillId="2" borderId="50" xfId="0" applyNumberFormat="1" applyFont="1" applyFill="1" applyBorder="1" applyAlignment="1">
      <alignment horizontal="center" vertical="center"/>
    </xf>
    <xf numFmtId="0" fontId="0" fillId="4" borderId="12" xfId="0" applyFill="1" applyBorder="1" applyAlignment="1" applyProtection="1">
      <alignment horizontal="center" vertical="center"/>
      <protection locked="0"/>
    </xf>
    <xf numFmtId="0" fontId="0" fillId="4" borderId="10" xfId="0" applyFill="1" applyBorder="1" applyAlignment="1" applyProtection="1">
      <alignment horizontal="center" vertical="center"/>
      <protection locked="0"/>
    </xf>
    <xf numFmtId="167" fontId="8" fillId="2" borderId="13" xfId="0" applyNumberFormat="1" applyFont="1" applyFill="1" applyBorder="1" applyAlignment="1">
      <alignment horizontal="center" vertical="center"/>
    </xf>
    <xf numFmtId="167" fontId="8" fillId="2" borderId="15" xfId="0" applyNumberFormat="1" applyFont="1" applyFill="1" applyBorder="1" applyAlignment="1">
      <alignment horizontal="center" vertical="center"/>
    </xf>
    <xf numFmtId="0" fontId="21" fillId="4" borderId="36" xfId="3" applyFont="1" applyFill="1" applyBorder="1" applyAlignment="1" applyProtection="1">
      <alignment horizontal="center" vertical="center"/>
    </xf>
    <xf numFmtId="0" fontId="21" fillId="4" borderId="9" xfId="3" applyFont="1" applyFill="1" applyBorder="1" applyAlignment="1" applyProtection="1">
      <alignment horizontal="center" vertical="center"/>
    </xf>
    <xf numFmtId="0" fontId="21" fillId="4" borderId="27" xfId="3" applyFont="1" applyFill="1" applyBorder="1" applyAlignment="1" applyProtection="1">
      <alignment horizontal="center" vertical="center"/>
    </xf>
    <xf numFmtId="0" fontId="0" fillId="4" borderId="42" xfId="0" applyFill="1" applyBorder="1" applyAlignment="1" applyProtection="1">
      <alignment horizontal="center" vertical="center"/>
      <protection locked="0"/>
    </xf>
    <xf numFmtId="0" fontId="0" fillId="4" borderId="44" xfId="0" applyFill="1" applyBorder="1" applyAlignment="1" applyProtection="1">
      <alignment horizontal="center" vertical="center"/>
      <protection locked="0"/>
    </xf>
    <xf numFmtId="0" fontId="0" fillId="4" borderId="46" xfId="0" applyFill="1" applyBorder="1" applyAlignment="1" applyProtection="1">
      <alignment horizontal="center" vertical="center"/>
      <protection locked="0"/>
    </xf>
    <xf numFmtId="167" fontId="8" fillId="2" borderId="40" xfId="0" applyNumberFormat="1" applyFont="1" applyFill="1" applyBorder="1" applyAlignment="1">
      <alignment horizontal="center" vertical="center"/>
    </xf>
    <xf numFmtId="167" fontId="8" fillId="2" borderId="8" xfId="0" applyNumberFormat="1" applyFont="1" applyFill="1" applyBorder="1" applyAlignment="1">
      <alignment horizontal="center" vertical="center"/>
    </xf>
    <xf numFmtId="167" fontId="8" fillId="2" borderId="27" xfId="0" applyNumberFormat="1" applyFont="1" applyFill="1" applyBorder="1" applyAlignment="1">
      <alignment horizontal="center" vertical="center"/>
    </xf>
    <xf numFmtId="0" fontId="21" fillId="4" borderId="2" xfId="3" applyFont="1" applyFill="1" applyBorder="1" applyAlignment="1" applyProtection="1">
      <alignment horizontal="center" vertical="center"/>
    </xf>
    <xf numFmtId="0" fontId="21" fillId="4" borderId="26" xfId="3" applyFont="1" applyFill="1" applyBorder="1" applyAlignment="1" applyProtection="1">
      <alignment horizontal="center" vertical="center"/>
    </xf>
    <xf numFmtId="0" fontId="13" fillId="12" borderId="0" xfId="0" applyFont="1" applyFill="1" applyBorder="1" applyAlignment="1">
      <alignment horizontal="center" vertical="center"/>
    </xf>
    <xf numFmtId="0" fontId="13" fillId="12" borderId="0" xfId="0" applyFont="1" applyFill="1" applyBorder="1" applyAlignment="1">
      <alignment horizontal="center"/>
    </xf>
    <xf numFmtId="0" fontId="0" fillId="4" borderId="34" xfId="0" applyNumberFormat="1" applyFill="1" applyBorder="1" applyAlignment="1" applyProtection="1">
      <alignment horizontal="center" vertical="center"/>
      <protection locked="0"/>
    </xf>
    <xf numFmtId="0" fontId="0" fillId="4" borderId="39" xfId="0" applyNumberFormat="1" applyFill="1" applyBorder="1" applyAlignment="1" applyProtection="1">
      <alignment horizontal="center" vertical="center"/>
      <protection locked="0"/>
    </xf>
    <xf numFmtId="0" fontId="0" fillId="4" borderId="28" xfId="0" applyNumberFormat="1" applyFill="1" applyBorder="1" applyAlignment="1" applyProtection="1">
      <alignment horizontal="center" vertical="center"/>
      <protection locked="0"/>
    </xf>
    <xf numFmtId="0" fontId="21" fillId="4" borderId="7" xfId="3" applyFont="1" applyFill="1" applyBorder="1" applyAlignment="1" applyProtection="1">
      <alignment horizontal="center" vertical="center"/>
    </xf>
    <xf numFmtId="0" fontId="21" fillId="4" borderId="0" xfId="3" applyFont="1" applyFill="1" applyBorder="1" applyAlignment="1" applyProtection="1">
      <alignment horizontal="center" vertical="center"/>
    </xf>
    <xf numFmtId="0" fontId="21" fillId="4" borderId="8" xfId="3" applyFont="1" applyFill="1" applyBorder="1" applyAlignment="1" applyProtection="1">
      <alignment horizontal="center" vertical="center"/>
    </xf>
    <xf numFmtId="0" fontId="21" fillId="4" borderId="54" xfId="3" applyFont="1" applyFill="1" applyBorder="1" applyAlignment="1" applyProtection="1">
      <alignment horizontal="center" vertical="center"/>
    </xf>
    <xf numFmtId="0" fontId="21" fillId="4" borderId="24" xfId="3" applyFont="1" applyFill="1" applyBorder="1" applyAlignment="1" applyProtection="1">
      <alignment horizontal="center" vertical="center"/>
    </xf>
    <xf numFmtId="0" fontId="21" fillId="4" borderId="55" xfId="3" applyFont="1" applyFill="1" applyBorder="1" applyAlignment="1" applyProtection="1">
      <alignment horizontal="center" vertical="center"/>
    </xf>
    <xf numFmtId="0" fontId="8" fillId="4" borderId="3" xfId="0" applyFont="1" applyFill="1" applyBorder="1" applyAlignment="1">
      <alignment horizontal="center"/>
    </xf>
    <xf numFmtId="0" fontId="8" fillId="4" borderId="26" xfId="0" applyFont="1" applyFill="1" applyBorder="1" applyAlignment="1">
      <alignment horizontal="center"/>
    </xf>
    <xf numFmtId="0" fontId="8" fillId="3" borderId="30" xfId="0" applyFont="1" applyFill="1" applyBorder="1" applyAlignment="1" applyProtection="1">
      <alignment horizontal="center" vertical="center"/>
      <protection locked="0"/>
    </xf>
    <xf numFmtId="0" fontId="8" fillId="3" borderId="40" xfId="0" applyFont="1" applyFill="1" applyBorder="1" applyAlignment="1" applyProtection="1">
      <alignment horizontal="center" vertical="center"/>
      <protection locked="0"/>
    </xf>
    <xf numFmtId="1" fontId="47" fillId="7" borderId="43" xfId="3" applyNumberFormat="1" applyFont="1" applyFill="1" applyBorder="1" applyAlignment="1" applyProtection="1">
      <alignment horizontal="center" vertical="center"/>
      <protection locked="0"/>
    </xf>
    <xf numFmtId="1" fontId="47" fillId="7" borderId="58" xfId="3" applyNumberFormat="1" applyFont="1" applyFill="1" applyBorder="1" applyAlignment="1" applyProtection="1">
      <alignment horizontal="center" vertical="center"/>
      <protection locked="0"/>
    </xf>
    <xf numFmtId="0" fontId="21" fillId="4" borderId="45" xfId="3" applyFont="1" applyFill="1" applyBorder="1" applyAlignment="1" applyProtection="1">
      <alignment horizontal="center" vertical="center"/>
    </xf>
    <xf numFmtId="0" fontId="21" fillId="4" borderId="100" xfId="3" applyFont="1" applyFill="1" applyBorder="1" applyAlignment="1" applyProtection="1">
      <alignment horizontal="center" vertical="center"/>
    </xf>
    <xf numFmtId="0" fontId="13" fillId="12" borderId="0" xfId="0" applyFont="1" applyFill="1" applyAlignment="1">
      <alignment horizontal="center"/>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0" xfId="0" applyFont="1" applyFill="1" applyBorder="1" applyAlignment="1">
      <alignment horizontal="center" vertical="center"/>
    </xf>
    <xf numFmtId="0" fontId="0" fillId="4" borderId="12" xfId="0" applyNumberFormat="1" applyFill="1" applyBorder="1" applyAlignment="1" applyProtection="1">
      <alignment horizontal="center" vertical="center"/>
      <protection locked="0"/>
    </xf>
    <xf numFmtId="49" fontId="0" fillId="4" borderId="10" xfId="0" applyNumberFormat="1" applyFill="1" applyBorder="1" applyAlignment="1" applyProtection="1">
      <alignment horizontal="center" vertical="center"/>
      <protection locked="0"/>
    </xf>
    <xf numFmtId="49" fontId="0" fillId="4" borderId="17" xfId="0" applyNumberFormat="1" applyFill="1" applyBorder="1" applyAlignment="1" applyProtection="1">
      <alignment horizontal="center" vertical="center"/>
      <protection locked="0"/>
    </xf>
    <xf numFmtId="167" fontId="8" fillId="2" borderId="20" xfId="0" applyNumberFormat="1" applyFont="1" applyFill="1" applyBorder="1" applyAlignment="1">
      <alignment horizontal="center" vertical="center"/>
    </xf>
    <xf numFmtId="0" fontId="8" fillId="4" borderId="30" xfId="0" applyFont="1" applyFill="1" applyBorder="1" applyAlignment="1">
      <alignment horizontal="center" vertical="center"/>
    </xf>
    <xf numFmtId="0" fontId="8" fillId="4" borderId="47" xfId="0" applyFont="1" applyFill="1" applyBorder="1" applyAlignment="1">
      <alignment horizontal="center" vertical="center"/>
    </xf>
    <xf numFmtId="0" fontId="8" fillId="4" borderId="36" xfId="0" applyFont="1" applyFill="1" applyBorder="1" applyAlignment="1">
      <alignment horizontal="center" vertical="center"/>
    </xf>
    <xf numFmtId="0" fontId="8" fillId="4" borderId="35" xfId="0" applyFont="1" applyFill="1" applyBorder="1" applyAlignment="1">
      <alignment horizontal="center" vertical="center"/>
    </xf>
    <xf numFmtId="0" fontId="21" fillId="4" borderId="7" xfId="3" applyFont="1" applyFill="1" applyBorder="1" applyAlignment="1" applyProtection="1">
      <alignment horizontal="center"/>
    </xf>
    <xf numFmtId="0" fontId="21" fillId="4" borderId="0" xfId="3" applyFont="1" applyFill="1" applyBorder="1" applyAlignment="1" applyProtection="1">
      <alignment horizontal="center"/>
    </xf>
    <xf numFmtId="1" fontId="46" fillId="3" borderId="12" xfId="3" applyNumberFormat="1" applyFont="1" applyFill="1" applyBorder="1" applyAlignment="1" applyProtection="1">
      <alignment horizontal="center" vertical="center"/>
      <protection locked="0"/>
    </xf>
    <xf numFmtId="1" fontId="46" fillId="3" borderId="13" xfId="3" applyNumberFormat="1" applyFont="1" applyFill="1" applyBorder="1" applyAlignment="1" applyProtection="1">
      <alignment horizontal="center" vertical="center"/>
      <protection locked="0"/>
    </xf>
    <xf numFmtId="0" fontId="0" fillId="4" borderId="0" xfId="0" applyFill="1" applyBorder="1" applyAlignment="1">
      <alignment horizontal="center"/>
    </xf>
    <xf numFmtId="0" fontId="21" fillId="4" borderId="49" xfId="3" applyFont="1" applyFill="1" applyBorder="1" applyAlignment="1" applyProtection="1">
      <alignment horizontal="center" vertical="center"/>
    </xf>
    <xf numFmtId="0" fontId="0" fillId="4" borderId="17" xfId="0" applyFill="1" applyBorder="1" applyAlignment="1" applyProtection="1">
      <alignment horizontal="center" vertical="center"/>
      <protection locked="0"/>
    </xf>
    <xf numFmtId="0" fontId="13" fillId="7" borderId="0" xfId="0" applyFont="1" applyFill="1" applyBorder="1" applyAlignment="1">
      <alignment horizontal="center"/>
    </xf>
    <xf numFmtId="0" fontId="0" fillId="4" borderId="49" xfId="0" applyFill="1" applyBorder="1" applyAlignment="1">
      <alignment horizontal="center"/>
    </xf>
    <xf numFmtId="0" fontId="0" fillId="4" borderId="40" xfId="0" applyFill="1" applyBorder="1" applyAlignment="1">
      <alignment horizontal="center"/>
    </xf>
    <xf numFmtId="0" fontId="6" fillId="4" borderId="7" xfId="0" applyFont="1" applyFill="1" applyBorder="1" applyAlignment="1">
      <alignment horizontal="center" vertical="center"/>
    </xf>
    <xf numFmtId="0" fontId="6" fillId="4" borderId="0" xfId="0" applyFont="1" applyFill="1" applyBorder="1" applyAlignment="1">
      <alignment horizontal="center" vertical="center"/>
    </xf>
    <xf numFmtId="0" fontId="6" fillId="4" borderId="8" xfId="0" applyFont="1" applyFill="1" applyBorder="1" applyAlignment="1">
      <alignment horizontal="center" vertical="center"/>
    </xf>
    <xf numFmtId="0" fontId="26" fillId="12" borderId="30" xfId="0" applyFont="1" applyFill="1" applyBorder="1" applyAlignment="1">
      <alignment horizontal="center" vertical="center"/>
    </xf>
    <xf numFmtId="0" fontId="26" fillId="12" borderId="49" xfId="0" applyFont="1" applyFill="1" applyBorder="1" applyAlignment="1">
      <alignment horizontal="center" vertical="center"/>
    </xf>
    <xf numFmtId="0" fontId="26" fillId="12" borderId="40" xfId="0" applyFont="1" applyFill="1" applyBorder="1" applyAlignment="1">
      <alignment horizontal="center" vertical="center"/>
    </xf>
    <xf numFmtId="0" fontId="0" fillId="4" borderId="33" xfId="0" applyFill="1" applyBorder="1" applyAlignment="1" applyProtection="1">
      <alignment horizontal="center" vertical="center"/>
      <protection locked="0"/>
    </xf>
    <xf numFmtId="0" fontId="8" fillId="4" borderId="59" xfId="0" applyFont="1" applyFill="1" applyBorder="1" applyAlignment="1">
      <alignment horizontal="center" vertical="center"/>
    </xf>
    <xf numFmtId="0" fontId="8" fillId="4" borderId="6" xfId="0" applyFont="1" applyFill="1" applyBorder="1" applyAlignment="1">
      <alignment horizontal="center" vertical="center"/>
    </xf>
    <xf numFmtId="0" fontId="8" fillId="4" borderId="68" xfId="0" applyFont="1" applyFill="1" applyBorder="1" applyAlignment="1">
      <alignment horizontal="center" vertical="center"/>
    </xf>
    <xf numFmtId="0" fontId="6" fillId="4" borderId="41" xfId="0" applyFont="1" applyFill="1" applyBorder="1" applyAlignment="1" applyProtection="1">
      <alignment horizontal="center" vertical="center"/>
      <protection locked="0"/>
    </xf>
    <xf numFmtId="0" fontId="6" fillId="4" borderId="60" xfId="0" applyFont="1" applyFill="1" applyBorder="1" applyAlignment="1" applyProtection="1">
      <alignment horizontal="center" vertical="center"/>
      <protection locked="0"/>
    </xf>
    <xf numFmtId="0" fontId="6" fillId="4" borderId="66" xfId="0" applyFont="1" applyFill="1" applyBorder="1" applyAlignment="1" applyProtection="1">
      <alignment horizontal="center" vertical="center"/>
      <protection locked="0"/>
    </xf>
    <xf numFmtId="0" fontId="6" fillId="4" borderId="53" xfId="0" applyFont="1" applyFill="1" applyBorder="1" applyAlignment="1" applyProtection="1">
      <alignment horizontal="center" vertical="center"/>
      <protection locked="0"/>
    </xf>
    <xf numFmtId="0" fontId="6" fillId="4" borderId="59" xfId="0" applyFont="1" applyFill="1" applyBorder="1" applyAlignment="1">
      <alignment horizontal="center" vertical="center"/>
    </xf>
    <xf numFmtId="0" fontId="6" fillId="4" borderId="6" xfId="0" applyFont="1" applyFill="1" applyBorder="1" applyAlignment="1">
      <alignment horizontal="center" vertical="center"/>
    </xf>
    <xf numFmtId="0" fontId="6" fillId="4" borderId="68" xfId="0" applyFont="1" applyFill="1" applyBorder="1" applyAlignment="1">
      <alignment horizontal="center" vertical="center"/>
    </xf>
    <xf numFmtId="0" fontId="6" fillId="4" borderId="52" xfId="0" applyFont="1" applyFill="1" applyBorder="1" applyAlignment="1">
      <alignment horizontal="center" vertical="center"/>
    </xf>
    <xf numFmtId="0" fontId="6" fillId="4" borderId="25" xfId="0" applyFont="1" applyFill="1" applyBorder="1" applyAlignment="1">
      <alignment horizontal="center" vertical="center"/>
    </xf>
    <xf numFmtId="0" fontId="6" fillId="4" borderId="53" xfId="0" applyFont="1" applyFill="1" applyBorder="1" applyAlignment="1">
      <alignment horizontal="center" vertical="center"/>
    </xf>
    <xf numFmtId="0" fontId="8" fillId="4" borderId="0" xfId="0" applyFont="1" applyFill="1" applyBorder="1" applyAlignment="1">
      <alignment horizontal="center"/>
    </xf>
    <xf numFmtId="0" fontId="0" fillId="0" borderId="24" xfId="0" applyBorder="1" applyAlignment="1">
      <alignment horizontal="center"/>
    </xf>
    <xf numFmtId="0" fontId="0" fillId="0" borderId="22" xfId="0" applyBorder="1" applyAlignment="1">
      <alignment horizontal="center"/>
    </xf>
    <xf numFmtId="0" fontId="0" fillId="0" borderId="6" xfId="0" applyBorder="1" applyAlignment="1">
      <alignment horizontal="center"/>
    </xf>
    <xf numFmtId="0" fontId="0" fillId="0" borderId="23" xfId="0" applyBorder="1" applyAlignment="1">
      <alignment horizontal="center"/>
    </xf>
    <xf numFmtId="0" fontId="0" fillId="0" borderId="0" xfId="0" applyBorder="1" applyAlignment="1">
      <alignment horizontal="center"/>
    </xf>
    <xf numFmtId="0" fontId="0" fillId="0" borderId="41" xfId="0" applyBorder="1" applyAlignment="1">
      <alignment horizontal="center"/>
    </xf>
    <xf numFmtId="0" fontId="0" fillId="0" borderId="62" xfId="0" applyBorder="1" applyAlignment="1">
      <alignment horizontal="center"/>
    </xf>
    <xf numFmtId="0" fontId="0" fillId="0" borderId="28" xfId="0" applyBorder="1" applyAlignment="1">
      <alignment horizontal="center"/>
    </xf>
    <xf numFmtId="0" fontId="37" fillId="0" borderId="0" xfId="0" applyFont="1" applyAlignment="1">
      <alignment horizontal="center"/>
    </xf>
    <xf numFmtId="0" fontId="18" fillId="0" borderId="0" xfId="0" applyFont="1" applyAlignment="1">
      <alignment horizontal="center"/>
    </xf>
    <xf numFmtId="0" fontId="0" fillId="0" borderId="66" xfId="0" applyBorder="1" applyAlignment="1">
      <alignment horizontal="center"/>
    </xf>
    <xf numFmtId="0" fontId="6" fillId="0" borderId="0" xfId="0" applyFont="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4" borderId="8" xfId="0" applyFill="1" applyBorder="1" applyAlignment="1">
      <alignment horizontal="center"/>
    </xf>
    <xf numFmtId="167" fontId="8" fillId="2" borderId="18" xfId="0" applyNumberFormat="1" applyFont="1" applyFill="1" applyBorder="1" applyAlignment="1">
      <alignment horizontal="center" vertical="center"/>
    </xf>
    <xf numFmtId="0" fontId="8" fillId="4" borderId="43" xfId="0" applyFont="1" applyFill="1" applyBorder="1" applyAlignment="1" applyProtection="1">
      <alignment horizontal="center" vertical="center"/>
      <protection locked="0"/>
    </xf>
    <xf numFmtId="0" fontId="8" fillId="4" borderId="48"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8" fillId="4" borderId="23" xfId="0" applyFont="1" applyFill="1" applyBorder="1" applyAlignment="1" applyProtection="1">
      <alignment horizontal="center" vertical="center"/>
      <protection locked="0"/>
    </xf>
    <xf numFmtId="0" fontId="8" fillId="4" borderId="45" xfId="0" applyFont="1" applyFill="1" applyBorder="1" applyAlignment="1" applyProtection="1">
      <alignment horizontal="center" vertical="center"/>
      <protection locked="0"/>
    </xf>
    <xf numFmtId="0" fontId="8" fillId="4" borderId="64" xfId="0" applyFont="1" applyFill="1" applyBorder="1" applyAlignment="1" applyProtection="1">
      <alignment horizontal="center" vertical="center"/>
      <protection locked="0"/>
    </xf>
    <xf numFmtId="0" fontId="26" fillId="12" borderId="67" xfId="0" applyFont="1" applyFill="1" applyBorder="1" applyAlignment="1">
      <alignment horizontal="center" vertical="center"/>
    </xf>
    <xf numFmtId="0" fontId="26" fillId="12" borderId="34" xfId="0" applyFont="1" applyFill="1" applyBorder="1" applyAlignment="1">
      <alignment horizontal="center" vertical="center"/>
    </xf>
    <xf numFmtId="0" fontId="26" fillId="12" borderId="19" xfId="0" applyFont="1" applyFill="1" applyBorder="1" applyAlignment="1">
      <alignment horizontal="center" vertical="center"/>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26" fillId="4" borderId="0" xfId="0" applyFont="1" applyFill="1" applyBorder="1" applyAlignment="1">
      <alignment horizontal="center" vertical="center"/>
    </xf>
    <xf numFmtId="0" fontId="0" fillId="4" borderId="0" xfId="0" applyFill="1" applyBorder="1" applyAlignment="1" applyProtection="1">
      <alignment horizontal="center" vertical="center"/>
      <protection locked="0"/>
    </xf>
    <xf numFmtId="167" fontId="8" fillId="4" borderId="0" xfId="0" applyNumberFormat="1" applyFont="1" applyFill="1" applyBorder="1" applyAlignment="1">
      <alignment horizontal="center" vertical="center"/>
    </xf>
    <xf numFmtId="0" fontId="0" fillId="4" borderId="13" xfId="0" applyFill="1" applyBorder="1" applyAlignment="1" applyProtection="1">
      <alignment horizontal="center" vertical="center"/>
      <protection locked="0"/>
    </xf>
    <xf numFmtId="0" fontId="0" fillId="4" borderId="15" xfId="0" applyFill="1" applyBorder="1" applyAlignment="1" applyProtection="1">
      <alignment horizontal="center" vertical="center"/>
      <protection locked="0"/>
    </xf>
    <xf numFmtId="0" fontId="0" fillId="4" borderId="40" xfId="0" applyFill="1" applyBorder="1" applyAlignment="1" applyProtection="1">
      <alignment horizontal="center" vertical="center"/>
      <protection locked="0"/>
    </xf>
    <xf numFmtId="0" fontId="0" fillId="4" borderId="66" xfId="0" applyFill="1" applyBorder="1" applyAlignment="1" applyProtection="1">
      <alignment horizontal="center" vertical="center"/>
      <protection locked="0"/>
    </xf>
    <xf numFmtId="0" fontId="0" fillId="4" borderId="53" xfId="0" applyFill="1" applyBorder="1" applyAlignment="1" applyProtection="1">
      <alignment horizontal="center" vertical="center"/>
      <protection locked="0"/>
    </xf>
    <xf numFmtId="0" fontId="0" fillId="4" borderId="43" xfId="0" applyFill="1" applyBorder="1" applyAlignment="1">
      <alignment horizontal="center"/>
    </xf>
    <xf numFmtId="0" fontId="0" fillId="4" borderId="58" xfId="0" applyFill="1" applyBorder="1" applyAlignment="1">
      <alignment horizontal="center"/>
    </xf>
    <xf numFmtId="0" fontId="0" fillId="4" borderId="42" xfId="0" applyFill="1" applyBorder="1" applyAlignment="1">
      <alignment horizontal="center"/>
    </xf>
    <xf numFmtId="0" fontId="0" fillId="4" borderId="66" xfId="0" applyFill="1" applyBorder="1" applyAlignment="1">
      <alignment horizontal="center"/>
    </xf>
    <xf numFmtId="0" fontId="0" fillId="4" borderId="53" xfId="0" applyFill="1" applyBorder="1" applyAlignment="1">
      <alignment horizontal="center"/>
    </xf>
    <xf numFmtId="0" fontId="0" fillId="4" borderId="10" xfId="0" applyFill="1" applyBorder="1" applyAlignment="1">
      <alignment horizontal="center"/>
    </xf>
    <xf numFmtId="0" fontId="0" fillId="4" borderId="15" xfId="0" applyFill="1" applyBorder="1" applyAlignment="1">
      <alignment horizontal="center"/>
    </xf>
    <xf numFmtId="0" fontId="0" fillId="4" borderId="77" xfId="0" applyFill="1" applyBorder="1" applyAlignment="1" applyProtection="1">
      <alignment horizontal="center" vertical="center"/>
      <protection locked="0"/>
    </xf>
    <xf numFmtId="167" fontId="8" fillId="2" borderId="78" xfId="0" applyNumberFormat="1" applyFont="1" applyFill="1" applyBorder="1" applyAlignment="1">
      <alignment horizontal="center" vertical="center"/>
    </xf>
    <xf numFmtId="167" fontId="8" fillId="2" borderId="80" xfId="0" applyNumberFormat="1" applyFont="1" applyFill="1" applyBorder="1" applyAlignment="1">
      <alignment horizontal="center" vertical="center"/>
    </xf>
    <xf numFmtId="0" fontId="21" fillId="4" borderId="14" xfId="3" applyFont="1" applyFill="1" applyBorder="1" applyAlignment="1" applyProtection="1">
      <alignment horizontal="center" vertical="center"/>
    </xf>
    <xf numFmtId="0" fontId="21" fillId="4" borderId="10" xfId="3" applyFont="1" applyFill="1" applyBorder="1" applyAlignment="1" applyProtection="1">
      <alignment horizontal="center" vertical="center"/>
    </xf>
    <xf numFmtId="0" fontId="21" fillId="4" borderId="15" xfId="3" applyFont="1" applyFill="1" applyBorder="1" applyAlignment="1" applyProtection="1">
      <alignment horizontal="center" vertical="center"/>
    </xf>
    <xf numFmtId="0" fontId="0" fillId="4" borderId="22" xfId="0" applyFill="1" applyBorder="1" applyAlignment="1" applyProtection="1">
      <alignment horizontal="center" vertical="center"/>
      <protection locked="0"/>
    </xf>
    <xf numFmtId="0" fontId="0" fillId="4" borderId="68" xfId="0" applyFill="1" applyBorder="1" applyAlignment="1" applyProtection="1">
      <alignment horizontal="center" vertical="center"/>
      <protection locked="0"/>
    </xf>
    <xf numFmtId="0" fontId="6" fillId="4" borderId="7" xfId="0" applyFont="1" applyFill="1" applyBorder="1" applyAlignment="1">
      <alignment horizontal="right" vertical="center"/>
    </xf>
    <xf numFmtId="0" fontId="6" fillId="4" borderId="0" xfId="0" applyFont="1" applyFill="1" applyBorder="1" applyAlignment="1">
      <alignment horizontal="right" vertical="center"/>
    </xf>
    <xf numFmtId="0" fontId="6" fillId="4" borderId="8" xfId="0" applyFont="1" applyFill="1" applyBorder="1" applyAlignment="1">
      <alignment horizontal="right" vertical="center"/>
    </xf>
    <xf numFmtId="0" fontId="21" fillId="4" borderId="59" xfId="3" applyFont="1" applyFill="1" applyBorder="1" applyAlignment="1" applyProtection="1">
      <alignment horizontal="center" vertical="center"/>
    </xf>
    <xf numFmtId="0" fontId="21" fillId="4" borderId="6" xfId="3" applyFont="1" applyFill="1" applyBorder="1" applyAlignment="1" applyProtection="1">
      <alignment horizontal="center" vertical="center"/>
    </xf>
    <xf numFmtId="0" fontId="21" fillId="4" borderId="68" xfId="3" applyFont="1" applyFill="1" applyBorder="1" applyAlignment="1" applyProtection="1">
      <alignment horizontal="center" vertical="center"/>
    </xf>
    <xf numFmtId="0" fontId="39" fillId="12" borderId="0" xfId="3" applyFont="1" applyFill="1" applyBorder="1" applyAlignment="1" applyProtection="1">
      <alignment horizontal="center" vertical="center"/>
    </xf>
    <xf numFmtId="0" fontId="40" fillId="12" borderId="30" xfId="3" applyFont="1" applyFill="1" applyBorder="1" applyAlignment="1" applyProtection="1">
      <alignment horizontal="center" vertical="center"/>
    </xf>
    <xf numFmtId="0" fontId="40" fillId="12" borderId="49" xfId="3" applyFont="1" applyFill="1" applyBorder="1" applyAlignment="1" applyProtection="1">
      <alignment horizontal="center" vertical="center"/>
    </xf>
    <xf numFmtId="0" fontId="40" fillId="12" borderId="40" xfId="3" applyFont="1" applyFill="1" applyBorder="1" applyAlignment="1" applyProtection="1">
      <alignment horizontal="center" vertical="center"/>
    </xf>
    <xf numFmtId="0" fontId="6" fillId="4" borderId="30" xfId="0" applyFont="1" applyFill="1" applyBorder="1" applyAlignment="1">
      <alignment horizontal="right" vertical="center"/>
    </xf>
    <xf numFmtId="0" fontId="6" fillId="4" borderId="49" xfId="0" applyFont="1" applyFill="1" applyBorder="1" applyAlignment="1">
      <alignment horizontal="right" vertical="center"/>
    </xf>
    <xf numFmtId="0" fontId="6" fillId="4" borderId="40" xfId="0" applyFont="1" applyFill="1" applyBorder="1" applyAlignment="1">
      <alignment horizontal="right" vertical="center"/>
    </xf>
    <xf numFmtId="0" fontId="26" fillId="12" borderId="11" xfId="0" applyFont="1" applyFill="1" applyBorder="1" applyAlignment="1">
      <alignment horizontal="center" vertical="center"/>
    </xf>
    <xf numFmtId="0" fontId="0" fillId="4" borderId="24" xfId="0" applyFill="1" applyBorder="1" applyAlignment="1" applyProtection="1">
      <alignment horizontal="center" vertical="center"/>
      <protection locked="0"/>
    </xf>
    <xf numFmtId="167" fontId="8" fillId="2" borderId="55" xfId="0" applyNumberFormat="1" applyFont="1" applyFill="1" applyBorder="1" applyAlignment="1">
      <alignment horizontal="center" vertical="center"/>
    </xf>
    <xf numFmtId="0" fontId="23" fillId="4" borderId="31" xfId="3" applyFont="1" applyFill="1" applyBorder="1" applyAlignment="1" applyProtection="1">
      <alignment horizontal="center" vertical="center"/>
    </xf>
    <xf numFmtId="0" fontId="23" fillId="4" borderId="28" xfId="3" applyFont="1" applyFill="1" applyBorder="1" applyAlignment="1" applyProtection="1">
      <alignment horizontal="center" vertical="center"/>
    </xf>
    <xf numFmtId="0" fontId="23" fillId="4" borderId="10" xfId="3" applyFont="1" applyFill="1" applyBorder="1" applyAlignment="1" applyProtection="1">
      <alignment horizontal="center" vertical="center"/>
    </xf>
    <xf numFmtId="0" fontId="23" fillId="4" borderId="15" xfId="3" applyFont="1" applyFill="1" applyBorder="1" applyAlignment="1" applyProtection="1">
      <alignment horizontal="center" vertical="center"/>
    </xf>
    <xf numFmtId="0" fontId="6" fillId="4" borderId="11" xfId="0" applyFont="1" applyFill="1" applyBorder="1" applyAlignment="1">
      <alignment horizontal="right" vertical="center"/>
    </xf>
    <xf numFmtId="0" fontId="6" fillId="4" borderId="12" xfId="0" applyFont="1" applyFill="1" applyBorder="1" applyAlignment="1">
      <alignment horizontal="right" vertical="center"/>
    </xf>
    <xf numFmtId="0" fontId="6" fillId="4" borderId="13" xfId="0" applyFont="1" applyFill="1" applyBorder="1" applyAlignment="1">
      <alignment horizontal="right" vertical="center"/>
    </xf>
    <xf numFmtId="0" fontId="6" fillId="4" borderId="67" xfId="0" applyFont="1" applyFill="1" applyBorder="1" applyAlignment="1">
      <alignment horizontal="right" vertical="center"/>
    </xf>
    <xf numFmtId="0" fontId="6" fillId="4" borderId="34" xfId="0" applyFont="1" applyFill="1" applyBorder="1" applyAlignment="1">
      <alignment horizontal="right" vertical="center"/>
    </xf>
    <xf numFmtId="0" fontId="6" fillId="4" borderId="19" xfId="0" applyFont="1" applyFill="1" applyBorder="1" applyAlignment="1">
      <alignment horizontal="right" vertical="center"/>
    </xf>
    <xf numFmtId="0" fontId="8" fillId="4" borderId="61" xfId="0" applyFont="1" applyFill="1" applyBorder="1" applyAlignment="1">
      <alignment horizontal="center" vertical="center"/>
    </xf>
    <xf numFmtId="0" fontId="8" fillId="4" borderId="51" xfId="0" applyFont="1" applyFill="1" applyBorder="1" applyAlignment="1">
      <alignment horizontal="center" vertical="center"/>
    </xf>
    <xf numFmtId="0" fontId="8" fillId="4" borderId="52" xfId="0" applyFont="1" applyFill="1" applyBorder="1" applyAlignment="1">
      <alignment horizontal="center" vertical="center"/>
    </xf>
    <xf numFmtId="0" fontId="8" fillId="4" borderId="56" xfId="0" applyFont="1" applyFill="1" applyBorder="1" applyAlignment="1">
      <alignment horizontal="center" vertical="center"/>
    </xf>
    <xf numFmtId="0" fontId="13" fillId="7" borderId="3" xfId="0" applyFont="1" applyFill="1" applyBorder="1" applyAlignment="1">
      <alignment horizontal="center" vertical="center"/>
    </xf>
    <xf numFmtId="0" fontId="13" fillId="7" borderId="2" xfId="0" applyFont="1" applyFill="1" applyBorder="1" applyAlignment="1">
      <alignment horizontal="center" vertical="center"/>
    </xf>
    <xf numFmtId="0" fontId="13" fillId="7" borderId="26" xfId="0" applyFont="1" applyFill="1" applyBorder="1" applyAlignment="1">
      <alignment horizontal="center" vertical="center"/>
    </xf>
    <xf numFmtId="0" fontId="23" fillId="4" borderId="59" xfId="3" applyFont="1" applyFill="1" applyBorder="1" applyAlignment="1" applyProtection="1">
      <alignment horizontal="center" vertical="center"/>
    </xf>
    <xf numFmtId="0" fontId="23" fillId="4" borderId="6" xfId="3" applyFont="1" applyFill="1" applyBorder="1" applyAlignment="1" applyProtection="1">
      <alignment horizontal="center" vertical="center"/>
    </xf>
    <xf numFmtId="0" fontId="23" fillId="4" borderId="25" xfId="3" applyFont="1" applyFill="1" applyBorder="1" applyAlignment="1" applyProtection="1">
      <alignment horizontal="center" vertical="center"/>
    </xf>
    <xf numFmtId="0" fontId="23" fillId="4" borderId="53" xfId="3" applyFont="1" applyFill="1" applyBorder="1" applyAlignment="1" applyProtection="1">
      <alignment horizontal="center" vertical="center"/>
    </xf>
    <xf numFmtId="0" fontId="23" fillId="4" borderId="14" xfId="3" applyFont="1" applyFill="1" applyBorder="1" applyAlignment="1" applyProtection="1">
      <alignment horizontal="center" vertical="center"/>
    </xf>
    <xf numFmtId="0" fontId="23" fillId="4" borderId="50" xfId="3" applyFont="1" applyFill="1" applyBorder="1" applyAlignment="1" applyProtection="1">
      <alignment horizontal="center" vertical="center"/>
    </xf>
    <xf numFmtId="0" fontId="23" fillId="4" borderId="68" xfId="3" applyFont="1" applyFill="1" applyBorder="1" applyAlignment="1" applyProtection="1">
      <alignment horizontal="center" vertical="center"/>
    </xf>
    <xf numFmtId="0" fontId="6" fillId="0" borderId="0" xfId="0" applyFont="1" applyAlignment="1">
      <alignment horizontal="center"/>
    </xf>
    <xf numFmtId="0" fontId="50" fillId="0" borderId="0" xfId="0" applyFont="1" applyAlignment="1">
      <alignment horizontal="center"/>
    </xf>
    <xf numFmtId="0" fontId="17" fillId="0" borderId="0" xfId="0" applyFont="1" applyAlignment="1">
      <alignment horizontal="center"/>
    </xf>
    <xf numFmtId="4" fontId="17" fillId="2" borderId="10" xfId="0" applyNumberFormat="1" applyFont="1" applyFill="1" applyBorder="1" applyAlignment="1">
      <alignment horizontal="right" vertical="center"/>
    </xf>
    <xf numFmtId="0" fontId="8" fillId="4" borderId="32" xfId="0" applyFont="1" applyFill="1" applyBorder="1" applyAlignment="1">
      <alignment horizontal="center" vertical="center"/>
    </xf>
    <xf numFmtId="0" fontId="8" fillId="4" borderId="57" xfId="0" applyFont="1" applyFill="1" applyBorder="1" applyAlignment="1">
      <alignment horizontal="center" vertical="center"/>
    </xf>
    <xf numFmtId="0" fontId="8" fillId="4" borderId="48" xfId="0" applyFont="1" applyFill="1" applyBorder="1" applyAlignment="1">
      <alignment horizontal="center" vertical="center"/>
    </xf>
    <xf numFmtId="0" fontId="8" fillId="3" borderId="22" xfId="0" applyFont="1" applyFill="1" applyBorder="1" applyAlignment="1" applyProtection="1">
      <alignment horizontal="center" vertical="center"/>
      <protection locked="0"/>
    </xf>
    <xf numFmtId="0" fontId="8" fillId="3" borderId="23" xfId="0" applyFont="1" applyFill="1" applyBorder="1" applyAlignment="1" applyProtection="1">
      <alignment horizontal="center" vertical="center"/>
      <protection locked="0"/>
    </xf>
    <xf numFmtId="0" fontId="6" fillId="4" borderId="31" xfId="0" applyFont="1" applyFill="1" applyBorder="1" applyAlignment="1">
      <alignment horizontal="center" vertical="center"/>
    </xf>
    <xf numFmtId="0" fontId="6" fillId="4" borderId="28" xfId="0" applyFont="1" applyFill="1" applyBorder="1" applyAlignment="1">
      <alignment horizontal="center" vertical="center"/>
    </xf>
    <xf numFmtId="0" fontId="8" fillId="4" borderId="49" xfId="0" applyFont="1" applyFill="1" applyBorder="1" applyAlignment="1">
      <alignment horizontal="center" vertical="center"/>
    </xf>
    <xf numFmtId="0" fontId="8" fillId="4" borderId="0" xfId="0" applyFont="1" applyFill="1" applyBorder="1" applyAlignment="1">
      <alignment horizontal="center" vertical="center"/>
    </xf>
    <xf numFmtId="0" fontId="17" fillId="4" borderId="0" xfId="0" applyFont="1" applyFill="1" applyAlignment="1">
      <alignment horizontal="right"/>
    </xf>
    <xf numFmtId="0" fontId="0" fillId="0" borderId="22" xfId="0" applyFill="1" applyBorder="1" applyAlignment="1" applyProtection="1">
      <alignment horizontal="center" vertical="center"/>
      <protection locked="0"/>
    </xf>
    <xf numFmtId="0" fontId="0" fillId="0" borderId="68" xfId="0" applyFill="1" applyBorder="1" applyAlignment="1" applyProtection="1">
      <alignment horizontal="center" vertical="center"/>
      <protection locked="0"/>
    </xf>
    <xf numFmtId="0" fontId="13" fillId="12" borderId="0" xfId="0" applyFont="1" applyFill="1" applyAlignment="1">
      <alignment horizontal="center" vertical="center" wrapText="1"/>
    </xf>
    <xf numFmtId="0" fontId="26" fillId="12" borderId="0" xfId="0" applyFont="1" applyFill="1" applyBorder="1" applyAlignment="1">
      <alignment horizontal="center" vertical="center"/>
    </xf>
    <xf numFmtId="0" fontId="8" fillId="4" borderId="7" xfId="0" applyFont="1" applyFill="1" applyBorder="1" applyAlignment="1">
      <alignment horizontal="center" vertical="center"/>
    </xf>
    <xf numFmtId="0" fontId="6" fillId="4" borderId="50" xfId="0" applyFont="1" applyFill="1" applyBorder="1" applyAlignment="1">
      <alignment horizontal="center" vertical="center"/>
    </xf>
    <xf numFmtId="0" fontId="0" fillId="4" borderId="48" xfId="0" applyFill="1" applyBorder="1" applyAlignment="1" applyProtection="1">
      <alignment horizontal="center" vertical="center"/>
      <protection locked="0"/>
    </xf>
    <xf numFmtId="0" fontId="0" fillId="4" borderId="23" xfId="0" applyFill="1" applyBorder="1" applyAlignment="1" applyProtection="1">
      <alignment horizontal="center" vertical="center"/>
      <protection locked="0"/>
    </xf>
    <xf numFmtId="167" fontId="8" fillId="2" borderId="13" xfId="0" applyNumberFormat="1" applyFont="1" applyFill="1" applyBorder="1" applyAlignment="1" applyProtection="1">
      <alignment horizontal="center" vertical="center"/>
    </xf>
    <xf numFmtId="167" fontId="8" fillId="2" borderId="15" xfId="0" applyNumberFormat="1" applyFont="1" applyFill="1" applyBorder="1" applyAlignment="1" applyProtection="1">
      <alignment horizontal="center" vertical="center"/>
    </xf>
    <xf numFmtId="0" fontId="42" fillId="4" borderId="0" xfId="0" applyFont="1" applyFill="1" applyBorder="1" applyAlignment="1">
      <alignment horizontal="center" vertical="center"/>
    </xf>
    <xf numFmtId="0" fontId="0" fillId="12" borderId="0" xfId="0" applyFill="1" applyAlignment="1">
      <alignment horizontal="center"/>
    </xf>
    <xf numFmtId="0" fontId="32" fillId="4" borderId="0" xfId="2" applyFont="1" applyFill="1" applyBorder="1" applyAlignment="1" applyProtection="1">
      <alignment horizontal="left" vertical="center"/>
      <protection locked="0"/>
    </xf>
    <xf numFmtId="0" fontId="32" fillId="4" borderId="0" xfId="2" applyFont="1" applyFill="1" applyBorder="1" applyAlignment="1" applyProtection="1">
      <alignment horizontal="center" vertical="center" wrapText="1"/>
      <protection locked="0"/>
    </xf>
    <xf numFmtId="0" fontId="48" fillId="4" borderId="10" xfId="3" applyFont="1" applyFill="1" applyBorder="1" applyAlignment="1" applyProtection="1">
      <alignment horizontal="center" vertical="center"/>
    </xf>
    <xf numFmtId="0" fontId="48" fillId="4" borderId="15" xfId="3" applyFont="1" applyFill="1" applyBorder="1" applyAlignment="1" applyProtection="1">
      <alignment horizontal="center" vertical="center"/>
    </xf>
    <xf numFmtId="0" fontId="48" fillId="4" borderId="41" xfId="3" applyFont="1" applyFill="1" applyBorder="1" applyAlignment="1" applyProtection="1">
      <alignment horizontal="center" vertical="center"/>
    </xf>
    <xf numFmtId="0" fontId="48" fillId="4" borderId="60" xfId="3" applyFont="1" applyFill="1" applyBorder="1" applyAlignment="1" applyProtection="1">
      <alignment horizontal="center" vertical="center"/>
    </xf>
    <xf numFmtId="0" fontId="0" fillId="4" borderId="47" xfId="0" applyFill="1" applyBorder="1" applyAlignment="1" applyProtection="1">
      <alignment horizontal="center" vertical="center"/>
      <protection locked="0"/>
    </xf>
    <xf numFmtId="0" fontId="0" fillId="4" borderId="37" xfId="0" applyFill="1" applyBorder="1" applyAlignment="1" applyProtection="1">
      <alignment horizontal="center" vertical="center"/>
      <protection locked="0"/>
    </xf>
    <xf numFmtId="0" fontId="0" fillId="4" borderId="56" xfId="0" applyFill="1" applyBorder="1" applyAlignment="1" applyProtection="1">
      <alignment horizontal="center" vertical="center"/>
      <protection locked="0"/>
    </xf>
    <xf numFmtId="2" fontId="34" fillId="11" borderId="24" xfId="0" applyNumberFormat="1" applyFont="1" applyFill="1" applyBorder="1" applyAlignment="1">
      <alignment horizontal="center" vertical="center"/>
    </xf>
    <xf numFmtId="0" fontId="34" fillId="11" borderId="33" xfId="0" applyFont="1" applyFill="1" applyBorder="1" applyAlignment="1">
      <alignment horizontal="center" vertical="center"/>
    </xf>
    <xf numFmtId="1" fontId="34" fillId="11" borderId="24" xfId="0" applyNumberFormat="1" applyFont="1" applyFill="1" applyBorder="1" applyAlignment="1">
      <alignment horizontal="center" vertical="center"/>
    </xf>
    <xf numFmtId="1" fontId="34" fillId="11" borderId="33" xfId="0" applyNumberFormat="1" applyFont="1" applyFill="1" applyBorder="1" applyAlignment="1">
      <alignment horizontal="center" vertical="center"/>
    </xf>
    <xf numFmtId="0" fontId="34" fillId="11" borderId="55" xfId="0" applyFont="1" applyFill="1" applyBorder="1" applyAlignment="1">
      <alignment horizontal="center" vertical="center"/>
    </xf>
    <xf numFmtId="0" fontId="34" fillId="11" borderId="20" xfId="0" applyFont="1" applyFill="1" applyBorder="1" applyAlignment="1">
      <alignment horizontal="center" vertic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1" fontId="13" fillId="12" borderId="0" xfId="0" applyNumberFormat="1" applyFont="1" applyFill="1" applyBorder="1" applyAlignment="1">
      <alignment horizontal="center" vertical="center"/>
    </xf>
    <xf numFmtId="0" fontId="48" fillId="0" borderId="41" xfId="3" applyFont="1" applyBorder="1" applyAlignment="1" applyProtection="1">
      <alignment horizontal="center" vertical="center"/>
    </xf>
    <xf numFmtId="0" fontId="48" fillId="0" borderId="60" xfId="3" applyFont="1" applyBorder="1" applyAlignment="1" applyProtection="1">
      <alignment horizontal="center" vertical="center"/>
    </xf>
    <xf numFmtId="0" fontId="48" fillId="0" borderId="44" xfId="3" applyFont="1" applyBorder="1" applyAlignment="1" applyProtection="1">
      <alignment horizontal="center" vertical="center"/>
    </xf>
    <xf numFmtId="0" fontId="48" fillId="0" borderId="8" xfId="3" applyFont="1" applyBorder="1" applyAlignment="1" applyProtection="1">
      <alignment horizontal="center" vertical="center"/>
    </xf>
    <xf numFmtId="0" fontId="48" fillId="0" borderId="66" xfId="3" applyFont="1" applyBorder="1" applyAlignment="1" applyProtection="1">
      <alignment horizontal="center" vertical="center"/>
    </xf>
    <xf numFmtId="0" fontId="48" fillId="0" borderId="53" xfId="3" applyFont="1" applyBorder="1" applyAlignment="1" applyProtection="1">
      <alignment horizontal="center" vertical="center"/>
    </xf>
    <xf numFmtId="1" fontId="8" fillId="4" borderId="14" xfId="0" applyNumberFormat="1" applyFont="1" applyFill="1" applyBorder="1" applyAlignment="1">
      <alignment horizontal="center" vertical="center"/>
    </xf>
    <xf numFmtId="1" fontId="8" fillId="4" borderId="10" xfId="0" applyNumberFormat="1" applyFont="1" applyFill="1" applyBorder="1" applyAlignment="1">
      <alignment horizontal="center" vertical="center"/>
    </xf>
    <xf numFmtId="1" fontId="0" fillId="4" borderId="59" xfId="0" applyNumberFormat="1" applyFill="1" applyBorder="1" applyAlignment="1">
      <alignment horizontal="center"/>
    </xf>
    <xf numFmtId="1" fontId="0" fillId="4" borderId="6" xfId="0" applyNumberFormat="1" applyFill="1" applyBorder="1" applyAlignment="1">
      <alignment horizontal="center"/>
    </xf>
    <xf numFmtId="1" fontId="0" fillId="4" borderId="68" xfId="0" applyNumberFormat="1" applyFill="1" applyBorder="1" applyAlignment="1">
      <alignment horizontal="center"/>
    </xf>
    <xf numFmtId="0" fontId="0" fillId="4" borderId="59" xfId="0" applyFill="1" applyBorder="1" applyAlignment="1">
      <alignment horizontal="center"/>
    </xf>
    <xf numFmtId="0" fontId="0" fillId="4" borderId="6" xfId="0" applyFill="1" applyBorder="1" applyAlignment="1">
      <alignment horizontal="center"/>
    </xf>
    <xf numFmtId="0" fontId="0" fillId="4" borderId="68" xfId="0" applyFill="1" applyBorder="1" applyAlignment="1">
      <alignment horizontal="center"/>
    </xf>
    <xf numFmtId="1" fontId="8" fillId="4" borderId="11" xfId="0" applyNumberFormat="1" applyFont="1" applyFill="1" applyBorder="1" applyAlignment="1">
      <alignment horizontal="center" vertical="center" wrapText="1"/>
    </xf>
    <xf numFmtId="1" fontId="8" fillId="4" borderId="14" xfId="0" applyNumberFormat="1" applyFont="1" applyFill="1" applyBorder="1" applyAlignment="1">
      <alignment horizontal="center" vertical="center" wrapText="1"/>
    </xf>
    <xf numFmtId="0" fontId="8" fillId="4" borderId="40" xfId="0" applyFont="1" applyFill="1" applyBorder="1" applyAlignment="1">
      <alignment horizontal="center" vertical="center"/>
    </xf>
    <xf numFmtId="0" fontId="8" fillId="4" borderId="25" xfId="0" applyFont="1" applyFill="1" applyBorder="1" applyAlignment="1">
      <alignment horizontal="center" vertical="center"/>
    </xf>
    <xf numFmtId="0" fontId="8" fillId="4" borderId="53" xfId="0" applyFont="1" applyFill="1" applyBorder="1" applyAlignment="1">
      <alignment horizontal="center" vertical="center"/>
    </xf>
    <xf numFmtId="0" fontId="0" fillId="0" borderId="31" xfId="0" applyBorder="1"/>
    <xf numFmtId="0" fontId="0" fillId="0" borderId="28" xfId="0" applyBorder="1"/>
    <xf numFmtId="0" fontId="0" fillId="0" borderId="10" xfId="0" applyBorder="1"/>
    <xf numFmtId="0" fontId="0" fillId="0" borderId="15" xfId="0" applyBorder="1"/>
    <xf numFmtId="0" fontId="0" fillId="0" borderId="36" xfId="0" applyBorder="1"/>
    <xf numFmtId="0" fontId="0" fillId="0" borderId="9" xfId="0" applyBorder="1"/>
    <xf numFmtId="0" fontId="0" fillId="0" borderId="27" xfId="0" applyBorder="1"/>
    <xf numFmtId="0" fontId="22" fillId="12" borderId="3" xfId="3" applyFont="1" applyFill="1" applyBorder="1" applyAlignment="1" applyProtection="1">
      <alignment horizontal="center" vertical="center"/>
    </xf>
    <xf numFmtId="0" fontId="22" fillId="12" borderId="2" xfId="3" applyFont="1" applyFill="1" applyBorder="1" applyAlignment="1" applyProtection="1">
      <alignment horizontal="center" vertical="center"/>
    </xf>
    <xf numFmtId="0" fontId="22" fillId="12" borderId="26" xfId="3" applyFont="1" applyFill="1" applyBorder="1" applyAlignment="1" applyProtection="1">
      <alignment horizontal="center" vertical="center"/>
    </xf>
    <xf numFmtId="0" fontId="26" fillId="12" borderId="0" xfId="0" applyFont="1" applyFill="1" applyAlignment="1">
      <alignment horizontal="center" vertical="center"/>
    </xf>
    <xf numFmtId="0" fontId="0" fillId="0" borderId="54" xfId="0" applyBorder="1"/>
    <xf numFmtId="0" fontId="0" fillId="0" borderId="24" xfId="0" applyBorder="1"/>
    <xf numFmtId="0" fontId="0" fillId="0" borderId="55" xfId="0" applyBorder="1"/>
    <xf numFmtId="0" fontId="26" fillId="12" borderId="0" xfId="0" applyFont="1" applyFill="1" applyBorder="1" applyAlignment="1">
      <alignment horizontal="center"/>
    </xf>
    <xf numFmtId="1" fontId="22" fillId="12" borderId="3" xfId="3" applyNumberFormat="1" applyFont="1" applyFill="1" applyBorder="1" applyAlignment="1" applyProtection="1">
      <alignment horizontal="center" vertical="center"/>
    </xf>
    <xf numFmtId="1" fontId="22" fillId="12" borderId="2" xfId="3" applyNumberFormat="1" applyFont="1" applyFill="1" applyBorder="1" applyAlignment="1" applyProtection="1">
      <alignment horizontal="center" vertical="center"/>
    </xf>
    <xf numFmtId="1" fontId="22" fillId="12" borderId="26" xfId="3" applyNumberFormat="1" applyFont="1" applyFill="1" applyBorder="1" applyAlignment="1" applyProtection="1">
      <alignment horizontal="center" vertical="center"/>
    </xf>
    <xf numFmtId="0" fontId="13" fillId="13" borderId="0" xfId="0" applyFont="1" applyFill="1" applyAlignment="1">
      <alignment horizontal="center" vertical="center"/>
    </xf>
    <xf numFmtId="1" fontId="8" fillId="4" borderId="67" xfId="0" applyNumberFormat="1" applyFont="1" applyFill="1" applyBorder="1" applyAlignment="1">
      <alignment horizontal="center" vertical="center" wrapText="1"/>
    </xf>
    <xf numFmtId="1" fontId="8" fillId="4" borderId="69" xfId="0" applyNumberFormat="1" applyFont="1" applyFill="1" applyBorder="1" applyAlignment="1">
      <alignment horizontal="center" vertical="center" wrapText="1"/>
    </xf>
    <xf numFmtId="0" fontId="8" fillId="4" borderId="11" xfId="0" applyFont="1" applyFill="1" applyBorder="1" applyAlignment="1">
      <alignment horizontal="center" vertical="center" wrapText="1"/>
    </xf>
    <xf numFmtId="0" fontId="8" fillId="4" borderId="12" xfId="0" applyFont="1" applyFill="1" applyBorder="1" applyAlignment="1">
      <alignment horizontal="center" vertical="center" wrapText="1"/>
    </xf>
    <xf numFmtId="0" fontId="8" fillId="4" borderId="14" xfId="0" applyFont="1" applyFill="1" applyBorder="1" applyAlignment="1">
      <alignment horizontal="center" vertical="center" wrapText="1"/>
    </xf>
    <xf numFmtId="0" fontId="8" fillId="4" borderId="10" xfId="0" applyFont="1" applyFill="1" applyBorder="1" applyAlignment="1">
      <alignment horizontal="center" vertical="center" wrapText="1"/>
    </xf>
  </cellXfs>
  <cellStyles count="5">
    <cellStyle name="Standard 2" xfId="4" xr:uid="{0F762002-5C76-421E-8B93-72C7430EA0F9}"/>
    <cellStyle name="Гиперссылка" xfId="3" builtinId="8"/>
    <cellStyle name="Обычный" xfId="0" builtinId="0"/>
    <cellStyle name="Обычный 2" xfId="2" xr:uid="{00000000-0005-0000-0000-000002000000}"/>
    <cellStyle name="Процентный" xfId="1" builtinId="5"/>
  </cellStyles>
  <dxfs count="264">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
      <font>
        <color rgb="FF9C0006"/>
      </font>
      <fill>
        <patternFill>
          <bgColor theme="4"/>
        </patternFill>
      </fill>
    </dxf>
  </dxfs>
  <tableStyles count="0" defaultTableStyle="TableStyleMedium9" defaultPivotStyle="PivotStyleLight16"/>
  <colors>
    <mruColors>
      <color rgb="FF000000"/>
      <color rgb="FFD0D7E1"/>
      <color rgb="FFB9C3CD"/>
      <color rgb="FF18242B"/>
      <color rgb="FFAEB7B2"/>
      <color rgb="FFCC0099"/>
      <color rgb="FFFF6699"/>
      <color rgb="FFB0CF97"/>
      <color rgb="FFBFD487"/>
      <color rgb="FF78C0B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onnections" Target="connection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ustomXml" Target="../customXml/item1.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ctrlProps/ctrlProp4.xml><?xml version="1.0" encoding="utf-8"?>
<formControlPr xmlns="http://schemas.microsoft.com/office/spreadsheetml/2009/9/main" objectType="Button" lockText="1"/>
</file>

<file path=xl/ctrlProps/ctrlProp5.xml><?xml version="1.0" encoding="utf-8"?>
<formControlPr xmlns="http://schemas.microsoft.com/office/spreadsheetml/2009/9/main" objectType="Button" lockText="1"/>
</file>

<file path=xl/ctrlProps/ctrlProp6.xml><?xml version="1.0" encoding="utf-8"?>
<formControlPr xmlns="http://schemas.microsoft.com/office/spreadsheetml/2009/9/main" objectType="Button" lockText="1"/>
</file>

<file path=xl/ctrlProps/ctrlProp7.xml><?xml version="1.0" encoding="utf-8"?>
<formControlPr xmlns="http://schemas.microsoft.com/office/spreadsheetml/2009/9/main" objectType="CheckBox" fmlaLink="DoorSystem!$F$264" lockText="1" noThreeD="1"/>
</file>

<file path=xl/ctrlProps/ctrlProp8.xml><?xml version="1.0" encoding="utf-8"?>
<formControlPr xmlns="http://schemas.microsoft.com/office/spreadsheetml/2009/9/main" objectType="CheckBox" fmlaLink="DoorSystem!$E$264" lockText="1" noThreeD="1"/>
</file>

<file path=xl/ctrlProps/ctrlProp9.xml><?xml version="1.0" encoding="utf-8"?>
<formControlPr xmlns="http://schemas.microsoft.com/office/spreadsheetml/2009/9/main" objectType="CheckBox" fmlaLink="DoorSystem!$H$264" lockText="1" noThreeD="1"/>
</file>

<file path=xl/ctrlProps/ctrlProp10.xml><?xml version="1.0" encoding="utf-8"?>
<formControlPr xmlns="http://schemas.microsoft.com/office/spreadsheetml/2009/9/main" objectType="CheckBox" fmlaLink="DoorSystem!$F$295" lockText="1" noThreeD="1"/>
</file>

<file path=xl/ctrlProps/ctrlProp11.xml><?xml version="1.0" encoding="utf-8"?>
<formControlPr xmlns="http://schemas.microsoft.com/office/spreadsheetml/2009/9/main" objectType="CheckBox" fmlaLink="DoorSystem!$E$295" lockText="1" noThreeD="1"/>
</file>

<file path=xl/ctrlProps/ctrlProp12.xml><?xml version="1.0" encoding="utf-8"?>
<formControlPr xmlns="http://schemas.microsoft.com/office/spreadsheetml/2009/9/main" objectType="CheckBox" fmlaLink="DoorSystem!$I$295" lockText="1" noThreeD="1"/>
</file>

<file path=xl/ctrlProps/ctrlProp13.xml><?xml version="1.0" encoding="utf-8"?>
<formControlPr xmlns="http://schemas.microsoft.com/office/spreadsheetml/2009/9/main" objectType="CheckBox" fmlaLink="DoorSystem!$H$295" lockText="1" noThreeD="1"/>
</file>

<file path=xl/ctrlProps/ctrlProp14.xml><?xml version="1.0" encoding="utf-8"?>
<formControlPr xmlns="http://schemas.microsoft.com/office/spreadsheetml/2009/9/main" objectType="CheckBox" fmlaLink="DoorSystem!$E$313" lockText="1" noThreeD="1"/>
</file>

<file path=xl/ctrlProps/ctrlProp15.xml><?xml version="1.0" encoding="utf-8"?>
<formControlPr xmlns="http://schemas.microsoft.com/office/spreadsheetml/2009/9/main" objectType="CheckBox" fmlaLink="DoorSystem!$F$313"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hyperlink" Target="https://catalog.hettich.com/General/TA_2023/ru_RU/#page_U2" TargetMode="External"/><Relationship Id="rId1" Type="http://schemas.openxmlformats.org/officeDocument/2006/relationships/hyperlink" Target="#Main!A1"/><Relationship Id="rId4" Type="http://schemas.openxmlformats.org/officeDocument/2006/relationships/image" Target="../media/image2.svg"/></Relationships>
</file>

<file path=xl/drawings/_rels/drawing2.xml.rels><?xml version="1.0" encoding="UTF-8" standalone="yes"?>
<Relationships xmlns="http://schemas.openxmlformats.org/package/2006/relationships"><Relationship Id="rId13" Type="http://schemas.openxmlformats.org/officeDocument/2006/relationships/hyperlink" Target="#'TL 27'!A2"/><Relationship Id="rId18" Type="http://schemas.openxmlformats.org/officeDocument/2006/relationships/hyperlink" Target="#'WL 230'!A2"/><Relationship Id="rId26" Type="http://schemas.openxmlformats.org/officeDocument/2006/relationships/hyperlink" Target="#'&#1055;&#1088;&#1086;&#1080;&#1079;&#1074;&#1086;&#1076;&#1089;&#1090;&#1074;&#1077;&#1085;&#1085;&#1072;&#1103; &#1090;&#1077;&#1093;&#1085;&#1080;&#1082;&#1072;'!A2"/><Relationship Id="rId39" Type="http://schemas.openxmlformats.org/officeDocument/2006/relationships/hyperlink" Target="#Quadro!A3"/><Relationship Id="rId21" Type="http://schemas.openxmlformats.org/officeDocument/2006/relationships/hyperlink" Target="#'&#1057;&#1086;&#1077;&#1076;&#1080;&#1085;&#1080;&#1090;&#1077;&#1083;&#1100;&#1085;&#1072;&#1103; &#1092;&#1091;&#1088;&#1085;&#1080;&#1090;&#1091;&#1088;&#1072;'!A70"/><Relationship Id="rId34" Type="http://schemas.openxmlformats.org/officeDocument/2006/relationships/hyperlink" Target="#AVT!A5"/><Relationship Id="rId42" Type="http://schemas.openxmlformats.org/officeDocument/2006/relationships/hyperlink" Target="#'&#1057;&#1080;&#1089;&#1090;&#1077;&#1084;&#1099; &#1089;&#1086;&#1088;&#1090;&#1080;&#1088;&#1086;&#1074;&#1082;&#1080; &#1073;&#1077;&#1083;&#1100;&#1103;'!A2"/><Relationship Id="rId47" Type="http://schemas.openxmlformats.org/officeDocument/2006/relationships/hyperlink" Target="#'KA 5740'!A2"/><Relationship Id="rId7" Type="http://schemas.openxmlformats.org/officeDocument/2006/relationships/hyperlink" Target="#'AvanTech YOU'!A2"/><Relationship Id="rId2" Type="http://schemas.openxmlformats.org/officeDocument/2006/relationships/hyperlink" Target="#'Sensys Black'!A2"/><Relationship Id="rId16" Type="http://schemas.openxmlformats.org/officeDocument/2006/relationships/hyperlink" Target="#'SL 56'!A2"/><Relationship Id="rId29" Type="http://schemas.openxmlformats.org/officeDocument/2006/relationships/image" Target="../media/image4.png"/><Relationship Id="rId1" Type="http://schemas.openxmlformats.org/officeDocument/2006/relationships/hyperlink" Target="#Sensys!A2"/><Relationship Id="rId6" Type="http://schemas.openxmlformats.org/officeDocument/2006/relationships/hyperlink" Target="#&#1057;&#1087;&#1077;&#1094;.&#1055;&#1077;&#1090;&#1083;&#1080;!A2"/><Relationship Id="rId11" Type="http://schemas.openxmlformats.org/officeDocument/2006/relationships/hyperlink" Target="#'TL XL'!A2"/><Relationship Id="rId24" Type="http://schemas.openxmlformats.org/officeDocument/2006/relationships/hyperlink" Target="https://hettich.ru/contacts/?q=&amp;TYPE=2#dealers" TargetMode="External"/><Relationship Id="rId32" Type="http://schemas.openxmlformats.org/officeDocument/2006/relationships/hyperlink" Target="https://hettich.ru/academy/" TargetMode="External"/><Relationship Id="rId37" Type="http://schemas.openxmlformats.org/officeDocument/2006/relationships/hyperlink" Target="#Klassik!A3"/><Relationship Id="rId40" Type="http://schemas.openxmlformats.org/officeDocument/2006/relationships/hyperlink" Target="#Klassik!A21"/><Relationship Id="rId45" Type="http://schemas.openxmlformats.org/officeDocument/2006/relationships/hyperlink" Target="#'Cargo IQ'!A2"/><Relationship Id="rId5" Type="http://schemas.openxmlformats.org/officeDocument/2006/relationships/hyperlink" Target="#SlideOn!A2"/><Relationship Id="rId15" Type="http://schemas.openxmlformats.org/officeDocument/2006/relationships/hyperlink" Target="#'SL S'!A2"/><Relationship Id="rId23" Type="http://schemas.openxmlformats.org/officeDocument/2006/relationships/hyperlink" Target="#Help!A2"/><Relationship Id="rId28" Type="http://schemas.openxmlformats.org/officeDocument/2006/relationships/hyperlink" Target="https://www.youtube.com/channel/UC8TAdPX0cxcSeiVxX7NUG0g" TargetMode="External"/><Relationship Id="rId36" Type="http://schemas.openxmlformats.org/officeDocument/2006/relationships/hyperlink" Target="#'W77'!A3"/><Relationship Id="rId10" Type="http://schemas.openxmlformats.org/officeDocument/2006/relationships/hyperlink" Target="#'Actro 5D'!A2"/><Relationship Id="rId19" Type="http://schemas.openxmlformats.org/officeDocument/2006/relationships/hyperlink" Target="#'WL L'!A3"/><Relationship Id="rId31" Type="http://schemas.openxmlformats.org/officeDocument/2006/relationships/image" Target="../media/image5.png"/><Relationship Id="rId44" Type="http://schemas.openxmlformats.org/officeDocument/2006/relationships/image" Target="../media/image7.png"/><Relationship Id="rId4" Type="http://schemas.openxmlformats.org/officeDocument/2006/relationships/hyperlink" Target="#Intermat!A2"/><Relationship Id="rId9" Type="http://schemas.openxmlformats.org/officeDocument/2006/relationships/hyperlink" Target="#&#1054;&#1088;&#1075;&#1072;&#1085;&#1080;&#1079;&#1072;&#1094;&#1080;&#1080;!A2"/><Relationship Id="rId14" Type="http://schemas.openxmlformats.org/officeDocument/2006/relationships/hyperlink" Target="#'SL M'!A2"/><Relationship Id="rId22" Type="http://schemas.openxmlformats.org/officeDocument/2006/relationships/hyperlink" Target="#&#1064;&#1090;&#1072;&#1085;&#1075;&#1080;!A2"/><Relationship Id="rId27" Type="http://schemas.openxmlformats.org/officeDocument/2006/relationships/hyperlink" Target="#'&#1057;&#1080;&#1089;&#1090;&#1077;&#1084;&#1099; &#1089;&#1086;&#1088;&#1090;&#1080;&#1088;&#1086;&#1074;&#1082;&#1080; &#1084;&#1091;&#1089;&#1086;&#1088;&#1072;'!A4"/><Relationship Id="rId30" Type="http://schemas.openxmlformats.org/officeDocument/2006/relationships/hyperlink" Target="https://vk.com/hettichrussia" TargetMode="External"/><Relationship Id="rId35" Type="http://schemas.openxmlformats.org/officeDocument/2006/relationships/hyperlink" Target="#Atira!A5"/><Relationship Id="rId43" Type="http://schemas.openxmlformats.org/officeDocument/2006/relationships/hyperlink" Target="https://t.me/hettichrusnews" TargetMode="External"/><Relationship Id="rId8" Type="http://schemas.openxmlformats.org/officeDocument/2006/relationships/hyperlink" Target="#'InnoTech Atira'!A2"/><Relationship Id="rId3" Type="http://schemas.openxmlformats.org/officeDocument/2006/relationships/hyperlink" Target="#'Sensys glass door'!A2"/><Relationship Id="rId12" Type="http://schemas.openxmlformats.org/officeDocument/2006/relationships/hyperlink" Target="#'TL L'!A2"/><Relationship Id="rId17" Type="http://schemas.openxmlformats.org/officeDocument/2006/relationships/hyperlink" Target="#'SL 55Plus'!A2"/><Relationship Id="rId25" Type="http://schemas.openxmlformats.org/officeDocument/2006/relationships/hyperlink" Target="#Veosys!A2"/><Relationship Id="rId33" Type="http://schemas.openxmlformats.org/officeDocument/2006/relationships/image" Target="../media/image6.png"/><Relationship Id="rId38" Type="http://schemas.openxmlformats.org/officeDocument/2006/relationships/hyperlink" Target="#'Actro|Quadro YOU'!A2"/><Relationship Id="rId46" Type="http://schemas.openxmlformats.org/officeDocument/2006/relationships/hyperlink" Target="#ComfortSpin!A2"/><Relationship Id="rId20" Type="http://schemas.openxmlformats.org/officeDocument/2006/relationships/hyperlink" Target="#'&#1057;&#1086;&#1077;&#1076;&#1080;&#1085;&#1080;&#1090;&#1077;&#1083;&#1100;&#1085;&#1072;&#1103; &#1092;&#1091;&#1088;&#1085;&#1080;&#1090;&#1091;&#1088;&#1072;'!A3"/><Relationship Id="rId41" Type="http://schemas.openxmlformats.org/officeDocument/2006/relationships/hyperlink" Target="#Klassik!A30"/></Relationships>
</file>

<file path=xl/drawings/_rels/drawing3.xml.rels><?xml version="1.0" encoding="UTF-8" standalone="yes"?>
<Relationships xmlns="http://schemas.openxmlformats.org/package/2006/relationships"><Relationship Id="rId13" Type="http://schemas.openxmlformats.org/officeDocument/2006/relationships/image" Target="../media/image15.jpg"/><Relationship Id="rId18" Type="http://schemas.openxmlformats.org/officeDocument/2006/relationships/image" Target="../media/image20.jpg"/><Relationship Id="rId26" Type="http://schemas.openxmlformats.org/officeDocument/2006/relationships/image" Target="../media/image28.emf"/><Relationship Id="rId3" Type="http://schemas.openxmlformats.org/officeDocument/2006/relationships/hyperlink" Target="https://youtu.be/Y_aLPBbur3w" TargetMode="External"/><Relationship Id="rId21" Type="http://schemas.openxmlformats.org/officeDocument/2006/relationships/image" Target="../media/image23.jpg"/><Relationship Id="rId34" Type="http://schemas.openxmlformats.org/officeDocument/2006/relationships/image" Target="../media/image36.emf"/><Relationship Id="rId7" Type="http://schemas.openxmlformats.org/officeDocument/2006/relationships/image" Target="../media/image10.svg"/><Relationship Id="rId12" Type="http://schemas.openxmlformats.org/officeDocument/2006/relationships/image" Target="../media/image14.emf"/><Relationship Id="rId17" Type="http://schemas.openxmlformats.org/officeDocument/2006/relationships/image" Target="../media/image19.jpg"/><Relationship Id="rId25" Type="http://schemas.openxmlformats.org/officeDocument/2006/relationships/image" Target="../media/image27.emf"/><Relationship Id="rId33" Type="http://schemas.openxmlformats.org/officeDocument/2006/relationships/image" Target="../media/image35.jpg"/><Relationship Id="rId2" Type="http://schemas.openxmlformats.org/officeDocument/2006/relationships/hyperlink" Target="#Sensys!A2"/><Relationship Id="rId16" Type="http://schemas.openxmlformats.org/officeDocument/2006/relationships/image" Target="../media/image18.jpg"/><Relationship Id="rId20" Type="http://schemas.openxmlformats.org/officeDocument/2006/relationships/image" Target="../media/image22.jpg"/><Relationship Id="rId29" Type="http://schemas.openxmlformats.org/officeDocument/2006/relationships/image" Target="../media/image31.jpg"/><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13.emf"/><Relationship Id="rId24" Type="http://schemas.openxmlformats.org/officeDocument/2006/relationships/image" Target="../media/image26.emf"/><Relationship Id="rId32" Type="http://schemas.openxmlformats.org/officeDocument/2006/relationships/image" Target="../media/image34.jpg"/><Relationship Id="rId5" Type="http://schemas.openxmlformats.org/officeDocument/2006/relationships/hyperlink" Target="https://catalog.hettich.com/General/TA_2023/ru_RU/#page_30" TargetMode="External"/><Relationship Id="rId15" Type="http://schemas.openxmlformats.org/officeDocument/2006/relationships/image" Target="../media/image17.jpg"/><Relationship Id="rId23" Type="http://schemas.openxmlformats.org/officeDocument/2006/relationships/image" Target="../media/image25.emf"/><Relationship Id="rId28" Type="http://schemas.openxmlformats.org/officeDocument/2006/relationships/image" Target="../media/image30.jpg"/><Relationship Id="rId10" Type="http://schemas.openxmlformats.org/officeDocument/2006/relationships/image" Target="../media/image12.svg"/><Relationship Id="rId19" Type="http://schemas.openxmlformats.org/officeDocument/2006/relationships/image" Target="../media/image21.jpg"/><Relationship Id="rId31" Type="http://schemas.openxmlformats.org/officeDocument/2006/relationships/image" Target="../media/image33.jpg"/><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16.jpg"/><Relationship Id="rId22" Type="http://schemas.openxmlformats.org/officeDocument/2006/relationships/image" Target="../media/image24.emf"/><Relationship Id="rId27" Type="http://schemas.openxmlformats.org/officeDocument/2006/relationships/image" Target="../media/image29.emf"/><Relationship Id="rId30" Type="http://schemas.openxmlformats.org/officeDocument/2006/relationships/image" Target="../media/image32.jpg"/><Relationship Id="rId8" Type="http://schemas.openxmlformats.org/officeDocument/2006/relationships/hyperlink" Target="https://hettich.ru/marketing/instruktsii/petli/petli-sensys/" TargetMode="External"/></Relationships>
</file>

<file path=xl/drawings/_rels/drawing4.xml.rels><?xml version="1.0" encoding="UTF-8" standalone="yes"?>
<Relationships xmlns="http://schemas.openxmlformats.org/package/2006/relationships"><Relationship Id="rId13" Type="http://schemas.openxmlformats.org/officeDocument/2006/relationships/image" Target="../media/image39.emf"/><Relationship Id="rId18" Type="http://schemas.openxmlformats.org/officeDocument/2006/relationships/image" Target="../media/image18.jpg"/><Relationship Id="rId26" Type="http://schemas.openxmlformats.org/officeDocument/2006/relationships/image" Target="../media/image44.emf"/><Relationship Id="rId3" Type="http://schemas.openxmlformats.org/officeDocument/2006/relationships/hyperlink" Target="https://youtu.be/7Rx8xap6_Qw" TargetMode="External"/><Relationship Id="rId21" Type="http://schemas.openxmlformats.org/officeDocument/2006/relationships/image" Target="../media/image22.jpg"/><Relationship Id="rId34" Type="http://schemas.openxmlformats.org/officeDocument/2006/relationships/image" Target="../media/image46.jpeg"/><Relationship Id="rId7" Type="http://schemas.openxmlformats.org/officeDocument/2006/relationships/image" Target="../media/image10.svg"/><Relationship Id="rId12" Type="http://schemas.openxmlformats.org/officeDocument/2006/relationships/image" Target="../media/image38.emf"/><Relationship Id="rId17" Type="http://schemas.openxmlformats.org/officeDocument/2006/relationships/image" Target="../media/image17.jpg"/><Relationship Id="rId25" Type="http://schemas.openxmlformats.org/officeDocument/2006/relationships/image" Target="../media/image43.emf"/><Relationship Id="rId33" Type="http://schemas.openxmlformats.org/officeDocument/2006/relationships/image" Target="../media/image45.emf"/><Relationship Id="rId2" Type="http://schemas.openxmlformats.org/officeDocument/2006/relationships/hyperlink" Target="#'Sensys Black'!A2"/><Relationship Id="rId16" Type="http://schemas.openxmlformats.org/officeDocument/2006/relationships/image" Target="../media/image16.jpg"/><Relationship Id="rId20" Type="http://schemas.openxmlformats.org/officeDocument/2006/relationships/image" Target="../media/image21.jpg"/><Relationship Id="rId29" Type="http://schemas.openxmlformats.org/officeDocument/2006/relationships/image" Target="../media/image32.jpg"/><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7.emf"/><Relationship Id="rId24" Type="http://schemas.openxmlformats.org/officeDocument/2006/relationships/image" Target="../media/image42.emf"/><Relationship Id="rId32" Type="http://schemas.openxmlformats.org/officeDocument/2006/relationships/image" Target="../media/image34.jpg"/><Relationship Id="rId5" Type="http://schemas.openxmlformats.org/officeDocument/2006/relationships/hyperlink" Target="https://catalog.hettich.com/General/TA_2023/ru_RU/#page_31" TargetMode="External"/><Relationship Id="rId15" Type="http://schemas.openxmlformats.org/officeDocument/2006/relationships/image" Target="../media/image15.jpg"/><Relationship Id="rId23" Type="http://schemas.openxmlformats.org/officeDocument/2006/relationships/image" Target="../media/image41.emf"/><Relationship Id="rId28" Type="http://schemas.openxmlformats.org/officeDocument/2006/relationships/image" Target="../media/image31.jpg"/><Relationship Id="rId10" Type="http://schemas.openxmlformats.org/officeDocument/2006/relationships/image" Target="../media/image12.svg"/><Relationship Id="rId19" Type="http://schemas.openxmlformats.org/officeDocument/2006/relationships/image" Target="../media/image19.jpg"/><Relationship Id="rId31" Type="http://schemas.openxmlformats.org/officeDocument/2006/relationships/image" Target="../media/image35.jpg"/><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40.emf"/><Relationship Id="rId22" Type="http://schemas.openxmlformats.org/officeDocument/2006/relationships/image" Target="../media/image23.jpg"/><Relationship Id="rId27" Type="http://schemas.openxmlformats.org/officeDocument/2006/relationships/image" Target="../media/image30.jpg"/><Relationship Id="rId30" Type="http://schemas.openxmlformats.org/officeDocument/2006/relationships/image" Target="../media/image33.jpg"/><Relationship Id="rId8" Type="http://schemas.openxmlformats.org/officeDocument/2006/relationships/hyperlink" Target="https://hettich.ru/marketing/instruktsii/petli/petli-sensys/" TargetMode="External"/></Relationships>
</file>

<file path=xl/drawings/_rels/drawing5.xml.rels><?xml version="1.0" encoding="UTF-8" standalone="yes"?>
<Relationships xmlns="http://schemas.openxmlformats.org/package/2006/relationships"><Relationship Id="rId8" Type="http://schemas.openxmlformats.org/officeDocument/2006/relationships/hyperlink" Target="https://hettich.ru/marketing/instruktsii/petli/petli-sensys/" TargetMode="External"/><Relationship Id="rId13" Type="http://schemas.openxmlformats.org/officeDocument/2006/relationships/image" Target="../media/image49.emf"/><Relationship Id="rId18" Type="http://schemas.openxmlformats.org/officeDocument/2006/relationships/image" Target="../media/image54.emf"/><Relationship Id="rId3" Type="http://schemas.openxmlformats.org/officeDocument/2006/relationships/hyperlink" Target="https://www.youtube.com/watch?v=sq2HnY_4hkg" TargetMode="External"/><Relationship Id="rId21" Type="http://schemas.openxmlformats.org/officeDocument/2006/relationships/image" Target="../media/image57.emf"/><Relationship Id="rId7" Type="http://schemas.openxmlformats.org/officeDocument/2006/relationships/image" Target="../media/image10.svg"/><Relationship Id="rId12" Type="http://schemas.openxmlformats.org/officeDocument/2006/relationships/image" Target="../media/image48.emf"/><Relationship Id="rId17" Type="http://schemas.openxmlformats.org/officeDocument/2006/relationships/image" Target="../media/image53.emf"/><Relationship Id="rId2" Type="http://schemas.openxmlformats.org/officeDocument/2006/relationships/hyperlink" Target="#'Sensys glass door'!A5"/><Relationship Id="rId16" Type="http://schemas.openxmlformats.org/officeDocument/2006/relationships/image" Target="../media/image52.emf"/><Relationship Id="rId20" Type="http://schemas.openxmlformats.org/officeDocument/2006/relationships/image" Target="../media/image56.emf"/><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47.emf"/><Relationship Id="rId5" Type="http://schemas.openxmlformats.org/officeDocument/2006/relationships/hyperlink" Target="https://catalog.hettich.com/General/TA_2023/ru_RU/#page_76" TargetMode="External"/><Relationship Id="rId15" Type="http://schemas.openxmlformats.org/officeDocument/2006/relationships/image" Target="../media/image51.emf"/><Relationship Id="rId10" Type="http://schemas.openxmlformats.org/officeDocument/2006/relationships/image" Target="../media/image12.svg"/><Relationship Id="rId19" Type="http://schemas.openxmlformats.org/officeDocument/2006/relationships/image" Target="../media/image55.emf"/><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50.emf"/></Relationships>
</file>

<file path=xl/drawings/_rels/drawing6.xml.rels><?xml version="1.0" encoding="UTF-8" standalone="yes"?>
<Relationships xmlns="http://schemas.openxmlformats.org/package/2006/relationships"><Relationship Id="rId13" Type="http://schemas.openxmlformats.org/officeDocument/2006/relationships/hyperlink" Target="https://hettich.ru/marketing/instruktsii/petli/petli-intermat-instr/" TargetMode="External"/><Relationship Id="rId18" Type="http://schemas.openxmlformats.org/officeDocument/2006/relationships/image" Target="../media/image16.jpg"/><Relationship Id="rId26" Type="http://schemas.openxmlformats.org/officeDocument/2006/relationships/image" Target="../media/image66.emf"/><Relationship Id="rId3" Type="http://schemas.openxmlformats.org/officeDocument/2006/relationships/image" Target="../media/image60.jpeg"/><Relationship Id="rId21" Type="http://schemas.openxmlformats.org/officeDocument/2006/relationships/image" Target="../media/image21.jpg"/><Relationship Id="rId34" Type="http://schemas.openxmlformats.org/officeDocument/2006/relationships/image" Target="../media/image74.jpg"/><Relationship Id="rId7" Type="http://schemas.openxmlformats.org/officeDocument/2006/relationships/hyperlink" Target="#Intermat!A2"/><Relationship Id="rId12" Type="http://schemas.openxmlformats.org/officeDocument/2006/relationships/image" Target="../media/image10.svg"/><Relationship Id="rId17" Type="http://schemas.openxmlformats.org/officeDocument/2006/relationships/image" Target="../media/image15.jpg"/><Relationship Id="rId25" Type="http://schemas.openxmlformats.org/officeDocument/2006/relationships/image" Target="../media/image65.emf"/><Relationship Id="rId33" Type="http://schemas.openxmlformats.org/officeDocument/2006/relationships/image" Target="../media/image73.jpg"/><Relationship Id="rId2" Type="http://schemas.openxmlformats.org/officeDocument/2006/relationships/image" Target="../media/image59.jpeg"/><Relationship Id="rId16" Type="http://schemas.openxmlformats.org/officeDocument/2006/relationships/image" Target="../media/image63.emf"/><Relationship Id="rId20" Type="http://schemas.openxmlformats.org/officeDocument/2006/relationships/image" Target="../media/image20.jpg"/><Relationship Id="rId29" Type="http://schemas.openxmlformats.org/officeDocument/2006/relationships/image" Target="../media/image69.emf"/><Relationship Id="rId1" Type="http://schemas.openxmlformats.org/officeDocument/2006/relationships/image" Target="../media/image58.jpeg"/><Relationship Id="rId6" Type="http://schemas.openxmlformats.org/officeDocument/2006/relationships/hyperlink" Target="#Main!A1"/><Relationship Id="rId11" Type="http://schemas.openxmlformats.org/officeDocument/2006/relationships/image" Target="../media/image9.png"/><Relationship Id="rId24" Type="http://schemas.openxmlformats.org/officeDocument/2006/relationships/image" Target="../media/image64.emf"/><Relationship Id="rId32" Type="http://schemas.openxmlformats.org/officeDocument/2006/relationships/image" Target="../media/image72.emf"/><Relationship Id="rId5" Type="http://schemas.openxmlformats.org/officeDocument/2006/relationships/image" Target="../media/image62.jpeg"/><Relationship Id="rId15" Type="http://schemas.openxmlformats.org/officeDocument/2006/relationships/image" Target="../media/image12.svg"/><Relationship Id="rId23" Type="http://schemas.openxmlformats.org/officeDocument/2006/relationships/image" Target="../media/image23.jpg"/><Relationship Id="rId28" Type="http://schemas.openxmlformats.org/officeDocument/2006/relationships/image" Target="../media/image68.emf"/><Relationship Id="rId10" Type="http://schemas.openxmlformats.org/officeDocument/2006/relationships/hyperlink" Target="https://catalog.hettich.com/General/TA_2023/ru_RU/#page_102" TargetMode="External"/><Relationship Id="rId19" Type="http://schemas.openxmlformats.org/officeDocument/2006/relationships/image" Target="../media/image19.jpg"/><Relationship Id="rId31" Type="http://schemas.openxmlformats.org/officeDocument/2006/relationships/image" Target="../media/image71.emf"/><Relationship Id="rId4" Type="http://schemas.openxmlformats.org/officeDocument/2006/relationships/image" Target="../media/image61.jpeg"/><Relationship Id="rId9" Type="http://schemas.openxmlformats.org/officeDocument/2006/relationships/image" Target="../media/image8.jpeg"/><Relationship Id="rId14" Type="http://schemas.openxmlformats.org/officeDocument/2006/relationships/image" Target="../media/image11.png"/><Relationship Id="rId22" Type="http://schemas.openxmlformats.org/officeDocument/2006/relationships/image" Target="../media/image22.jpg"/><Relationship Id="rId27" Type="http://schemas.openxmlformats.org/officeDocument/2006/relationships/image" Target="../media/image67.emf"/><Relationship Id="rId30" Type="http://schemas.openxmlformats.org/officeDocument/2006/relationships/image" Target="../media/image70.emf"/><Relationship Id="rId35" Type="http://schemas.openxmlformats.org/officeDocument/2006/relationships/image" Target="../media/image32.jpg"/><Relationship Id="rId8" Type="http://schemas.openxmlformats.org/officeDocument/2006/relationships/hyperlink" Target="https://youtu.be/C2njYsVZX0E" TargetMode="External"/></Relationships>
</file>

<file path=xl/drawings/_rels/drawing7.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image" Target="../media/image62.jpeg"/><Relationship Id="rId7" Type="http://schemas.openxmlformats.org/officeDocument/2006/relationships/image" Target="../media/image9.png"/><Relationship Id="rId12" Type="http://schemas.openxmlformats.org/officeDocument/2006/relationships/image" Target="../media/image75.emf"/><Relationship Id="rId2" Type="http://schemas.openxmlformats.org/officeDocument/2006/relationships/image" Target="../media/image61.jpeg"/><Relationship Id="rId1" Type="http://schemas.openxmlformats.org/officeDocument/2006/relationships/image" Target="../media/image60.jpeg"/><Relationship Id="rId6" Type="http://schemas.openxmlformats.org/officeDocument/2006/relationships/hyperlink" Target="https://catalog.hettich.com/General/TA_2023/ru_RU/#page_166" TargetMode="External"/><Relationship Id="rId11" Type="http://schemas.openxmlformats.org/officeDocument/2006/relationships/image" Target="../media/image12.svg"/><Relationship Id="rId5" Type="http://schemas.openxmlformats.org/officeDocument/2006/relationships/hyperlink" Target="#SlideOn!A2"/><Relationship Id="rId10" Type="http://schemas.openxmlformats.org/officeDocument/2006/relationships/image" Target="../media/image11.png"/><Relationship Id="rId4" Type="http://schemas.openxmlformats.org/officeDocument/2006/relationships/hyperlink" Target="#Main!A1"/><Relationship Id="rId9" Type="http://schemas.openxmlformats.org/officeDocument/2006/relationships/hyperlink" Target="https://hettich.ru/marketing/instruktsii/petli/petli-slideon/" TargetMode="External"/></Relationships>
</file>

<file path=xl/drawings/_rels/drawing8.xml.rels><?xml version="1.0" encoding="UTF-8" standalone="yes"?>
<Relationships xmlns="http://schemas.openxmlformats.org/package/2006/relationships"><Relationship Id="rId8" Type="http://schemas.openxmlformats.org/officeDocument/2006/relationships/image" Target="../media/image79.jpg"/><Relationship Id="rId13" Type="http://schemas.openxmlformats.org/officeDocument/2006/relationships/image" Target="../media/image84.jpeg"/><Relationship Id="rId18" Type="http://schemas.openxmlformats.org/officeDocument/2006/relationships/image" Target="../media/image11.png"/><Relationship Id="rId3" Type="http://schemas.openxmlformats.org/officeDocument/2006/relationships/hyperlink" Target="#&#1057;&#1087;&#1077;&#1094;.&#1055;&#1077;&#1090;&#1083;&#1080;!A5"/><Relationship Id="rId21" Type="http://schemas.openxmlformats.org/officeDocument/2006/relationships/hyperlink" Target="https://hettich.ru/marketing/instruktsii/petli/spetsialnye-petli/" TargetMode="External"/><Relationship Id="rId7" Type="http://schemas.openxmlformats.org/officeDocument/2006/relationships/image" Target="../media/image78.jpg"/><Relationship Id="rId12" Type="http://schemas.openxmlformats.org/officeDocument/2006/relationships/image" Target="../media/image83.jpg"/><Relationship Id="rId17" Type="http://schemas.openxmlformats.org/officeDocument/2006/relationships/hyperlink" Target="https://hettich.ru/upload/iblock/2df/Instruktsiya_Kamat-petlya-dlya-vstroennogo-kholodilnika_Montazh.pdf" TargetMode="External"/><Relationship Id="rId2" Type="http://schemas.openxmlformats.org/officeDocument/2006/relationships/hyperlink" Target="#Main!A1"/><Relationship Id="rId16" Type="http://schemas.openxmlformats.org/officeDocument/2006/relationships/image" Target="../media/image10.svg"/><Relationship Id="rId20" Type="http://schemas.openxmlformats.org/officeDocument/2006/relationships/hyperlink" Target="https://catalog.hettich.com/General/TA_2023/ru_RU/#page_208" TargetMode="External"/><Relationship Id="rId1" Type="http://schemas.openxmlformats.org/officeDocument/2006/relationships/image" Target="../media/image76.jpeg"/><Relationship Id="rId6" Type="http://schemas.openxmlformats.org/officeDocument/2006/relationships/image" Target="../media/image77.jpg"/><Relationship Id="rId11" Type="http://schemas.openxmlformats.org/officeDocument/2006/relationships/image" Target="../media/image82.jpg"/><Relationship Id="rId5" Type="http://schemas.openxmlformats.org/officeDocument/2006/relationships/image" Target="../media/image8.jpeg"/><Relationship Id="rId15" Type="http://schemas.openxmlformats.org/officeDocument/2006/relationships/image" Target="../media/image9.png"/><Relationship Id="rId10" Type="http://schemas.openxmlformats.org/officeDocument/2006/relationships/image" Target="../media/image81.jpg"/><Relationship Id="rId19" Type="http://schemas.openxmlformats.org/officeDocument/2006/relationships/image" Target="../media/image12.svg"/><Relationship Id="rId4" Type="http://schemas.openxmlformats.org/officeDocument/2006/relationships/hyperlink" Target="https://youtu.be/kCEnbmqeSz8" TargetMode="External"/><Relationship Id="rId9" Type="http://schemas.openxmlformats.org/officeDocument/2006/relationships/image" Target="../media/image80.jpg"/><Relationship Id="rId14" Type="http://schemas.openxmlformats.org/officeDocument/2006/relationships/hyperlink" Target="https://catalog.hettich.com/General/TA_2023/ru_RU/#page_212" TargetMode="External"/></Relationships>
</file>

<file path=xl/drawings/_rels/drawing9.xml.rels><?xml version="1.0" encoding="UTF-8" standalone="yes"?>
<Relationships xmlns="http://schemas.openxmlformats.org/package/2006/relationships"><Relationship Id="rId8" Type="http://schemas.openxmlformats.org/officeDocument/2006/relationships/image" Target="../media/image85.emf"/><Relationship Id="rId3" Type="http://schemas.openxmlformats.org/officeDocument/2006/relationships/hyperlink" Target="https://catalog.hettich.com/General/TA_2023/ru_RU/#page_156" TargetMode="External"/><Relationship Id="rId7" Type="http://schemas.openxmlformats.org/officeDocument/2006/relationships/image" Target="../media/image12.svg"/><Relationship Id="rId2" Type="http://schemas.openxmlformats.org/officeDocument/2006/relationships/hyperlink" Target="#Veosys!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image" Target="../media/image10.svg"/><Relationship Id="rId10" Type="http://schemas.openxmlformats.org/officeDocument/2006/relationships/image" Target="../media/image87.jpeg"/><Relationship Id="rId4" Type="http://schemas.openxmlformats.org/officeDocument/2006/relationships/image" Target="../media/image9.png"/><Relationship Id="rId9" Type="http://schemas.openxmlformats.org/officeDocument/2006/relationships/image" Target="../media/image86.jpeg"/></Relationships>
</file>

<file path=xl/drawings/_rels/drawing10.xml.rels><?xml version="1.0" encoding="UTF-8" standalone="yes"?>
<Relationships xmlns="http://schemas.openxmlformats.org/package/2006/relationships"><Relationship Id="rId8" Type="http://schemas.openxmlformats.org/officeDocument/2006/relationships/hyperlink" Target="https://comfortspin.hettich.com/en-de/home" TargetMode="External"/><Relationship Id="rId3" Type="http://schemas.openxmlformats.org/officeDocument/2006/relationships/hyperlink" Target="https://youtu.be/32hb2CthcqQ" TargetMode="External"/><Relationship Id="rId7" Type="http://schemas.openxmlformats.org/officeDocument/2006/relationships/image" Target="../media/image10.svg"/><Relationship Id="rId2" Type="http://schemas.openxmlformats.org/officeDocument/2006/relationships/hyperlink" Target="#ComfortSpin!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catalog.hettich.com/General/TA_2023/ru_RU/#page_634" TargetMode="External"/><Relationship Id="rId10" Type="http://schemas.openxmlformats.org/officeDocument/2006/relationships/image" Target="../media/image89.emf"/><Relationship Id="rId4" Type="http://schemas.openxmlformats.org/officeDocument/2006/relationships/image" Target="../media/image8.jpeg"/><Relationship Id="rId9" Type="http://schemas.openxmlformats.org/officeDocument/2006/relationships/image" Target="../media/image88.emf"/></Relationships>
</file>

<file path=xl/drawings/_rels/drawing11.xml.rels><?xml version="1.0" encoding="UTF-8" standalone="yes"?>
<Relationships xmlns="http://schemas.openxmlformats.org/package/2006/relationships"><Relationship Id="rId13" Type="http://schemas.openxmlformats.org/officeDocument/2006/relationships/image" Target="../media/image102.jpg"/><Relationship Id="rId18" Type="http://schemas.openxmlformats.org/officeDocument/2006/relationships/image" Target="../media/image107.jpg"/><Relationship Id="rId26" Type="http://schemas.openxmlformats.org/officeDocument/2006/relationships/image" Target="../media/image110.jpg"/><Relationship Id="rId39" Type="http://schemas.openxmlformats.org/officeDocument/2006/relationships/image" Target="../media/image123.jpg"/><Relationship Id="rId21" Type="http://schemas.openxmlformats.org/officeDocument/2006/relationships/hyperlink" Target="#Main!A1"/><Relationship Id="rId34" Type="http://schemas.openxmlformats.org/officeDocument/2006/relationships/image" Target="../media/image118.jpg"/><Relationship Id="rId42" Type="http://schemas.openxmlformats.org/officeDocument/2006/relationships/image" Target="../media/image126.jpeg"/><Relationship Id="rId47" Type="http://schemas.openxmlformats.org/officeDocument/2006/relationships/image" Target="../media/image11.png"/><Relationship Id="rId50" Type="http://schemas.openxmlformats.org/officeDocument/2006/relationships/image" Target="../media/image128.emf"/><Relationship Id="rId55" Type="http://schemas.openxmlformats.org/officeDocument/2006/relationships/image" Target="../media/image133.png"/><Relationship Id="rId7" Type="http://schemas.openxmlformats.org/officeDocument/2006/relationships/image" Target="../media/image96.jpg"/><Relationship Id="rId2" Type="http://schemas.openxmlformats.org/officeDocument/2006/relationships/image" Target="../media/image91.jpeg"/><Relationship Id="rId16" Type="http://schemas.openxmlformats.org/officeDocument/2006/relationships/image" Target="../media/image105.jpg"/><Relationship Id="rId29" Type="http://schemas.openxmlformats.org/officeDocument/2006/relationships/image" Target="../media/image113.jpg"/><Relationship Id="rId11" Type="http://schemas.openxmlformats.org/officeDocument/2006/relationships/image" Target="../media/image100.jpg"/><Relationship Id="rId24" Type="http://schemas.openxmlformats.org/officeDocument/2006/relationships/image" Target="../media/image8.jpeg"/><Relationship Id="rId32" Type="http://schemas.openxmlformats.org/officeDocument/2006/relationships/image" Target="../media/image116.emf"/><Relationship Id="rId37" Type="http://schemas.openxmlformats.org/officeDocument/2006/relationships/image" Target="../media/image121.jpg"/><Relationship Id="rId40" Type="http://schemas.openxmlformats.org/officeDocument/2006/relationships/image" Target="../media/image124.jpg"/><Relationship Id="rId45" Type="http://schemas.openxmlformats.org/officeDocument/2006/relationships/image" Target="../media/image10.svg"/><Relationship Id="rId53" Type="http://schemas.openxmlformats.org/officeDocument/2006/relationships/image" Target="../media/image131.png"/><Relationship Id="rId5" Type="http://schemas.openxmlformats.org/officeDocument/2006/relationships/image" Target="../media/image94.jpg"/><Relationship Id="rId10" Type="http://schemas.openxmlformats.org/officeDocument/2006/relationships/image" Target="../media/image99.jpg"/><Relationship Id="rId19" Type="http://schemas.openxmlformats.org/officeDocument/2006/relationships/image" Target="../media/image108.jpg"/><Relationship Id="rId31" Type="http://schemas.openxmlformats.org/officeDocument/2006/relationships/image" Target="../media/image115.emf"/><Relationship Id="rId44" Type="http://schemas.openxmlformats.org/officeDocument/2006/relationships/image" Target="../media/image9.png"/><Relationship Id="rId52" Type="http://schemas.openxmlformats.org/officeDocument/2006/relationships/image" Target="../media/image130.jpeg"/><Relationship Id="rId4" Type="http://schemas.openxmlformats.org/officeDocument/2006/relationships/image" Target="../media/image93.jpg"/><Relationship Id="rId9" Type="http://schemas.openxmlformats.org/officeDocument/2006/relationships/image" Target="../media/image98.jpg"/><Relationship Id="rId14" Type="http://schemas.openxmlformats.org/officeDocument/2006/relationships/image" Target="../media/image103.jpg"/><Relationship Id="rId22" Type="http://schemas.openxmlformats.org/officeDocument/2006/relationships/hyperlink" Target="#'AvanTech YOU'!A2"/><Relationship Id="rId27" Type="http://schemas.openxmlformats.org/officeDocument/2006/relationships/image" Target="../media/image111.emf"/><Relationship Id="rId30" Type="http://schemas.openxmlformats.org/officeDocument/2006/relationships/image" Target="../media/image114.emf"/><Relationship Id="rId35" Type="http://schemas.openxmlformats.org/officeDocument/2006/relationships/image" Target="../media/image119.jpeg"/><Relationship Id="rId43" Type="http://schemas.openxmlformats.org/officeDocument/2006/relationships/hyperlink" Target="https://catalog.hettich.com/General/TA_2023/ru_RU/#page_220" TargetMode="External"/><Relationship Id="rId48" Type="http://schemas.openxmlformats.org/officeDocument/2006/relationships/image" Target="../media/image12.svg"/><Relationship Id="rId8" Type="http://schemas.openxmlformats.org/officeDocument/2006/relationships/image" Target="../media/image97.jpg"/><Relationship Id="rId51" Type="http://schemas.openxmlformats.org/officeDocument/2006/relationships/image" Target="../media/image129.jpeg"/><Relationship Id="rId3" Type="http://schemas.openxmlformats.org/officeDocument/2006/relationships/image" Target="../media/image92.jpg"/><Relationship Id="rId12" Type="http://schemas.openxmlformats.org/officeDocument/2006/relationships/image" Target="../media/image101.jpg"/><Relationship Id="rId17" Type="http://schemas.openxmlformats.org/officeDocument/2006/relationships/image" Target="../media/image106.jpg"/><Relationship Id="rId25" Type="http://schemas.openxmlformats.org/officeDocument/2006/relationships/hyperlink" Target="https://www.youtube.com/watch?v=ZmDn8ZFdXME" TargetMode="External"/><Relationship Id="rId33" Type="http://schemas.openxmlformats.org/officeDocument/2006/relationships/image" Target="../media/image117.jpg"/><Relationship Id="rId38" Type="http://schemas.openxmlformats.org/officeDocument/2006/relationships/image" Target="../media/image122.jpg"/><Relationship Id="rId46" Type="http://schemas.openxmlformats.org/officeDocument/2006/relationships/hyperlink" Target="https://hettich.ru/marketing/instruktsii/sistemy-vydvizhnykh-yashchikov/sistema-vydvizhnykh-yashchikov-avantech-you/" TargetMode="External"/><Relationship Id="rId20" Type="http://schemas.openxmlformats.org/officeDocument/2006/relationships/image" Target="../media/image109.emf"/><Relationship Id="rId41" Type="http://schemas.openxmlformats.org/officeDocument/2006/relationships/image" Target="../media/image125.jpg"/><Relationship Id="rId54" Type="http://schemas.openxmlformats.org/officeDocument/2006/relationships/image" Target="../media/image132.png"/><Relationship Id="rId1" Type="http://schemas.openxmlformats.org/officeDocument/2006/relationships/image" Target="../media/image90.jpg"/><Relationship Id="rId6" Type="http://schemas.openxmlformats.org/officeDocument/2006/relationships/image" Target="../media/image95.jpg"/><Relationship Id="rId15" Type="http://schemas.openxmlformats.org/officeDocument/2006/relationships/image" Target="../media/image104.jpg"/><Relationship Id="rId23" Type="http://schemas.openxmlformats.org/officeDocument/2006/relationships/hyperlink" Target="https://www.youtube.com/watch?v=E8nEBqjG8I4" TargetMode="External"/><Relationship Id="rId28" Type="http://schemas.openxmlformats.org/officeDocument/2006/relationships/image" Target="../media/image112.emf"/><Relationship Id="rId36" Type="http://schemas.openxmlformats.org/officeDocument/2006/relationships/image" Target="../media/image120.jpg"/><Relationship Id="rId49" Type="http://schemas.openxmlformats.org/officeDocument/2006/relationships/image" Target="../media/image127.jpg"/></Relationships>
</file>

<file path=xl/drawings/_rels/drawing12.xml.rels><?xml version="1.0" encoding="UTF-8" standalone="yes"?>
<Relationships xmlns="http://schemas.openxmlformats.org/package/2006/relationships"><Relationship Id="rId8" Type="http://schemas.openxmlformats.org/officeDocument/2006/relationships/image" Target="../media/image96.jpg"/><Relationship Id="rId13" Type="http://schemas.openxmlformats.org/officeDocument/2006/relationships/image" Target="../media/image99.jpg"/><Relationship Id="rId18" Type="http://schemas.openxmlformats.org/officeDocument/2006/relationships/image" Target="../media/image108.jpg"/><Relationship Id="rId26" Type="http://schemas.openxmlformats.org/officeDocument/2006/relationships/image" Target="../media/image100.jpg"/><Relationship Id="rId3" Type="http://schemas.openxmlformats.org/officeDocument/2006/relationships/image" Target="../media/image135.jpg"/><Relationship Id="rId21" Type="http://schemas.openxmlformats.org/officeDocument/2006/relationships/hyperlink" Target="#AVT!A5"/><Relationship Id="rId7" Type="http://schemas.openxmlformats.org/officeDocument/2006/relationships/image" Target="../media/image95.jpg"/><Relationship Id="rId12" Type="http://schemas.openxmlformats.org/officeDocument/2006/relationships/image" Target="../media/image98.jpg"/><Relationship Id="rId17" Type="http://schemas.openxmlformats.org/officeDocument/2006/relationships/image" Target="../media/image107.jpg"/><Relationship Id="rId25" Type="http://schemas.openxmlformats.org/officeDocument/2006/relationships/image" Target="../media/image91.jpeg"/><Relationship Id="rId2" Type="http://schemas.openxmlformats.org/officeDocument/2006/relationships/image" Target="../media/image134.jpeg"/><Relationship Id="rId16" Type="http://schemas.openxmlformats.org/officeDocument/2006/relationships/image" Target="../media/image106.jpg"/><Relationship Id="rId20" Type="http://schemas.openxmlformats.org/officeDocument/2006/relationships/hyperlink" Target="#Main!A1"/><Relationship Id="rId1" Type="http://schemas.openxmlformats.org/officeDocument/2006/relationships/image" Target="../media/image93.jpg"/><Relationship Id="rId6" Type="http://schemas.openxmlformats.org/officeDocument/2006/relationships/image" Target="../media/image94.jpg"/><Relationship Id="rId11" Type="http://schemas.openxmlformats.org/officeDocument/2006/relationships/image" Target="../media/image137.jpg"/><Relationship Id="rId24" Type="http://schemas.openxmlformats.org/officeDocument/2006/relationships/hyperlink" Target="https://www.youtube.com/watch?v=ZmDn8ZFdXME" TargetMode="External"/><Relationship Id="rId5" Type="http://schemas.openxmlformats.org/officeDocument/2006/relationships/image" Target="../media/image92.jpg"/><Relationship Id="rId15" Type="http://schemas.openxmlformats.org/officeDocument/2006/relationships/image" Target="../media/image105.jpg"/><Relationship Id="rId23" Type="http://schemas.openxmlformats.org/officeDocument/2006/relationships/image" Target="../media/image8.jpeg"/><Relationship Id="rId10" Type="http://schemas.openxmlformats.org/officeDocument/2006/relationships/image" Target="../media/image136.jpg"/><Relationship Id="rId19" Type="http://schemas.openxmlformats.org/officeDocument/2006/relationships/image" Target="../media/image109.emf"/><Relationship Id="rId4" Type="http://schemas.openxmlformats.org/officeDocument/2006/relationships/image" Target="../media/image90.jpg"/><Relationship Id="rId9" Type="http://schemas.openxmlformats.org/officeDocument/2006/relationships/image" Target="../media/image97.jpg"/><Relationship Id="rId14" Type="http://schemas.openxmlformats.org/officeDocument/2006/relationships/image" Target="../media/image104.jpg"/><Relationship Id="rId22" Type="http://schemas.openxmlformats.org/officeDocument/2006/relationships/hyperlink" Target="https://www.youtube.com/watch?v=E8nEBqjG8I4" TargetMode="External"/></Relationships>
</file>

<file path=xl/drawings/_rels/drawing13.xml.rels><?xml version="1.0" encoding="UTF-8" standalone="yes"?>
<Relationships xmlns="http://schemas.openxmlformats.org/package/2006/relationships"><Relationship Id="rId13" Type="http://schemas.openxmlformats.org/officeDocument/2006/relationships/image" Target="../media/image148.jpg"/><Relationship Id="rId18" Type="http://schemas.openxmlformats.org/officeDocument/2006/relationships/image" Target="../media/image153.emf"/><Relationship Id="rId26" Type="http://schemas.openxmlformats.org/officeDocument/2006/relationships/image" Target="../media/image161.jpg"/><Relationship Id="rId39" Type="http://schemas.openxmlformats.org/officeDocument/2006/relationships/image" Target="../media/image10.svg"/><Relationship Id="rId21" Type="http://schemas.openxmlformats.org/officeDocument/2006/relationships/image" Target="../media/image156.emf"/><Relationship Id="rId34" Type="http://schemas.openxmlformats.org/officeDocument/2006/relationships/image" Target="../media/image169.jpg"/><Relationship Id="rId42" Type="http://schemas.openxmlformats.org/officeDocument/2006/relationships/image" Target="../media/image12.svg"/><Relationship Id="rId47" Type="http://schemas.openxmlformats.org/officeDocument/2006/relationships/image" Target="../media/image176.jpg"/><Relationship Id="rId50" Type="http://schemas.openxmlformats.org/officeDocument/2006/relationships/image" Target="../media/image179.jpg"/><Relationship Id="rId7" Type="http://schemas.openxmlformats.org/officeDocument/2006/relationships/image" Target="../media/image142.emf"/><Relationship Id="rId2" Type="http://schemas.openxmlformats.org/officeDocument/2006/relationships/hyperlink" Target="#&#1054;&#1088;&#1075;&#1072;&#1085;&#1080;&#1079;&#1072;&#1094;&#1080;&#1080;!A2"/><Relationship Id="rId16" Type="http://schemas.openxmlformats.org/officeDocument/2006/relationships/image" Target="../media/image151.jpg"/><Relationship Id="rId29" Type="http://schemas.openxmlformats.org/officeDocument/2006/relationships/image" Target="../media/image164.jpg"/><Relationship Id="rId11" Type="http://schemas.openxmlformats.org/officeDocument/2006/relationships/image" Target="../media/image146.jpg"/><Relationship Id="rId24" Type="http://schemas.openxmlformats.org/officeDocument/2006/relationships/image" Target="../media/image159.emf"/><Relationship Id="rId32" Type="http://schemas.openxmlformats.org/officeDocument/2006/relationships/image" Target="../media/image167.emf"/><Relationship Id="rId37" Type="http://schemas.openxmlformats.org/officeDocument/2006/relationships/hyperlink" Target="https://catalog.hettich.com/General/TA_2023/ru_RU/#page_376" TargetMode="External"/><Relationship Id="rId40" Type="http://schemas.openxmlformats.org/officeDocument/2006/relationships/hyperlink" Target="https://hettich.ru/marketing/instruktsii/sistemy-vydvizhnykh-yashchikov/organizatsii/" TargetMode="External"/><Relationship Id="rId45" Type="http://schemas.openxmlformats.org/officeDocument/2006/relationships/image" Target="../media/image174.jpg"/><Relationship Id="rId5" Type="http://schemas.openxmlformats.org/officeDocument/2006/relationships/image" Target="../media/image140.jpg"/><Relationship Id="rId15" Type="http://schemas.openxmlformats.org/officeDocument/2006/relationships/image" Target="../media/image150.jpg"/><Relationship Id="rId23" Type="http://schemas.openxmlformats.org/officeDocument/2006/relationships/image" Target="../media/image158.jpeg"/><Relationship Id="rId28" Type="http://schemas.openxmlformats.org/officeDocument/2006/relationships/image" Target="../media/image163.jpg"/><Relationship Id="rId36" Type="http://schemas.openxmlformats.org/officeDocument/2006/relationships/image" Target="../media/image171.jpg"/><Relationship Id="rId49" Type="http://schemas.openxmlformats.org/officeDocument/2006/relationships/image" Target="../media/image178.jpg"/><Relationship Id="rId10" Type="http://schemas.openxmlformats.org/officeDocument/2006/relationships/image" Target="../media/image145.emf"/><Relationship Id="rId19" Type="http://schemas.openxmlformats.org/officeDocument/2006/relationships/image" Target="../media/image154.jpg"/><Relationship Id="rId31" Type="http://schemas.openxmlformats.org/officeDocument/2006/relationships/image" Target="../media/image166.jpeg"/><Relationship Id="rId44" Type="http://schemas.openxmlformats.org/officeDocument/2006/relationships/image" Target="../media/image173.jpg"/><Relationship Id="rId4" Type="http://schemas.openxmlformats.org/officeDocument/2006/relationships/image" Target="../media/image139.jpg"/><Relationship Id="rId9" Type="http://schemas.openxmlformats.org/officeDocument/2006/relationships/image" Target="../media/image144.emf"/><Relationship Id="rId14" Type="http://schemas.openxmlformats.org/officeDocument/2006/relationships/image" Target="../media/image149.emf"/><Relationship Id="rId22" Type="http://schemas.openxmlformats.org/officeDocument/2006/relationships/image" Target="../media/image157.jpg"/><Relationship Id="rId27" Type="http://schemas.openxmlformats.org/officeDocument/2006/relationships/image" Target="../media/image162.jpg"/><Relationship Id="rId30" Type="http://schemas.openxmlformats.org/officeDocument/2006/relationships/image" Target="../media/image165.emf"/><Relationship Id="rId35" Type="http://schemas.openxmlformats.org/officeDocument/2006/relationships/image" Target="../media/image170.emf"/><Relationship Id="rId43" Type="http://schemas.openxmlformats.org/officeDocument/2006/relationships/image" Target="../media/image172.jpg"/><Relationship Id="rId48" Type="http://schemas.openxmlformats.org/officeDocument/2006/relationships/image" Target="../media/image177.jpeg"/><Relationship Id="rId8" Type="http://schemas.openxmlformats.org/officeDocument/2006/relationships/image" Target="../media/image143.jpg"/><Relationship Id="rId3" Type="http://schemas.openxmlformats.org/officeDocument/2006/relationships/image" Target="../media/image138.emf"/><Relationship Id="rId12" Type="http://schemas.openxmlformats.org/officeDocument/2006/relationships/image" Target="../media/image147.emf"/><Relationship Id="rId17" Type="http://schemas.openxmlformats.org/officeDocument/2006/relationships/image" Target="../media/image152.jpg"/><Relationship Id="rId25" Type="http://schemas.openxmlformats.org/officeDocument/2006/relationships/image" Target="../media/image160.jpg"/><Relationship Id="rId33" Type="http://schemas.openxmlformats.org/officeDocument/2006/relationships/image" Target="../media/image168.emf"/><Relationship Id="rId38" Type="http://schemas.openxmlformats.org/officeDocument/2006/relationships/image" Target="../media/image9.png"/><Relationship Id="rId46" Type="http://schemas.openxmlformats.org/officeDocument/2006/relationships/image" Target="../media/image175.jpg"/><Relationship Id="rId20" Type="http://schemas.openxmlformats.org/officeDocument/2006/relationships/image" Target="../media/image155.jpg"/><Relationship Id="rId41" Type="http://schemas.openxmlformats.org/officeDocument/2006/relationships/image" Target="../media/image11.png"/><Relationship Id="rId1" Type="http://schemas.openxmlformats.org/officeDocument/2006/relationships/hyperlink" Target="#Main!A1"/><Relationship Id="rId6" Type="http://schemas.openxmlformats.org/officeDocument/2006/relationships/image" Target="../media/image141.jpg"/></Relationships>
</file>

<file path=xl/drawings/_rels/drawing14.xml.rels><?xml version="1.0" encoding="UTF-8" standalone="yes"?>
<Relationships xmlns="http://schemas.openxmlformats.org/package/2006/relationships"><Relationship Id="rId13" Type="http://schemas.openxmlformats.org/officeDocument/2006/relationships/image" Target="../media/image188.emf"/><Relationship Id="rId18" Type="http://schemas.openxmlformats.org/officeDocument/2006/relationships/image" Target="../media/image193.jpg"/><Relationship Id="rId26" Type="http://schemas.openxmlformats.org/officeDocument/2006/relationships/image" Target="../media/image201.jpg"/><Relationship Id="rId39" Type="http://schemas.openxmlformats.org/officeDocument/2006/relationships/image" Target="../media/image10.svg"/><Relationship Id="rId21" Type="http://schemas.openxmlformats.org/officeDocument/2006/relationships/image" Target="../media/image196.jpeg"/><Relationship Id="rId34" Type="http://schemas.openxmlformats.org/officeDocument/2006/relationships/image" Target="../media/image209.jpg"/><Relationship Id="rId42" Type="http://schemas.openxmlformats.org/officeDocument/2006/relationships/image" Target="../media/image12.svg"/><Relationship Id="rId47" Type="http://schemas.openxmlformats.org/officeDocument/2006/relationships/image" Target="../media/image128.emf"/><Relationship Id="rId7" Type="http://schemas.openxmlformats.org/officeDocument/2006/relationships/hyperlink" Target="#'InnoTech Atira'!A2"/><Relationship Id="rId2" Type="http://schemas.openxmlformats.org/officeDocument/2006/relationships/image" Target="../media/image181.jpg"/><Relationship Id="rId16" Type="http://schemas.openxmlformats.org/officeDocument/2006/relationships/image" Target="../media/image191.jpg"/><Relationship Id="rId29" Type="http://schemas.openxmlformats.org/officeDocument/2006/relationships/image" Target="../media/image204.jpg"/><Relationship Id="rId1" Type="http://schemas.openxmlformats.org/officeDocument/2006/relationships/image" Target="../media/image180.jpg"/><Relationship Id="rId6" Type="http://schemas.openxmlformats.org/officeDocument/2006/relationships/hyperlink" Target="#Main!A1"/><Relationship Id="rId11" Type="http://schemas.openxmlformats.org/officeDocument/2006/relationships/image" Target="../media/image186.emf"/><Relationship Id="rId24" Type="http://schemas.openxmlformats.org/officeDocument/2006/relationships/image" Target="../media/image199.jpeg"/><Relationship Id="rId32" Type="http://schemas.openxmlformats.org/officeDocument/2006/relationships/image" Target="../media/image207.jpg"/><Relationship Id="rId37" Type="http://schemas.openxmlformats.org/officeDocument/2006/relationships/hyperlink" Target="https://catalog.hettich.com/General/TA_2023/ru_RU/#page_290" TargetMode="External"/><Relationship Id="rId40" Type="http://schemas.openxmlformats.org/officeDocument/2006/relationships/hyperlink" Target="https://hettich.ru/marketing/instruktsii/sistemy-vydvizhnykh-yashchikov/sistema-vydvizhnykh-yashchikov-innotech-atira/" TargetMode="External"/><Relationship Id="rId45" Type="http://schemas.openxmlformats.org/officeDocument/2006/relationships/image" Target="../media/image214.jpg"/><Relationship Id="rId5" Type="http://schemas.openxmlformats.org/officeDocument/2006/relationships/image" Target="../media/image184.jpg"/><Relationship Id="rId15" Type="http://schemas.openxmlformats.org/officeDocument/2006/relationships/image" Target="../media/image190.emf"/><Relationship Id="rId23" Type="http://schemas.openxmlformats.org/officeDocument/2006/relationships/image" Target="../media/image198.jpg"/><Relationship Id="rId28" Type="http://schemas.openxmlformats.org/officeDocument/2006/relationships/image" Target="../media/image203.emf"/><Relationship Id="rId36" Type="http://schemas.openxmlformats.org/officeDocument/2006/relationships/image" Target="../media/image211.emf"/><Relationship Id="rId10" Type="http://schemas.openxmlformats.org/officeDocument/2006/relationships/image" Target="../media/image185.emf"/><Relationship Id="rId19" Type="http://schemas.openxmlformats.org/officeDocument/2006/relationships/image" Target="../media/image194.emf"/><Relationship Id="rId31" Type="http://schemas.openxmlformats.org/officeDocument/2006/relationships/image" Target="../media/image206.jpg"/><Relationship Id="rId44" Type="http://schemas.openxmlformats.org/officeDocument/2006/relationships/image" Target="../media/image213.jpg"/><Relationship Id="rId4" Type="http://schemas.openxmlformats.org/officeDocument/2006/relationships/image" Target="../media/image183.jpg"/><Relationship Id="rId9" Type="http://schemas.openxmlformats.org/officeDocument/2006/relationships/image" Target="../media/image8.jpeg"/><Relationship Id="rId14" Type="http://schemas.openxmlformats.org/officeDocument/2006/relationships/image" Target="../media/image189.jpg"/><Relationship Id="rId22" Type="http://schemas.openxmlformats.org/officeDocument/2006/relationships/image" Target="../media/image197.jpeg"/><Relationship Id="rId27" Type="http://schemas.openxmlformats.org/officeDocument/2006/relationships/image" Target="../media/image202.jpg"/><Relationship Id="rId30" Type="http://schemas.openxmlformats.org/officeDocument/2006/relationships/image" Target="../media/image205.jpg"/><Relationship Id="rId35" Type="http://schemas.openxmlformats.org/officeDocument/2006/relationships/image" Target="../media/image210.emf"/><Relationship Id="rId43" Type="http://schemas.openxmlformats.org/officeDocument/2006/relationships/image" Target="../media/image212.jpg"/><Relationship Id="rId8" Type="http://schemas.openxmlformats.org/officeDocument/2006/relationships/hyperlink" Target="https://youtu.be/UujNQi8EC10" TargetMode="External"/><Relationship Id="rId3" Type="http://schemas.openxmlformats.org/officeDocument/2006/relationships/image" Target="../media/image182.jpg"/><Relationship Id="rId12" Type="http://schemas.openxmlformats.org/officeDocument/2006/relationships/image" Target="../media/image187.jpg"/><Relationship Id="rId17" Type="http://schemas.openxmlformats.org/officeDocument/2006/relationships/image" Target="../media/image192.emf"/><Relationship Id="rId25" Type="http://schemas.openxmlformats.org/officeDocument/2006/relationships/image" Target="../media/image200.emf"/><Relationship Id="rId33" Type="http://schemas.openxmlformats.org/officeDocument/2006/relationships/image" Target="../media/image208.jpg"/><Relationship Id="rId38" Type="http://schemas.openxmlformats.org/officeDocument/2006/relationships/image" Target="../media/image9.png"/><Relationship Id="rId46" Type="http://schemas.openxmlformats.org/officeDocument/2006/relationships/image" Target="../media/image215.jpg"/><Relationship Id="rId20" Type="http://schemas.openxmlformats.org/officeDocument/2006/relationships/image" Target="../media/image195.jpg"/><Relationship Id="rId41"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8" Type="http://schemas.openxmlformats.org/officeDocument/2006/relationships/hyperlink" Target="#Atira!A5"/><Relationship Id="rId13" Type="http://schemas.openxmlformats.org/officeDocument/2006/relationships/image" Target="../media/image197.jpeg"/><Relationship Id="rId3" Type="http://schemas.openxmlformats.org/officeDocument/2006/relationships/image" Target="../media/image218.jpg"/><Relationship Id="rId7" Type="http://schemas.openxmlformats.org/officeDocument/2006/relationships/hyperlink" Target="#Main!A1"/><Relationship Id="rId12" Type="http://schemas.openxmlformats.org/officeDocument/2006/relationships/image" Target="../media/image209.jpg"/><Relationship Id="rId2" Type="http://schemas.openxmlformats.org/officeDocument/2006/relationships/image" Target="../media/image217.jpg"/><Relationship Id="rId1" Type="http://schemas.openxmlformats.org/officeDocument/2006/relationships/image" Target="../media/image216.jpg"/><Relationship Id="rId6" Type="http://schemas.openxmlformats.org/officeDocument/2006/relationships/image" Target="../media/image181.jpg"/><Relationship Id="rId11" Type="http://schemas.openxmlformats.org/officeDocument/2006/relationships/image" Target="../media/image196.jpeg"/><Relationship Id="rId5" Type="http://schemas.openxmlformats.org/officeDocument/2006/relationships/image" Target="../media/image180.jpg"/><Relationship Id="rId10" Type="http://schemas.openxmlformats.org/officeDocument/2006/relationships/image" Target="../media/image8.jpeg"/><Relationship Id="rId4" Type="http://schemas.openxmlformats.org/officeDocument/2006/relationships/image" Target="../media/image219.jpg"/><Relationship Id="rId9" Type="http://schemas.openxmlformats.org/officeDocument/2006/relationships/hyperlink" Target="https://youtu.be/UujNQi8EC10" TargetMode="External"/><Relationship Id="rId14" Type="http://schemas.openxmlformats.org/officeDocument/2006/relationships/image" Target="../media/image198.jpg"/></Relationships>
</file>

<file path=xl/drawings/_rels/drawing16.xml.rels><?xml version="1.0" encoding="UTF-8" standalone="yes"?>
<Relationships xmlns="http://schemas.openxmlformats.org/package/2006/relationships"><Relationship Id="rId8" Type="http://schemas.openxmlformats.org/officeDocument/2006/relationships/image" Target="../media/image12.svg"/><Relationship Id="rId13" Type="http://schemas.openxmlformats.org/officeDocument/2006/relationships/image" Target="../media/image224.jpg"/><Relationship Id="rId3" Type="http://schemas.openxmlformats.org/officeDocument/2006/relationships/image" Target="../media/image8.jpeg"/><Relationship Id="rId7" Type="http://schemas.openxmlformats.org/officeDocument/2006/relationships/image" Target="../media/image11.png"/><Relationship Id="rId12" Type="http://schemas.openxmlformats.org/officeDocument/2006/relationships/image" Target="../media/image223.jpg"/><Relationship Id="rId2" Type="http://schemas.openxmlformats.org/officeDocument/2006/relationships/hyperlink" Target="#'Cargo IQ'!A2"/><Relationship Id="rId1" Type="http://schemas.openxmlformats.org/officeDocument/2006/relationships/hyperlink" Target="#Main!A1"/><Relationship Id="rId6" Type="http://schemas.openxmlformats.org/officeDocument/2006/relationships/image" Target="../media/image10.svg"/><Relationship Id="rId11" Type="http://schemas.openxmlformats.org/officeDocument/2006/relationships/image" Target="../media/image222.jpg"/><Relationship Id="rId5" Type="http://schemas.openxmlformats.org/officeDocument/2006/relationships/image" Target="../media/image9.png"/><Relationship Id="rId10" Type="http://schemas.openxmlformats.org/officeDocument/2006/relationships/image" Target="../media/image221.jpg"/><Relationship Id="rId4" Type="http://schemas.openxmlformats.org/officeDocument/2006/relationships/hyperlink" Target="https://catalog.hettich.com/General/TA_2023/ru_RU/#page_368" TargetMode="External"/><Relationship Id="rId9" Type="http://schemas.openxmlformats.org/officeDocument/2006/relationships/image" Target="../media/image220.jpg"/></Relationships>
</file>

<file path=xl/drawings/_rels/drawing17.xml.rels><?xml version="1.0" encoding="UTF-8" standalone="yes"?>
<Relationships xmlns="http://schemas.openxmlformats.org/package/2006/relationships"><Relationship Id="rId13" Type="http://schemas.openxmlformats.org/officeDocument/2006/relationships/image" Target="../media/image235.jpg"/><Relationship Id="rId18" Type="http://schemas.openxmlformats.org/officeDocument/2006/relationships/image" Target="../media/image240.jpg"/><Relationship Id="rId26" Type="http://schemas.openxmlformats.org/officeDocument/2006/relationships/image" Target="../media/image248.emf"/><Relationship Id="rId3" Type="http://schemas.openxmlformats.org/officeDocument/2006/relationships/image" Target="../media/image225.jpg"/><Relationship Id="rId21" Type="http://schemas.openxmlformats.org/officeDocument/2006/relationships/image" Target="../media/image243.jpg"/><Relationship Id="rId7" Type="http://schemas.openxmlformats.org/officeDocument/2006/relationships/image" Target="../media/image229.jpg"/><Relationship Id="rId12" Type="http://schemas.openxmlformats.org/officeDocument/2006/relationships/image" Target="../media/image234.jpeg"/><Relationship Id="rId17" Type="http://schemas.openxmlformats.org/officeDocument/2006/relationships/image" Target="../media/image239.jpg"/><Relationship Id="rId25" Type="http://schemas.openxmlformats.org/officeDocument/2006/relationships/image" Target="../media/image247.jpg"/><Relationship Id="rId33" Type="http://schemas.openxmlformats.org/officeDocument/2006/relationships/image" Target="../media/image12.svg"/><Relationship Id="rId2" Type="http://schemas.openxmlformats.org/officeDocument/2006/relationships/hyperlink" Target="#'&#1057;&#1080;&#1089;&#1090;&#1077;&#1084;&#1099; &#1089;&#1086;&#1088;&#1090;&#1080;&#1088;&#1086;&#1074;&#1082;&#1080; &#1084;&#1091;&#1089;&#1086;&#1088;&#1072;'!A4"/><Relationship Id="rId16" Type="http://schemas.openxmlformats.org/officeDocument/2006/relationships/image" Target="../media/image238.jpg"/><Relationship Id="rId20" Type="http://schemas.openxmlformats.org/officeDocument/2006/relationships/image" Target="../media/image242.jpg"/><Relationship Id="rId29" Type="http://schemas.openxmlformats.org/officeDocument/2006/relationships/image" Target="../media/image9.png"/><Relationship Id="rId1" Type="http://schemas.openxmlformats.org/officeDocument/2006/relationships/hyperlink" Target="#Main!A1"/><Relationship Id="rId6" Type="http://schemas.openxmlformats.org/officeDocument/2006/relationships/image" Target="../media/image228.jpg"/><Relationship Id="rId11" Type="http://schemas.openxmlformats.org/officeDocument/2006/relationships/image" Target="../media/image233.jpg"/><Relationship Id="rId24" Type="http://schemas.openxmlformats.org/officeDocument/2006/relationships/image" Target="../media/image246.emf"/><Relationship Id="rId32" Type="http://schemas.openxmlformats.org/officeDocument/2006/relationships/image" Target="../media/image11.png"/><Relationship Id="rId5" Type="http://schemas.openxmlformats.org/officeDocument/2006/relationships/image" Target="../media/image227.jpg"/><Relationship Id="rId15" Type="http://schemas.openxmlformats.org/officeDocument/2006/relationships/image" Target="../media/image237.jpg"/><Relationship Id="rId23" Type="http://schemas.openxmlformats.org/officeDocument/2006/relationships/image" Target="../media/image245.jpeg"/><Relationship Id="rId28" Type="http://schemas.openxmlformats.org/officeDocument/2006/relationships/hyperlink" Target="https://catalog.hettich.com/General/TA_2023/ru_RU/#page_400" TargetMode="External"/><Relationship Id="rId10" Type="http://schemas.openxmlformats.org/officeDocument/2006/relationships/image" Target="../media/image232.jpg"/><Relationship Id="rId19" Type="http://schemas.openxmlformats.org/officeDocument/2006/relationships/image" Target="../media/image241.jpg"/><Relationship Id="rId31" Type="http://schemas.openxmlformats.org/officeDocument/2006/relationships/hyperlink" Target="https://hettich.ru/marketing/instruktsii/sistemy-vydvizhnykh-yashchikov/sistema-vydvizhnykh-yashchikov-avantech-you/" TargetMode="External"/><Relationship Id="rId4" Type="http://schemas.openxmlformats.org/officeDocument/2006/relationships/image" Target="../media/image226.jpg"/><Relationship Id="rId9" Type="http://schemas.openxmlformats.org/officeDocument/2006/relationships/image" Target="../media/image231.jpg"/><Relationship Id="rId14" Type="http://schemas.openxmlformats.org/officeDocument/2006/relationships/image" Target="../media/image236.jpg"/><Relationship Id="rId22" Type="http://schemas.openxmlformats.org/officeDocument/2006/relationships/image" Target="../media/image244.jpg"/><Relationship Id="rId27" Type="http://schemas.openxmlformats.org/officeDocument/2006/relationships/image" Target="../media/image249.jpeg"/><Relationship Id="rId30" Type="http://schemas.openxmlformats.org/officeDocument/2006/relationships/image" Target="../media/image10.svg"/><Relationship Id="rId8" Type="http://schemas.openxmlformats.org/officeDocument/2006/relationships/image" Target="../media/image230.jpg"/></Relationships>
</file>

<file path=xl/drawings/_rels/drawing18.xml.rels><?xml version="1.0" encoding="UTF-8" standalone="yes"?>
<Relationships xmlns="http://schemas.openxmlformats.org/package/2006/relationships"><Relationship Id="rId8" Type="http://schemas.openxmlformats.org/officeDocument/2006/relationships/hyperlink" Target="https://hettich.ru/marketing/instruktsii/sistemy-vydvizhnykh-yashchikov/sistema-vydvizhnykh-yashchikov-avantech-you/" TargetMode="External"/><Relationship Id="rId3" Type="http://schemas.openxmlformats.org/officeDocument/2006/relationships/image" Target="../media/image250.emf"/><Relationship Id="rId7" Type="http://schemas.openxmlformats.org/officeDocument/2006/relationships/image" Target="../media/image10.svg"/><Relationship Id="rId2" Type="http://schemas.openxmlformats.org/officeDocument/2006/relationships/hyperlink" Target="#'&#1057;&#1080;&#1089;&#1090;&#1077;&#1084;&#1099; &#1089;&#1086;&#1088;&#1090;&#1080;&#1088;&#1086;&#1074;&#1082;&#1080;'!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catalog.hettich.com/General/TA_2023/ru_RU/#page_408" TargetMode="External"/><Relationship Id="rId10" Type="http://schemas.openxmlformats.org/officeDocument/2006/relationships/image" Target="../media/image12.svg"/><Relationship Id="rId4" Type="http://schemas.openxmlformats.org/officeDocument/2006/relationships/image" Target="../media/image251.emf"/><Relationship Id="rId9" Type="http://schemas.openxmlformats.org/officeDocument/2006/relationships/image" Target="../media/image11.png"/></Relationships>
</file>

<file path=xl/drawings/_rels/drawing19.xml.rels><?xml version="1.0" encoding="UTF-8" standalone="yes"?>
<Relationships xmlns="http://schemas.openxmlformats.org/package/2006/relationships"><Relationship Id="rId8" Type="http://schemas.openxmlformats.org/officeDocument/2006/relationships/image" Target="../media/image254.jpg"/><Relationship Id="rId13" Type="http://schemas.openxmlformats.org/officeDocument/2006/relationships/hyperlink" Target="https://hettich.ru/marketing/instruktsii/napravlyayushchie-dlya-derevyannykh-yashchikov/napravlyayushchie-actro-5d-polnogo-vydvizheniya/" TargetMode="External"/><Relationship Id="rId3" Type="http://schemas.openxmlformats.org/officeDocument/2006/relationships/hyperlink" Target="#Main!A1"/><Relationship Id="rId7" Type="http://schemas.openxmlformats.org/officeDocument/2006/relationships/image" Target="../media/image103.jpg"/><Relationship Id="rId12" Type="http://schemas.openxmlformats.org/officeDocument/2006/relationships/image" Target="../media/image10.svg"/><Relationship Id="rId17" Type="http://schemas.openxmlformats.org/officeDocument/2006/relationships/image" Target="../media/image257.emf"/><Relationship Id="rId2" Type="http://schemas.openxmlformats.org/officeDocument/2006/relationships/image" Target="../media/image101.jpg"/><Relationship Id="rId16" Type="http://schemas.openxmlformats.org/officeDocument/2006/relationships/image" Target="../media/image256.emf"/><Relationship Id="rId1" Type="http://schemas.openxmlformats.org/officeDocument/2006/relationships/image" Target="../media/image252.jpg"/><Relationship Id="rId6" Type="http://schemas.openxmlformats.org/officeDocument/2006/relationships/image" Target="../media/image253.jpeg"/><Relationship Id="rId11" Type="http://schemas.openxmlformats.org/officeDocument/2006/relationships/image" Target="../media/image9.png"/><Relationship Id="rId5" Type="http://schemas.openxmlformats.org/officeDocument/2006/relationships/image" Target="../media/image8.jpeg"/><Relationship Id="rId15" Type="http://schemas.openxmlformats.org/officeDocument/2006/relationships/image" Target="../media/image12.svg"/><Relationship Id="rId10" Type="http://schemas.openxmlformats.org/officeDocument/2006/relationships/hyperlink" Target="https://catalog.hettich.com/General/TA_2023/ru_RU/#page_416" TargetMode="External"/><Relationship Id="rId4" Type="http://schemas.openxmlformats.org/officeDocument/2006/relationships/hyperlink" Target="#'Actro 5D'!A2"/><Relationship Id="rId9" Type="http://schemas.openxmlformats.org/officeDocument/2006/relationships/image" Target="../media/image255.jpg"/><Relationship Id="rId14" Type="http://schemas.openxmlformats.org/officeDocument/2006/relationships/image" Target="../media/image11.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53.jpeg"/><Relationship Id="rId13" Type="http://schemas.openxmlformats.org/officeDocument/2006/relationships/hyperlink" Target="https://hettich.ru/marketing/instruktsii/napravlyayushchie-dlya-derevyannykh-yashchikov/napravlyayushchie-quadro-4d-v6-polnogo-vydvizheniya/" TargetMode="External"/><Relationship Id="rId3" Type="http://schemas.openxmlformats.org/officeDocument/2006/relationships/hyperlink" Target="#Main!A1"/><Relationship Id="rId7" Type="http://schemas.openxmlformats.org/officeDocument/2006/relationships/image" Target="../media/image258.jpg"/><Relationship Id="rId12" Type="http://schemas.openxmlformats.org/officeDocument/2006/relationships/image" Target="../media/image10.svg"/><Relationship Id="rId2" Type="http://schemas.openxmlformats.org/officeDocument/2006/relationships/image" Target="../media/image101.jpg"/><Relationship Id="rId1" Type="http://schemas.openxmlformats.org/officeDocument/2006/relationships/image" Target="../media/image252.jpg"/><Relationship Id="rId6" Type="http://schemas.openxmlformats.org/officeDocument/2006/relationships/image" Target="../media/image8.jpeg"/><Relationship Id="rId11" Type="http://schemas.openxmlformats.org/officeDocument/2006/relationships/image" Target="../media/image9.png"/><Relationship Id="rId5" Type="http://schemas.openxmlformats.org/officeDocument/2006/relationships/hyperlink" Target="https://youtu.be/Ek8wK1zT6q0" TargetMode="External"/><Relationship Id="rId15" Type="http://schemas.openxmlformats.org/officeDocument/2006/relationships/image" Target="../media/image12.svg"/><Relationship Id="rId10" Type="http://schemas.openxmlformats.org/officeDocument/2006/relationships/hyperlink" Target="https://catalog.hettich.com/General/TA_2023/ru_RU/#page_420" TargetMode="External"/><Relationship Id="rId4" Type="http://schemas.openxmlformats.org/officeDocument/2006/relationships/hyperlink" Target="#'Actro|Quadro YOU'!A2"/><Relationship Id="rId9" Type="http://schemas.openxmlformats.org/officeDocument/2006/relationships/image" Target="../media/image103.jpg"/><Relationship Id="rId14" Type="http://schemas.openxmlformats.org/officeDocument/2006/relationships/image" Target="../media/image11.png"/></Relationships>
</file>

<file path=xl/drawings/_rels/drawing21.xml.rels><?xml version="1.0" encoding="UTF-8" standalone="yes"?>
<Relationships xmlns="http://schemas.openxmlformats.org/package/2006/relationships"><Relationship Id="rId8" Type="http://schemas.openxmlformats.org/officeDocument/2006/relationships/hyperlink" Target="#Quadro!A3"/><Relationship Id="rId13" Type="http://schemas.openxmlformats.org/officeDocument/2006/relationships/hyperlink" Target="https://catalog.hettich.com/General/TA_2023/ru_RU/#page_428" TargetMode="External"/><Relationship Id="rId18" Type="http://schemas.openxmlformats.org/officeDocument/2006/relationships/image" Target="../media/image12.svg"/><Relationship Id="rId3" Type="http://schemas.openxmlformats.org/officeDocument/2006/relationships/image" Target="../media/image261.jpeg"/><Relationship Id="rId7" Type="http://schemas.openxmlformats.org/officeDocument/2006/relationships/hyperlink" Target="#Main!A1"/><Relationship Id="rId12" Type="http://schemas.openxmlformats.org/officeDocument/2006/relationships/image" Target="../media/image265.emf"/><Relationship Id="rId17" Type="http://schemas.openxmlformats.org/officeDocument/2006/relationships/image" Target="../media/image11.png"/><Relationship Id="rId2" Type="http://schemas.openxmlformats.org/officeDocument/2006/relationships/image" Target="../media/image260.jpeg"/><Relationship Id="rId16" Type="http://schemas.openxmlformats.org/officeDocument/2006/relationships/hyperlink" Target="https://hettich.ru/marketing/instruktsii/napravlyayushchie-dlya-derevyannykh-yashchikov/" TargetMode="External"/><Relationship Id="rId1" Type="http://schemas.openxmlformats.org/officeDocument/2006/relationships/image" Target="../media/image259.jpeg"/><Relationship Id="rId6" Type="http://schemas.openxmlformats.org/officeDocument/2006/relationships/image" Target="../media/image263.jpeg"/><Relationship Id="rId11" Type="http://schemas.openxmlformats.org/officeDocument/2006/relationships/image" Target="../media/image264.jpeg"/><Relationship Id="rId5" Type="http://schemas.openxmlformats.org/officeDocument/2006/relationships/image" Target="../media/image262.jpg"/><Relationship Id="rId15" Type="http://schemas.openxmlformats.org/officeDocument/2006/relationships/image" Target="../media/image10.svg"/><Relationship Id="rId10" Type="http://schemas.openxmlformats.org/officeDocument/2006/relationships/image" Target="../media/image8.jpeg"/><Relationship Id="rId19" Type="http://schemas.openxmlformats.org/officeDocument/2006/relationships/image" Target="../media/image252.jpg"/><Relationship Id="rId4" Type="http://schemas.openxmlformats.org/officeDocument/2006/relationships/image" Target="../media/image101.jpg"/><Relationship Id="rId9" Type="http://schemas.openxmlformats.org/officeDocument/2006/relationships/hyperlink" Target="https://youtu.be/OSJtjtoOq3Q" TargetMode="External"/><Relationship Id="rId14" Type="http://schemas.openxmlformats.org/officeDocument/2006/relationships/image" Target="../media/image9.png"/></Relationships>
</file>

<file path=xl/drawings/_rels/drawing22.xml.rels><?xml version="1.0" encoding="UTF-8" standalone="yes"?>
<Relationships xmlns="http://schemas.openxmlformats.org/package/2006/relationships"><Relationship Id="rId8" Type="http://schemas.openxmlformats.org/officeDocument/2006/relationships/image" Target="../media/image269.jpeg"/><Relationship Id="rId13" Type="http://schemas.openxmlformats.org/officeDocument/2006/relationships/image" Target="../media/image274.jpeg"/><Relationship Id="rId18" Type="http://schemas.openxmlformats.org/officeDocument/2006/relationships/image" Target="../media/image11.png"/><Relationship Id="rId3" Type="http://schemas.openxmlformats.org/officeDocument/2006/relationships/hyperlink" Target="#Main!A1"/><Relationship Id="rId7" Type="http://schemas.openxmlformats.org/officeDocument/2006/relationships/image" Target="../media/image268.jpeg"/><Relationship Id="rId12" Type="http://schemas.openxmlformats.org/officeDocument/2006/relationships/image" Target="../media/image273.jpeg"/><Relationship Id="rId17" Type="http://schemas.openxmlformats.org/officeDocument/2006/relationships/hyperlink" Target="https://hettich.ru/marketing/instruktsii/sistemy-furnitury-dlya-razdvizhnykh-i-skladnykh-dverey/furnitura-dlya-razdvizhnykh-dverey-topline-xl/" TargetMode="External"/><Relationship Id="rId2" Type="http://schemas.openxmlformats.org/officeDocument/2006/relationships/image" Target="../media/image267.jpg"/><Relationship Id="rId16" Type="http://schemas.openxmlformats.org/officeDocument/2006/relationships/image" Target="../media/image10.svg"/><Relationship Id="rId1" Type="http://schemas.openxmlformats.org/officeDocument/2006/relationships/image" Target="../media/image266.jpeg"/><Relationship Id="rId6" Type="http://schemas.openxmlformats.org/officeDocument/2006/relationships/image" Target="../media/image8.jpeg"/><Relationship Id="rId11" Type="http://schemas.openxmlformats.org/officeDocument/2006/relationships/image" Target="../media/image272.jpeg"/><Relationship Id="rId5" Type="http://schemas.openxmlformats.org/officeDocument/2006/relationships/hyperlink" Target="https://youtu.be/dF2GVwDoFkQ" TargetMode="External"/><Relationship Id="rId15" Type="http://schemas.openxmlformats.org/officeDocument/2006/relationships/image" Target="../media/image9.png"/><Relationship Id="rId10" Type="http://schemas.openxmlformats.org/officeDocument/2006/relationships/image" Target="../media/image271.jpeg"/><Relationship Id="rId19" Type="http://schemas.openxmlformats.org/officeDocument/2006/relationships/image" Target="../media/image12.svg"/><Relationship Id="rId4" Type="http://schemas.openxmlformats.org/officeDocument/2006/relationships/hyperlink" Target="#'TL XL'!A2"/><Relationship Id="rId9" Type="http://schemas.openxmlformats.org/officeDocument/2006/relationships/image" Target="../media/image270.jpeg"/><Relationship Id="rId14" Type="http://schemas.openxmlformats.org/officeDocument/2006/relationships/hyperlink" Target="https://catalog.hettich.com/General/TA_2023/ru_RU/#page_456" TargetMode="External"/></Relationships>
</file>

<file path=xl/drawings/_rels/drawing23.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11.png"/><Relationship Id="rId18" Type="http://schemas.openxmlformats.org/officeDocument/2006/relationships/image" Target="../media/image280.jpeg"/><Relationship Id="rId3" Type="http://schemas.openxmlformats.org/officeDocument/2006/relationships/image" Target="../media/image277.jpg"/><Relationship Id="rId21" Type="http://schemas.openxmlformats.org/officeDocument/2006/relationships/image" Target="../media/image274.jpeg"/><Relationship Id="rId7" Type="http://schemas.openxmlformats.org/officeDocument/2006/relationships/image" Target="../media/image8.jpeg"/><Relationship Id="rId12" Type="http://schemas.openxmlformats.org/officeDocument/2006/relationships/hyperlink" Target="https://hettich.ru/marketing/instruktsii/sistemy-furnitury-dlya-razdvizhnykh-i-skladnykh-dverey/furnitura-dlya-razdvizhnykh-dverey-topline-l/" TargetMode="External"/><Relationship Id="rId17" Type="http://schemas.openxmlformats.org/officeDocument/2006/relationships/image" Target="../media/image270.jpeg"/><Relationship Id="rId2" Type="http://schemas.openxmlformats.org/officeDocument/2006/relationships/image" Target="../media/image276.jpeg"/><Relationship Id="rId16" Type="http://schemas.openxmlformats.org/officeDocument/2006/relationships/image" Target="../media/image279.jpeg"/><Relationship Id="rId20" Type="http://schemas.openxmlformats.org/officeDocument/2006/relationships/image" Target="../media/image273.jpeg"/><Relationship Id="rId1" Type="http://schemas.openxmlformats.org/officeDocument/2006/relationships/image" Target="../media/image275.jpeg"/><Relationship Id="rId6" Type="http://schemas.openxmlformats.org/officeDocument/2006/relationships/hyperlink" Target="https://youtu.be/qopz0lbUMEg" TargetMode="External"/><Relationship Id="rId11" Type="http://schemas.openxmlformats.org/officeDocument/2006/relationships/image" Target="../media/image10.svg"/><Relationship Id="rId5" Type="http://schemas.openxmlformats.org/officeDocument/2006/relationships/hyperlink" Target="#'TL L'!A2"/><Relationship Id="rId15" Type="http://schemas.openxmlformats.org/officeDocument/2006/relationships/image" Target="../media/image278.jpeg"/><Relationship Id="rId10" Type="http://schemas.openxmlformats.org/officeDocument/2006/relationships/image" Target="../media/image9.png"/><Relationship Id="rId19" Type="http://schemas.openxmlformats.org/officeDocument/2006/relationships/image" Target="../media/image272.jpeg"/><Relationship Id="rId4" Type="http://schemas.openxmlformats.org/officeDocument/2006/relationships/hyperlink" Target="#Main!A1"/><Relationship Id="rId9" Type="http://schemas.openxmlformats.org/officeDocument/2006/relationships/hyperlink" Target="https://catalog.hettich.com/General/TA_2023/ru_RU/#page_464" TargetMode="External"/><Relationship Id="rId14" Type="http://schemas.openxmlformats.org/officeDocument/2006/relationships/image" Target="../media/image12.svg"/></Relationships>
</file>

<file path=xl/drawings/_rels/drawing24.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hyperlink" Target="#Main!A1"/><Relationship Id="rId7" Type="http://schemas.openxmlformats.org/officeDocument/2006/relationships/image" Target="../media/image9.png"/><Relationship Id="rId2" Type="http://schemas.openxmlformats.org/officeDocument/2006/relationships/image" Target="../media/image282.jpg"/><Relationship Id="rId1" Type="http://schemas.openxmlformats.org/officeDocument/2006/relationships/image" Target="../media/image281.jpg"/><Relationship Id="rId6" Type="http://schemas.openxmlformats.org/officeDocument/2006/relationships/hyperlink" Target="https://catalog.hettich.com/General/TA_2023/ru_RU/#page_530" TargetMode="External"/><Relationship Id="rId11" Type="http://schemas.openxmlformats.org/officeDocument/2006/relationships/image" Target="../media/image12.svg"/><Relationship Id="rId5" Type="http://schemas.openxmlformats.org/officeDocument/2006/relationships/image" Target="../media/image283.jpeg"/><Relationship Id="rId10" Type="http://schemas.openxmlformats.org/officeDocument/2006/relationships/image" Target="../media/image11.png"/><Relationship Id="rId4" Type="http://schemas.openxmlformats.org/officeDocument/2006/relationships/hyperlink" Target="#'TL 27'!A2"/><Relationship Id="rId9" Type="http://schemas.openxmlformats.org/officeDocument/2006/relationships/hyperlink" Target="https://hettich.ru/marketing/instruktsii/sistemy-furnitury-dlya-razdvizhnykh-i-skladnykh-dverey/furnitura-dlya-razdvizhnykh-dverey-topline-27/" TargetMode="External"/></Relationships>
</file>

<file path=xl/drawings/_rels/drawing25.xml.rels><?xml version="1.0" encoding="UTF-8" standalone="yes"?>
<Relationships xmlns="http://schemas.openxmlformats.org/package/2006/relationships"><Relationship Id="rId8" Type="http://schemas.openxmlformats.org/officeDocument/2006/relationships/hyperlink" Target="https://catalog.hettich.com/General/TA_2023/ru_RU/#page_488" TargetMode="External"/><Relationship Id="rId13" Type="http://schemas.openxmlformats.org/officeDocument/2006/relationships/image" Target="../media/image12.svg"/><Relationship Id="rId18" Type="http://schemas.openxmlformats.org/officeDocument/2006/relationships/image" Target="../media/image290.png"/><Relationship Id="rId3" Type="http://schemas.openxmlformats.org/officeDocument/2006/relationships/image" Target="../media/image286.jpeg"/><Relationship Id="rId7" Type="http://schemas.openxmlformats.org/officeDocument/2006/relationships/hyperlink" Target="#'SL M'!A2"/><Relationship Id="rId12" Type="http://schemas.openxmlformats.org/officeDocument/2006/relationships/image" Target="../media/image11.png"/><Relationship Id="rId17" Type="http://schemas.openxmlformats.org/officeDocument/2006/relationships/hyperlink" Target="https://web.hettich.com/ru-ru/proektirovanie/galereja-variantov-dizaina-i-primenenija-produkcii" TargetMode="External"/><Relationship Id="rId2" Type="http://schemas.openxmlformats.org/officeDocument/2006/relationships/image" Target="../media/image285.jpeg"/><Relationship Id="rId16" Type="http://schemas.openxmlformats.org/officeDocument/2006/relationships/hyperlink" Target="https://catalog.hettich.com/General/TA_2022/ru_RU/#page_483" TargetMode="External"/><Relationship Id="rId1" Type="http://schemas.openxmlformats.org/officeDocument/2006/relationships/image" Target="../media/image284.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lideline-m/" TargetMode="External"/><Relationship Id="rId5" Type="http://schemas.openxmlformats.org/officeDocument/2006/relationships/image" Target="../media/image288.jpg"/><Relationship Id="rId15" Type="http://schemas.openxmlformats.org/officeDocument/2006/relationships/image" Target="../media/image289.emf"/><Relationship Id="rId10" Type="http://schemas.openxmlformats.org/officeDocument/2006/relationships/image" Target="../media/image10.svg"/><Relationship Id="rId4" Type="http://schemas.openxmlformats.org/officeDocument/2006/relationships/image" Target="../media/image287.jpg"/><Relationship Id="rId9" Type="http://schemas.openxmlformats.org/officeDocument/2006/relationships/image" Target="../media/image9.png"/><Relationship Id="rId14" Type="http://schemas.openxmlformats.org/officeDocument/2006/relationships/hyperlink" Target="https://catalog.hettich.com/General/TA_2023/ru_RU/#page_500" TargetMode="External"/></Relationships>
</file>

<file path=xl/drawings/_rels/drawing26.xml.rels><?xml version="1.0" encoding="UTF-8" standalone="yes"?>
<Relationships xmlns="http://schemas.openxmlformats.org/package/2006/relationships"><Relationship Id="rId8" Type="http://schemas.openxmlformats.org/officeDocument/2006/relationships/hyperlink" Target="https://catalog.hettich.com/General/TA_2023/ru_RU/#page_522" TargetMode="External"/><Relationship Id="rId13" Type="http://schemas.openxmlformats.org/officeDocument/2006/relationships/image" Target="../media/image12.svg"/><Relationship Id="rId3" Type="http://schemas.openxmlformats.org/officeDocument/2006/relationships/image" Target="../media/image293.jpeg"/><Relationship Id="rId7" Type="http://schemas.openxmlformats.org/officeDocument/2006/relationships/hyperlink" Target="#'SL S'!A2"/><Relationship Id="rId12" Type="http://schemas.openxmlformats.org/officeDocument/2006/relationships/image" Target="../media/image11.png"/><Relationship Id="rId2" Type="http://schemas.openxmlformats.org/officeDocument/2006/relationships/image" Target="../media/image292.jpeg"/><Relationship Id="rId1" Type="http://schemas.openxmlformats.org/officeDocument/2006/relationships/image" Target="../media/image291.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ysline-s/" TargetMode="External"/><Relationship Id="rId5" Type="http://schemas.openxmlformats.org/officeDocument/2006/relationships/image" Target="../media/image295.jpg"/><Relationship Id="rId10" Type="http://schemas.openxmlformats.org/officeDocument/2006/relationships/image" Target="../media/image10.svg"/><Relationship Id="rId4" Type="http://schemas.openxmlformats.org/officeDocument/2006/relationships/image" Target="../media/image294.jpeg"/><Relationship Id="rId9" Type="http://schemas.openxmlformats.org/officeDocument/2006/relationships/image" Target="../media/image9.png"/></Relationships>
</file>

<file path=xl/drawings/_rels/drawing27.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6/"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297.jpg"/><Relationship Id="rId1" Type="http://schemas.openxmlformats.org/officeDocument/2006/relationships/image" Target="../media/image296.jpeg"/><Relationship Id="rId6" Type="http://schemas.openxmlformats.org/officeDocument/2006/relationships/image" Target="../media/image9.png"/><Relationship Id="rId5" Type="http://schemas.openxmlformats.org/officeDocument/2006/relationships/hyperlink" Target="https://catalog.hettich.com/General/TA_2023/ru_RU/#page_516" TargetMode="External"/><Relationship Id="rId10" Type="http://schemas.openxmlformats.org/officeDocument/2006/relationships/image" Target="../media/image12.svg"/><Relationship Id="rId4" Type="http://schemas.openxmlformats.org/officeDocument/2006/relationships/hyperlink" Target="#'SL 56'!A2"/><Relationship Id="rId9" Type="http://schemas.openxmlformats.org/officeDocument/2006/relationships/image" Target="../media/image11.png"/></Relationships>
</file>

<file path=xl/drawings/_rels/drawing28.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5-plus/"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299.jpg"/><Relationship Id="rId1" Type="http://schemas.openxmlformats.org/officeDocument/2006/relationships/image" Target="../media/image298.jpeg"/><Relationship Id="rId6" Type="http://schemas.openxmlformats.org/officeDocument/2006/relationships/image" Target="../media/image9.png"/><Relationship Id="rId5" Type="http://schemas.openxmlformats.org/officeDocument/2006/relationships/hyperlink" Target="https://catalog.hettich.com/General/TA_2023/ru_RU/#page_506" TargetMode="External"/><Relationship Id="rId10" Type="http://schemas.openxmlformats.org/officeDocument/2006/relationships/image" Target="../media/image12.svg"/><Relationship Id="rId4" Type="http://schemas.openxmlformats.org/officeDocument/2006/relationships/hyperlink" Target="#'SL 55Plus'!A2"/><Relationship Id="rId9" Type="http://schemas.openxmlformats.org/officeDocument/2006/relationships/image" Target="../media/image11.png"/></Relationships>
</file>

<file path=xl/drawings/_rels/drawing29.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302.jpeg"/><Relationship Id="rId3" Type="http://schemas.openxmlformats.org/officeDocument/2006/relationships/hyperlink" Target="#Main!A1"/><Relationship Id="rId7" Type="http://schemas.openxmlformats.org/officeDocument/2006/relationships/hyperlink" Target="https://catalog.hettich.com/General/TA_2023/ru_RU/#page_558" TargetMode="External"/><Relationship Id="rId12" Type="http://schemas.openxmlformats.org/officeDocument/2006/relationships/image" Target="../media/image12.svg"/><Relationship Id="rId2" Type="http://schemas.openxmlformats.org/officeDocument/2006/relationships/image" Target="../media/image301.jpeg"/><Relationship Id="rId1" Type="http://schemas.openxmlformats.org/officeDocument/2006/relationships/image" Target="../media/image300.jpeg"/><Relationship Id="rId6" Type="http://schemas.openxmlformats.org/officeDocument/2006/relationships/image" Target="../media/image8.jpeg"/><Relationship Id="rId11" Type="http://schemas.openxmlformats.org/officeDocument/2006/relationships/image" Target="../media/image11.png"/><Relationship Id="rId5" Type="http://schemas.openxmlformats.org/officeDocument/2006/relationships/hyperlink" Target="https://youtu.be/de-12okT2ac" TargetMode="External"/><Relationship Id="rId10" Type="http://schemas.openxmlformats.org/officeDocument/2006/relationships/hyperlink" Target="https://hettich.ru/marketing/instruktsii/sistemy-furnitury-dlya-razdvizhnykh-i-skladnykh-dverey/furnitura-dlya-skladnykh-dverey-wingline-230/" TargetMode="External"/><Relationship Id="rId4" Type="http://schemas.openxmlformats.org/officeDocument/2006/relationships/hyperlink" Target="#'WL 230'!A2"/><Relationship Id="rId9" Type="http://schemas.openxmlformats.org/officeDocument/2006/relationships/image" Target="../media/image10.svg"/></Relationships>
</file>

<file path=xl/drawings/_rels/drawing30.xml.rels><?xml version="1.0" encoding="UTF-8" standalone="yes"?>
<Relationships xmlns="http://schemas.openxmlformats.org/package/2006/relationships"><Relationship Id="rId8" Type="http://schemas.openxmlformats.org/officeDocument/2006/relationships/image" Target="../media/image310.jpeg"/><Relationship Id="rId13" Type="http://schemas.openxmlformats.org/officeDocument/2006/relationships/image" Target="../media/image314.jpeg"/><Relationship Id="rId18" Type="http://schemas.openxmlformats.org/officeDocument/2006/relationships/hyperlink" Target="#'WL L'!A4"/><Relationship Id="rId26" Type="http://schemas.openxmlformats.org/officeDocument/2006/relationships/image" Target="../media/image11.png"/><Relationship Id="rId3" Type="http://schemas.openxmlformats.org/officeDocument/2006/relationships/image" Target="../media/image305.jpeg"/><Relationship Id="rId21" Type="http://schemas.openxmlformats.org/officeDocument/2006/relationships/hyperlink" Target="#'WL L'!A78"/><Relationship Id="rId7" Type="http://schemas.openxmlformats.org/officeDocument/2006/relationships/image" Target="../media/image309.jpeg"/><Relationship Id="rId12" Type="http://schemas.openxmlformats.org/officeDocument/2006/relationships/image" Target="../media/image302.jpeg"/><Relationship Id="rId17" Type="http://schemas.openxmlformats.org/officeDocument/2006/relationships/image" Target="../media/image8.jpeg"/><Relationship Id="rId25" Type="http://schemas.openxmlformats.org/officeDocument/2006/relationships/hyperlink" Target="https://hettich.ru/marketing/instruktsii/sistemy-furnitury-dlya-razdvizhnykh-i-skladnykh-dverey/furnitura-dlya-skladnykh-dverey-wingline-l/" TargetMode="External"/><Relationship Id="rId2" Type="http://schemas.openxmlformats.org/officeDocument/2006/relationships/image" Target="../media/image304.jpeg"/><Relationship Id="rId16" Type="http://schemas.openxmlformats.org/officeDocument/2006/relationships/hyperlink" Target="https://youtu.be/CgsKo_6bKpc" TargetMode="External"/><Relationship Id="rId20" Type="http://schemas.openxmlformats.org/officeDocument/2006/relationships/hyperlink" Target="#'WL L'!A46"/><Relationship Id="rId1" Type="http://schemas.openxmlformats.org/officeDocument/2006/relationships/image" Target="../media/image303.jpeg"/><Relationship Id="rId6" Type="http://schemas.openxmlformats.org/officeDocument/2006/relationships/image" Target="../media/image308.jpeg"/><Relationship Id="rId11" Type="http://schemas.openxmlformats.org/officeDocument/2006/relationships/image" Target="../media/image313.png"/><Relationship Id="rId24" Type="http://schemas.openxmlformats.org/officeDocument/2006/relationships/image" Target="../media/image10.svg"/><Relationship Id="rId5" Type="http://schemas.openxmlformats.org/officeDocument/2006/relationships/image" Target="../media/image307.jpeg"/><Relationship Id="rId15" Type="http://schemas.openxmlformats.org/officeDocument/2006/relationships/hyperlink" Target="#'WL L'!A3"/><Relationship Id="rId23" Type="http://schemas.openxmlformats.org/officeDocument/2006/relationships/image" Target="../media/image9.png"/><Relationship Id="rId28" Type="http://schemas.openxmlformats.org/officeDocument/2006/relationships/image" Target="../media/image315.jpeg"/><Relationship Id="rId10" Type="http://schemas.openxmlformats.org/officeDocument/2006/relationships/image" Target="../media/image312.png"/><Relationship Id="rId19" Type="http://schemas.openxmlformats.org/officeDocument/2006/relationships/hyperlink" Target="#'WL L'!A23"/><Relationship Id="rId4" Type="http://schemas.openxmlformats.org/officeDocument/2006/relationships/image" Target="../media/image306.jpeg"/><Relationship Id="rId9" Type="http://schemas.openxmlformats.org/officeDocument/2006/relationships/image" Target="../media/image311.jpeg"/><Relationship Id="rId14" Type="http://schemas.openxmlformats.org/officeDocument/2006/relationships/hyperlink" Target="#Main!A1"/><Relationship Id="rId22" Type="http://schemas.openxmlformats.org/officeDocument/2006/relationships/hyperlink" Target="https://catalog.hettich.com/General/TA_2023/ru_RU/#page_544" TargetMode="External"/><Relationship Id="rId27" Type="http://schemas.openxmlformats.org/officeDocument/2006/relationships/image" Target="../media/image12.svg"/></Relationships>
</file>

<file path=xl/drawings/_rels/drawing31.xml.rels><?xml version="1.0" encoding="UTF-8" standalone="yes"?>
<Relationships xmlns="http://schemas.openxmlformats.org/package/2006/relationships"><Relationship Id="rId8" Type="http://schemas.openxmlformats.org/officeDocument/2006/relationships/image" Target="../media/image310.jpeg"/><Relationship Id="rId13" Type="http://schemas.openxmlformats.org/officeDocument/2006/relationships/hyperlink" Target="#'WL L 2024'!A29"/><Relationship Id="rId18" Type="http://schemas.openxmlformats.org/officeDocument/2006/relationships/image" Target="../media/image12.svg"/><Relationship Id="rId3" Type="http://schemas.openxmlformats.org/officeDocument/2006/relationships/image" Target="../media/image305.jpeg"/><Relationship Id="rId7" Type="http://schemas.openxmlformats.org/officeDocument/2006/relationships/image" Target="../media/image309.jpeg"/><Relationship Id="rId12" Type="http://schemas.openxmlformats.org/officeDocument/2006/relationships/hyperlink" Target="#'WL L 2024'!A5"/><Relationship Id="rId17" Type="http://schemas.openxmlformats.org/officeDocument/2006/relationships/image" Target="../media/image11.png"/><Relationship Id="rId2" Type="http://schemas.openxmlformats.org/officeDocument/2006/relationships/image" Target="../media/image304.jpeg"/><Relationship Id="rId16" Type="http://schemas.openxmlformats.org/officeDocument/2006/relationships/image" Target="../media/image10.svg"/><Relationship Id="rId20" Type="http://schemas.openxmlformats.org/officeDocument/2006/relationships/image" Target="../media/image302.jpeg"/><Relationship Id="rId1" Type="http://schemas.openxmlformats.org/officeDocument/2006/relationships/image" Target="../media/image303.jpeg"/><Relationship Id="rId6" Type="http://schemas.openxmlformats.org/officeDocument/2006/relationships/image" Target="../media/image308.jpeg"/><Relationship Id="rId11" Type="http://schemas.openxmlformats.org/officeDocument/2006/relationships/image" Target="../media/image8.jpeg"/><Relationship Id="rId5" Type="http://schemas.openxmlformats.org/officeDocument/2006/relationships/image" Target="../media/image307.jpeg"/><Relationship Id="rId15" Type="http://schemas.openxmlformats.org/officeDocument/2006/relationships/image" Target="../media/image9.png"/><Relationship Id="rId10" Type="http://schemas.openxmlformats.org/officeDocument/2006/relationships/hyperlink" Target="#'WL L 2024'!A3"/><Relationship Id="rId19" Type="http://schemas.openxmlformats.org/officeDocument/2006/relationships/image" Target="../media/image316.jpeg"/><Relationship Id="rId4" Type="http://schemas.openxmlformats.org/officeDocument/2006/relationships/image" Target="../media/image306.jpeg"/><Relationship Id="rId9" Type="http://schemas.openxmlformats.org/officeDocument/2006/relationships/hyperlink" Target="#Main!A1"/><Relationship Id="rId14" Type="http://schemas.openxmlformats.org/officeDocument/2006/relationships/hyperlink" Target="#'WL L 2024'!A57"/></Relationships>
</file>

<file path=xl/drawings/_rels/drawing32.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skladnykh-dverey-wing-77/" TargetMode="External"/><Relationship Id="rId3" Type="http://schemas.openxmlformats.org/officeDocument/2006/relationships/image" Target="../media/image317.jpg"/><Relationship Id="rId7" Type="http://schemas.openxmlformats.org/officeDocument/2006/relationships/image" Target="../media/image10.svg"/><Relationship Id="rId2" Type="http://schemas.openxmlformats.org/officeDocument/2006/relationships/hyperlink" Target="#'W77'!A2"/><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02.jpeg"/><Relationship Id="rId5" Type="http://schemas.openxmlformats.org/officeDocument/2006/relationships/hyperlink" Target="https://catalog.hettich.com/General/TA_2023/ru_RU/#page_564" TargetMode="External"/><Relationship Id="rId10" Type="http://schemas.openxmlformats.org/officeDocument/2006/relationships/image" Target="../media/image12.svg"/><Relationship Id="rId4" Type="http://schemas.openxmlformats.org/officeDocument/2006/relationships/image" Target="../media/image318.jpeg"/><Relationship Id="rId9" Type="http://schemas.openxmlformats.org/officeDocument/2006/relationships/image" Target="../media/image11.png"/></Relationships>
</file>

<file path=xl/drawings/_rels/drawing33.xml.rels><?xml version="1.0" encoding="UTF-8" standalone="yes"?>
<Relationships xmlns="http://schemas.openxmlformats.org/package/2006/relationships"><Relationship Id="rId8" Type="http://schemas.openxmlformats.org/officeDocument/2006/relationships/image" Target="../media/image319.emf"/><Relationship Id="rId3" Type="http://schemas.openxmlformats.org/officeDocument/2006/relationships/hyperlink" Target="https://hru-site-pdf.storage.yandexcloud.net/iblock/6dd/6dd2a5931083f2dd323597c0290faa8f/Katalog_KA5740_2023.pdf" TargetMode="External"/><Relationship Id="rId7" Type="http://schemas.openxmlformats.org/officeDocument/2006/relationships/image" Target="../media/image12.svg"/><Relationship Id="rId2" Type="http://schemas.openxmlformats.org/officeDocument/2006/relationships/hyperlink" Target="#'KA 5740'!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image" Target="../media/image10.svg"/><Relationship Id="rId10" Type="http://schemas.openxmlformats.org/officeDocument/2006/relationships/image" Target="../media/image321.jpg"/><Relationship Id="rId4" Type="http://schemas.openxmlformats.org/officeDocument/2006/relationships/image" Target="../media/image9.png"/><Relationship Id="rId9" Type="http://schemas.openxmlformats.org/officeDocument/2006/relationships/image" Target="../media/image320.emf"/></Relationships>
</file>

<file path=xl/drawings/_rels/drawing34.xml.rels><?xml version="1.0" encoding="UTF-8" standalone="yes"?>
<Relationships xmlns="http://schemas.openxmlformats.org/package/2006/relationships"><Relationship Id="rId13" Type="http://schemas.openxmlformats.org/officeDocument/2006/relationships/image" Target="../media/image334.jpeg"/><Relationship Id="rId18" Type="http://schemas.openxmlformats.org/officeDocument/2006/relationships/image" Target="../media/image339.jpeg"/><Relationship Id="rId26" Type="http://schemas.openxmlformats.org/officeDocument/2006/relationships/hyperlink" Target="#Main!A1"/><Relationship Id="rId39" Type="http://schemas.openxmlformats.org/officeDocument/2006/relationships/image" Target="../media/image348.emf"/><Relationship Id="rId21" Type="http://schemas.openxmlformats.org/officeDocument/2006/relationships/image" Target="../media/image342.jpeg"/><Relationship Id="rId34" Type="http://schemas.openxmlformats.org/officeDocument/2006/relationships/image" Target="../media/image10.svg"/><Relationship Id="rId42" Type="http://schemas.openxmlformats.org/officeDocument/2006/relationships/image" Target="../media/image351.jpg"/><Relationship Id="rId47" Type="http://schemas.openxmlformats.org/officeDocument/2006/relationships/image" Target="../media/image356.emf"/><Relationship Id="rId7" Type="http://schemas.openxmlformats.org/officeDocument/2006/relationships/image" Target="../media/image328.jpeg"/><Relationship Id="rId2" Type="http://schemas.openxmlformats.org/officeDocument/2006/relationships/image" Target="../media/image323.emf"/><Relationship Id="rId16" Type="http://schemas.openxmlformats.org/officeDocument/2006/relationships/image" Target="../media/image337.jpeg"/><Relationship Id="rId29" Type="http://schemas.openxmlformats.org/officeDocument/2006/relationships/hyperlink" Target="#'&#1057;&#1086;&#1077;&#1076;&#1080;&#1085;&#1080;&#1090;&#1077;&#1083;&#1100;&#1085;&#1072;&#1103; &#1092;&#1091;&#1088;&#1085;&#1080;&#1090;&#1091;&#1088;&#1072;'!A48"/><Relationship Id="rId1" Type="http://schemas.openxmlformats.org/officeDocument/2006/relationships/image" Target="../media/image322.emf"/><Relationship Id="rId6" Type="http://schemas.openxmlformats.org/officeDocument/2006/relationships/image" Target="../media/image327.jpeg"/><Relationship Id="rId11" Type="http://schemas.openxmlformats.org/officeDocument/2006/relationships/image" Target="../media/image332.jpeg"/><Relationship Id="rId24" Type="http://schemas.openxmlformats.org/officeDocument/2006/relationships/image" Target="../media/image345.jpeg"/><Relationship Id="rId32" Type="http://schemas.openxmlformats.org/officeDocument/2006/relationships/hyperlink" Target="https://catalog.hettich.com/General/TA_2023/ru_RU/#page_583" TargetMode="External"/><Relationship Id="rId37" Type="http://schemas.openxmlformats.org/officeDocument/2006/relationships/image" Target="../media/image12.svg"/><Relationship Id="rId40" Type="http://schemas.openxmlformats.org/officeDocument/2006/relationships/image" Target="../media/image349.emf"/><Relationship Id="rId45" Type="http://schemas.openxmlformats.org/officeDocument/2006/relationships/image" Target="../media/image354.jpg"/><Relationship Id="rId5" Type="http://schemas.openxmlformats.org/officeDocument/2006/relationships/image" Target="../media/image326.jpeg"/><Relationship Id="rId15" Type="http://schemas.openxmlformats.org/officeDocument/2006/relationships/image" Target="../media/image336.jpeg"/><Relationship Id="rId23" Type="http://schemas.openxmlformats.org/officeDocument/2006/relationships/image" Target="../media/image344.jpeg"/><Relationship Id="rId28" Type="http://schemas.openxmlformats.org/officeDocument/2006/relationships/hyperlink" Target="#'&#1057;&#1086;&#1077;&#1076;&#1080;&#1085;&#1080;&#1090;&#1077;&#1083;&#1100;&#1085;&#1072;&#1103; &#1092;&#1091;&#1088;&#1085;&#1080;&#1090;&#1091;&#1088;&#1072;'!A4"/><Relationship Id="rId36" Type="http://schemas.openxmlformats.org/officeDocument/2006/relationships/image" Target="../media/image11.png"/><Relationship Id="rId10" Type="http://schemas.openxmlformats.org/officeDocument/2006/relationships/image" Target="../media/image331.jpeg"/><Relationship Id="rId19" Type="http://schemas.openxmlformats.org/officeDocument/2006/relationships/image" Target="../media/image340.jpeg"/><Relationship Id="rId31" Type="http://schemas.openxmlformats.org/officeDocument/2006/relationships/hyperlink" Target="#'&#1057;&#1086;&#1077;&#1076;&#1080;&#1085;&#1080;&#1090;&#1077;&#1083;&#1100;&#1085;&#1072;&#1103; &#1092;&#1091;&#1088;&#1085;&#1080;&#1090;&#1091;&#1088;&#1072;'!A70"/><Relationship Id="rId44" Type="http://schemas.openxmlformats.org/officeDocument/2006/relationships/image" Target="../media/image353.jpg"/><Relationship Id="rId4" Type="http://schemas.openxmlformats.org/officeDocument/2006/relationships/image" Target="../media/image325.jpeg"/><Relationship Id="rId9" Type="http://schemas.openxmlformats.org/officeDocument/2006/relationships/image" Target="../media/image330.jpeg"/><Relationship Id="rId14" Type="http://schemas.openxmlformats.org/officeDocument/2006/relationships/image" Target="../media/image335.jpeg"/><Relationship Id="rId22" Type="http://schemas.openxmlformats.org/officeDocument/2006/relationships/image" Target="../media/image343.jpeg"/><Relationship Id="rId27" Type="http://schemas.openxmlformats.org/officeDocument/2006/relationships/hyperlink" Target="#'&#1057;&#1086;&#1077;&#1076;&#1080;&#1085;&#1080;&#1090;&#1077;&#1083;&#1100;&#1085;&#1072;&#1103; &#1092;&#1091;&#1088;&#1085;&#1080;&#1090;&#1091;&#1088;&#1072;'!A3"/><Relationship Id="rId30" Type="http://schemas.openxmlformats.org/officeDocument/2006/relationships/hyperlink" Target="#'&#1057;&#1086;&#1077;&#1076;&#1080;&#1085;&#1080;&#1090;&#1077;&#1083;&#1100;&#1085;&#1072;&#1103; &#1092;&#1091;&#1088;&#1085;&#1080;&#1090;&#1091;&#1088;&#1072;'!A59"/><Relationship Id="rId35" Type="http://schemas.openxmlformats.org/officeDocument/2006/relationships/hyperlink" Target="https://hettich.ru/marketing/instruktsii/soedinitelnaya-furnitura/" TargetMode="External"/><Relationship Id="rId43" Type="http://schemas.openxmlformats.org/officeDocument/2006/relationships/image" Target="../media/image352.jpg"/><Relationship Id="rId8" Type="http://schemas.openxmlformats.org/officeDocument/2006/relationships/image" Target="../media/image329.jpeg"/><Relationship Id="rId3" Type="http://schemas.openxmlformats.org/officeDocument/2006/relationships/image" Target="../media/image324.emf"/><Relationship Id="rId12" Type="http://schemas.openxmlformats.org/officeDocument/2006/relationships/image" Target="../media/image333.jpeg"/><Relationship Id="rId17" Type="http://schemas.openxmlformats.org/officeDocument/2006/relationships/image" Target="../media/image338.jpeg"/><Relationship Id="rId25" Type="http://schemas.openxmlformats.org/officeDocument/2006/relationships/image" Target="../media/image346.jpeg"/><Relationship Id="rId33" Type="http://schemas.openxmlformats.org/officeDocument/2006/relationships/image" Target="../media/image9.png"/><Relationship Id="rId38" Type="http://schemas.openxmlformats.org/officeDocument/2006/relationships/image" Target="../media/image347.emf"/><Relationship Id="rId46" Type="http://schemas.openxmlformats.org/officeDocument/2006/relationships/image" Target="../media/image355.emf"/><Relationship Id="rId20" Type="http://schemas.openxmlformats.org/officeDocument/2006/relationships/image" Target="../media/image341.jpeg"/><Relationship Id="rId41" Type="http://schemas.openxmlformats.org/officeDocument/2006/relationships/image" Target="../media/image350.emf"/></Relationships>
</file>

<file path=xl/drawings/_rels/drawing35.xml.rels><?xml version="1.0" encoding="UTF-8" standalone="yes"?>
<Relationships xmlns="http://schemas.openxmlformats.org/package/2006/relationships"><Relationship Id="rId8" Type="http://schemas.openxmlformats.org/officeDocument/2006/relationships/image" Target="../media/image362.emf"/><Relationship Id="rId13" Type="http://schemas.openxmlformats.org/officeDocument/2006/relationships/hyperlink" Target="https://hettich.ru/marketing/instruktsii/proizvodstvennaya-tekhnika/" TargetMode="External"/><Relationship Id="rId3" Type="http://schemas.openxmlformats.org/officeDocument/2006/relationships/image" Target="../media/image357.emf"/><Relationship Id="rId7" Type="http://schemas.openxmlformats.org/officeDocument/2006/relationships/image" Target="../media/image361.emf"/><Relationship Id="rId12" Type="http://schemas.openxmlformats.org/officeDocument/2006/relationships/image" Target="../media/image10.svg"/><Relationship Id="rId17" Type="http://schemas.openxmlformats.org/officeDocument/2006/relationships/image" Target="../media/image365.emf"/><Relationship Id="rId2" Type="http://schemas.openxmlformats.org/officeDocument/2006/relationships/hyperlink" Target="#'&#1055;&#1088;&#1086;&#1080;&#1079;&#1074;&#1086;&#1076;&#1089;&#1090;&#1074;&#1077;&#1085;&#1085;&#1072;&#1103; &#1090;&#1077;&#1093;&#1085;&#1080;&#1082;&#1072;'!A3"/><Relationship Id="rId16" Type="http://schemas.openxmlformats.org/officeDocument/2006/relationships/image" Target="../media/image364.emf"/><Relationship Id="rId1" Type="http://schemas.openxmlformats.org/officeDocument/2006/relationships/hyperlink" Target="#Main!A1"/><Relationship Id="rId6" Type="http://schemas.openxmlformats.org/officeDocument/2006/relationships/image" Target="../media/image360.emf"/><Relationship Id="rId11" Type="http://schemas.openxmlformats.org/officeDocument/2006/relationships/image" Target="../media/image9.png"/><Relationship Id="rId5" Type="http://schemas.openxmlformats.org/officeDocument/2006/relationships/image" Target="../media/image359.emf"/><Relationship Id="rId15" Type="http://schemas.openxmlformats.org/officeDocument/2006/relationships/image" Target="../media/image12.svg"/><Relationship Id="rId10" Type="http://schemas.openxmlformats.org/officeDocument/2006/relationships/hyperlink" Target="https://catalog.hettich.com/General/TA_2023/ru_RU/#page_655" TargetMode="External"/><Relationship Id="rId4" Type="http://schemas.openxmlformats.org/officeDocument/2006/relationships/image" Target="../media/image358.emf"/><Relationship Id="rId9" Type="http://schemas.openxmlformats.org/officeDocument/2006/relationships/image" Target="../media/image363.emf"/><Relationship Id="rId14" Type="http://schemas.openxmlformats.org/officeDocument/2006/relationships/image" Target="../media/image11.png"/></Relationships>
</file>

<file path=xl/drawings/_rels/drawing36.xml.rels><?xml version="1.0" encoding="UTF-8" standalone="yes"?>
<Relationships xmlns="http://schemas.openxmlformats.org/package/2006/relationships"><Relationship Id="rId8" Type="http://schemas.openxmlformats.org/officeDocument/2006/relationships/hyperlink" Target="https://catalog.hettich.com/General/TA_2023/ru_RU/#page_648" TargetMode="External"/><Relationship Id="rId3" Type="http://schemas.openxmlformats.org/officeDocument/2006/relationships/image" Target="../media/image368.jpeg"/><Relationship Id="rId7" Type="http://schemas.openxmlformats.org/officeDocument/2006/relationships/hyperlink" Target="#&#1064;&#1090;&#1072;&#1085;&#1075;&#1080;!A2"/><Relationship Id="rId2" Type="http://schemas.openxmlformats.org/officeDocument/2006/relationships/image" Target="../media/image367.jpeg"/><Relationship Id="rId1" Type="http://schemas.openxmlformats.org/officeDocument/2006/relationships/image" Target="../media/image366.jpeg"/><Relationship Id="rId6" Type="http://schemas.openxmlformats.org/officeDocument/2006/relationships/hyperlink" Target="#Main!A1"/><Relationship Id="rId5" Type="http://schemas.openxmlformats.org/officeDocument/2006/relationships/image" Target="../media/image370.jpeg"/><Relationship Id="rId10" Type="http://schemas.openxmlformats.org/officeDocument/2006/relationships/image" Target="../media/image10.svg"/><Relationship Id="rId4" Type="http://schemas.openxmlformats.org/officeDocument/2006/relationships/image" Target="../media/image369.jpeg"/><Relationship Id="rId9" Type="http://schemas.openxmlformats.org/officeDocument/2006/relationships/image" Target="../media/image9.png"/></Relationships>
</file>

<file path=xl/drawings/_rels/drawing37.xml.rels><?xml version="1.0" encoding="UTF-8" standalone="yes"?>
<Relationships xmlns="http://schemas.openxmlformats.org/package/2006/relationships"><Relationship Id="rId8" Type="http://schemas.openxmlformats.org/officeDocument/2006/relationships/image" Target="../media/image373.jpg"/><Relationship Id="rId3" Type="http://schemas.openxmlformats.org/officeDocument/2006/relationships/image" Target="../media/image371.emf"/><Relationship Id="rId7" Type="http://schemas.openxmlformats.org/officeDocument/2006/relationships/image" Target="../media/image10.svg"/><Relationship Id="rId2" Type="http://schemas.openxmlformats.org/officeDocument/2006/relationships/hyperlink" Target="#Klassik!A2"/><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74.jpg"/><Relationship Id="rId5" Type="http://schemas.openxmlformats.org/officeDocument/2006/relationships/hyperlink" Target="https://catalog.hettich.com/General/TA_2023/ru_RU/#page_644" TargetMode="External"/><Relationship Id="rId10" Type="http://schemas.openxmlformats.org/officeDocument/2006/relationships/hyperlink" Target="https://catalog.hettich.com/General/TA_2023/ru_RU/#page_643" TargetMode="External"/><Relationship Id="rId4" Type="http://schemas.openxmlformats.org/officeDocument/2006/relationships/image" Target="../media/image372.emf"/><Relationship Id="rId9" Type="http://schemas.openxmlformats.org/officeDocument/2006/relationships/hyperlink" Target="https://catalog.hettich.com/General/TA_2023/ru_RU/#page_642" TargetMode="External"/></Relationships>
</file>

<file path=xl/drawings/drawing1.xml><?xml version="1.0" encoding="utf-8"?>
<xdr:wsDr xmlns:xdr="http://schemas.openxmlformats.org/drawingml/2006/spreadsheetDrawing" xmlns:a="http://schemas.openxmlformats.org/drawingml/2006/main">
  <xdr:twoCellAnchor>
    <xdr:from>
      <xdr:col>0</xdr:col>
      <xdr:colOff>90710</xdr:colOff>
      <xdr:row>0</xdr:row>
      <xdr:rowOff>90710</xdr:rowOff>
    </xdr:from>
    <xdr:to>
      <xdr:col>0</xdr:col>
      <xdr:colOff>763910</xdr:colOff>
      <xdr:row>0</xdr:row>
      <xdr:rowOff>763910</xdr:rowOff>
    </xdr:to>
    <xdr:grpSp>
      <xdr:nvGrpSpPr>
        <xdr:cNvPr id="12" name="Группа 11">
          <a:hlinkClick xmlns:r="http://schemas.openxmlformats.org/officeDocument/2006/relationships" r:id="rId1"/>
          <a:extLst>
            <a:ext uri="{FF2B5EF4-FFF2-40B4-BE49-F238E27FC236}">
              <a16:creationId xmlns:a16="http://schemas.microsoft.com/office/drawing/2014/main" id="{00000000-0008-0000-0000-00000C000000}"/>
            </a:ext>
          </a:extLst>
        </xdr:cNvPr>
        <xdr:cNvGrpSpPr>
          <a:grpSpLocks noChangeAspect="1"/>
        </xdr:cNvGrpSpPr>
      </xdr:nvGrpSpPr>
      <xdr:grpSpPr>
        <a:xfrm>
          <a:off x="90710" y="90710"/>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0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0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780143</xdr:colOff>
      <xdr:row>0</xdr:row>
      <xdr:rowOff>0</xdr:rowOff>
    </xdr:from>
    <xdr:to>
      <xdr:col>1</xdr:col>
      <xdr:colOff>716643</xdr:colOff>
      <xdr:row>0</xdr:row>
      <xdr:rowOff>861786</xdr:rowOff>
    </xdr:to>
    <xdr:pic>
      <xdr:nvPicPr>
        <xdr:cNvPr id="18" name="Рисунок 17" descr="Информация">
          <a:hlinkClick xmlns:r="http://schemas.openxmlformats.org/officeDocument/2006/relationships" r:id="rId2"/>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780143" y="0"/>
          <a:ext cx="861786" cy="8617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301625</xdr:colOff>
      <xdr:row>2</xdr:row>
      <xdr:rowOff>79375</xdr:rowOff>
    </xdr:from>
    <xdr:to>
      <xdr:col>5</xdr:col>
      <xdr:colOff>454098</xdr:colOff>
      <xdr:row>4</xdr:row>
      <xdr:rowOff>134754</xdr:rowOff>
    </xdr:to>
    <xdr:sp macro="" textlink="">
      <xdr:nvSpPr>
        <xdr:cNvPr id="65" name="Прямоугольник 64">
          <a:hlinkClick xmlns:r="http://schemas.openxmlformats.org/officeDocument/2006/relationships" r:id="rId1"/>
          <a:extLst>
            <a:ext uri="{FF2B5EF4-FFF2-40B4-BE49-F238E27FC236}">
              <a16:creationId xmlns:a16="http://schemas.microsoft.com/office/drawing/2014/main" id="{00000000-0008-0000-0300-000041000000}"/>
            </a:ext>
          </a:extLst>
        </xdr:cNvPr>
        <xdr:cNvSpPr/>
      </xdr:nvSpPr>
      <xdr:spPr>
        <a:xfrm>
          <a:off x="460375"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2</xdr:row>
      <xdr:rowOff>79375</xdr:rowOff>
    </xdr:from>
    <xdr:to>
      <xdr:col>7</xdr:col>
      <xdr:colOff>1993973</xdr:colOff>
      <xdr:row>4</xdr:row>
      <xdr:rowOff>134754</xdr:rowOff>
    </xdr:to>
    <xdr:sp macro="" textlink="">
      <xdr:nvSpPr>
        <xdr:cNvPr id="66" name="Прямоугольник 65">
          <a:hlinkClick xmlns:r="http://schemas.openxmlformats.org/officeDocument/2006/relationships" r:id="rId2"/>
          <a:extLst>
            <a:ext uri="{FF2B5EF4-FFF2-40B4-BE49-F238E27FC236}">
              <a16:creationId xmlns:a16="http://schemas.microsoft.com/office/drawing/2014/main" id="{00000000-0008-0000-0300-000042000000}"/>
            </a:ext>
          </a:extLst>
        </xdr:cNvPr>
        <xdr:cNvSpPr/>
      </xdr:nvSpPr>
      <xdr:spPr>
        <a:xfrm>
          <a:off x="3270250"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 Black</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xdr:row>
      <xdr:rowOff>79375</xdr:rowOff>
    </xdr:from>
    <xdr:to>
      <xdr:col>11</xdr:col>
      <xdr:colOff>422348</xdr:colOff>
      <xdr:row>4</xdr:row>
      <xdr:rowOff>134754</xdr:rowOff>
    </xdr:to>
    <xdr:sp macro="" textlink="">
      <xdr:nvSpPr>
        <xdr:cNvPr id="67" name="Прямоугольник 66">
          <a:hlinkClick xmlns:r="http://schemas.openxmlformats.org/officeDocument/2006/relationships" r:id="rId3"/>
          <a:extLst>
            <a:ext uri="{FF2B5EF4-FFF2-40B4-BE49-F238E27FC236}">
              <a16:creationId xmlns:a16="http://schemas.microsoft.com/office/drawing/2014/main" id="{00000000-0008-0000-0300-000043000000}"/>
            </a:ext>
          </a:extLst>
        </xdr:cNvPr>
        <xdr:cNvSpPr/>
      </xdr:nvSpPr>
      <xdr:spPr>
        <a:xfrm>
          <a:off x="6080125" y="603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baseline="0">
              <a:solidFill>
                <a:schemeClr val="tx1"/>
              </a:solidFill>
              <a:effectLst/>
              <a:latin typeface="+mn-lt"/>
              <a:ea typeface="+mn-ea"/>
              <a:cs typeface="+mn-cs"/>
            </a:rPr>
            <a:t>Sensys</a:t>
          </a:r>
          <a:r>
            <a:rPr lang="ru-RU" sz="2400" b="1" baseline="0">
              <a:solidFill>
                <a:schemeClr val="tx1"/>
              </a:solidFill>
              <a:effectLst/>
              <a:latin typeface="+mn-lt"/>
              <a:ea typeface="+mn-ea"/>
              <a:cs typeface="+mn-cs"/>
            </a:rPr>
            <a:t> </a:t>
          </a:r>
          <a:r>
            <a:rPr lang="en-US" sz="2400" b="1" baseline="0">
              <a:solidFill>
                <a:schemeClr val="tx1"/>
              </a:solidFill>
              <a:effectLst/>
              <a:latin typeface="+mn-lt"/>
              <a:ea typeface="+mn-ea"/>
              <a:cs typeface="+mn-cs"/>
            </a:rPr>
            <a:t>Glass Dooor</a:t>
          </a:r>
          <a:endParaRPr lang="ru-RU" sz="2400">
            <a:solidFill>
              <a:schemeClr val="tx1"/>
            </a:solidFill>
            <a:effectLst/>
          </a:endParaRPr>
        </a:p>
      </xdr:txBody>
    </xdr:sp>
    <xdr:clientData/>
  </xdr:twoCellAnchor>
  <xdr:twoCellAnchor>
    <xdr:from>
      <xdr:col>1</xdr:col>
      <xdr:colOff>301625</xdr:colOff>
      <xdr:row>4</xdr:row>
      <xdr:rowOff>238125</xdr:rowOff>
    </xdr:from>
    <xdr:to>
      <xdr:col>5</xdr:col>
      <xdr:colOff>454098</xdr:colOff>
      <xdr:row>7</xdr:row>
      <xdr:rowOff>166504</xdr:rowOff>
    </xdr:to>
    <xdr:sp macro="" textlink="">
      <xdr:nvSpPr>
        <xdr:cNvPr id="68" name="Прямоугольник 67">
          <a:hlinkClick xmlns:r="http://schemas.openxmlformats.org/officeDocument/2006/relationships" r:id="rId4"/>
          <a:extLst>
            <a:ext uri="{FF2B5EF4-FFF2-40B4-BE49-F238E27FC236}">
              <a16:creationId xmlns:a16="http://schemas.microsoft.com/office/drawing/2014/main" id="{00000000-0008-0000-0300-000044000000}"/>
            </a:ext>
          </a:extLst>
        </xdr:cNvPr>
        <xdr:cNvSpPr/>
      </xdr:nvSpPr>
      <xdr:spPr>
        <a:xfrm>
          <a:off x="460375"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chemeClr val="tx1"/>
              </a:solidFill>
              <a:effectLst/>
              <a:latin typeface="+mn-lt"/>
              <a:ea typeface="+mn-ea"/>
              <a:cs typeface="+mn-cs"/>
            </a:rPr>
            <a:t>Intermat</a:t>
          </a:r>
          <a:endParaRPr lang="ru-RU" sz="2800">
            <a:solidFill>
              <a:schemeClr val="tx1"/>
            </a:solidFill>
            <a:effectLst/>
          </a:endParaRPr>
        </a:p>
      </xdr:txBody>
    </xdr:sp>
    <xdr:clientData/>
  </xdr:twoCellAnchor>
  <xdr:twoCellAnchor>
    <xdr:from>
      <xdr:col>5</xdr:col>
      <xdr:colOff>571500</xdr:colOff>
      <xdr:row>4</xdr:row>
      <xdr:rowOff>238125</xdr:rowOff>
    </xdr:from>
    <xdr:to>
      <xdr:col>7</xdr:col>
      <xdr:colOff>1993973</xdr:colOff>
      <xdr:row>7</xdr:row>
      <xdr:rowOff>166504</xdr:rowOff>
    </xdr:to>
    <xdr:sp macro="" textlink="">
      <xdr:nvSpPr>
        <xdr:cNvPr id="70" name="Прямоугольник 69">
          <a:hlinkClick xmlns:r="http://schemas.openxmlformats.org/officeDocument/2006/relationships" r:id="rId5"/>
          <a:extLst>
            <a:ext uri="{FF2B5EF4-FFF2-40B4-BE49-F238E27FC236}">
              <a16:creationId xmlns:a16="http://schemas.microsoft.com/office/drawing/2014/main" id="{00000000-0008-0000-0300-000046000000}"/>
            </a:ext>
          </a:extLst>
        </xdr:cNvPr>
        <xdr:cNvSpPr/>
      </xdr:nvSpPr>
      <xdr:spPr>
        <a:xfrm>
          <a:off x="3270250"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SlideOn</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4</xdr:row>
      <xdr:rowOff>238125</xdr:rowOff>
    </xdr:from>
    <xdr:to>
      <xdr:col>11</xdr:col>
      <xdr:colOff>422348</xdr:colOff>
      <xdr:row>7</xdr:row>
      <xdr:rowOff>166504</xdr:rowOff>
    </xdr:to>
    <xdr:sp macro="" textlink="">
      <xdr:nvSpPr>
        <xdr:cNvPr id="71" name="Прямоугольник 70">
          <a:hlinkClick xmlns:r="http://schemas.openxmlformats.org/officeDocument/2006/relationships" r:id="rId6"/>
          <a:extLst>
            <a:ext uri="{FF2B5EF4-FFF2-40B4-BE49-F238E27FC236}">
              <a16:creationId xmlns:a16="http://schemas.microsoft.com/office/drawing/2014/main" id="{00000000-0008-0000-0300-000047000000}"/>
            </a:ext>
          </a:extLst>
        </xdr:cNvPr>
        <xdr:cNvSpPr/>
      </xdr:nvSpPr>
      <xdr:spPr>
        <a:xfrm>
          <a:off x="6080125" y="142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Спец.петли</a:t>
          </a:r>
        </a:p>
      </xdr:txBody>
    </xdr:sp>
    <xdr:clientData/>
  </xdr:twoCellAnchor>
  <xdr:twoCellAnchor>
    <xdr:from>
      <xdr:col>1</xdr:col>
      <xdr:colOff>301625</xdr:colOff>
      <xdr:row>15</xdr:row>
      <xdr:rowOff>95250</xdr:rowOff>
    </xdr:from>
    <xdr:to>
      <xdr:col>5</xdr:col>
      <xdr:colOff>454098</xdr:colOff>
      <xdr:row>19</xdr:row>
      <xdr:rowOff>55379</xdr:rowOff>
    </xdr:to>
    <xdr:sp macro="" textlink="">
      <xdr:nvSpPr>
        <xdr:cNvPr id="72" name="Прямоугольник 71">
          <a:hlinkClick xmlns:r="http://schemas.openxmlformats.org/officeDocument/2006/relationships" r:id="rId7"/>
          <a:extLst>
            <a:ext uri="{FF2B5EF4-FFF2-40B4-BE49-F238E27FC236}">
              <a16:creationId xmlns:a16="http://schemas.microsoft.com/office/drawing/2014/main" id="{00000000-0008-0000-0300-000048000000}"/>
            </a:ext>
          </a:extLst>
        </xdr:cNvPr>
        <xdr:cNvSpPr/>
      </xdr:nvSpPr>
      <xdr:spPr>
        <a:xfrm>
          <a:off x="46037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15</xdr:row>
      <xdr:rowOff>95250</xdr:rowOff>
    </xdr:from>
    <xdr:to>
      <xdr:col>7</xdr:col>
      <xdr:colOff>1993973</xdr:colOff>
      <xdr:row>19</xdr:row>
      <xdr:rowOff>55379</xdr:rowOff>
    </xdr:to>
    <xdr:sp macro="" textlink="">
      <xdr:nvSpPr>
        <xdr:cNvPr id="74" name="Прямоугольник 73">
          <a:hlinkClick xmlns:r="http://schemas.openxmlformats.org/officeDocument/2006/relationships" r:id="rId8"/>
          <a:extLst>
            <a:ext uri="{FF2B5EF4-FFF2-40B4-BE49-F238E27FC236}">
              <a16:creationId xmlns:a16="http://schemas.microsoft.com/office/drawing/2014/main" id="{00000000-0008-0000-0300-00004A000000}"/>
            </a:ext>
          </a:extLst>
        </xdr:cNvPr>
        <xdr:cNvSpPr/>
      </xdr:nvSpPr>
      <xdr:spPr>
        <a:xfrm>
          <a:off x="327025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1</xdr:col>
      <xdr:colOff>301625</xdr:colOff>
      <xdr:row>23</xdr:row>
      <xdr:rowOff>95250</xdr:rowOff>
    </xdr:from>
    <xdr:to>
      <xdr:col>5</xdr:col>
      <xdr:colOff>454098</xdr:colOff>
      <xdr:row>27</xdr:row>
      <xdr:rowOff>55379</xdr:rowOff>
    </xdr:to>
    <xdr:sp macro="" textlink="">
      <xdr:nvSpPr>
        <xdr:cNvPr id="75" name="Прямоугольник 74">
          <a:hlinkClick xmlns:r="http://schemas.openxmlformats.org/officeDocument/2006/relationships" r:id="rId9"/>
          <a:extLst>
            <a:ext uri="{FF2B5EF4-FFF2-40B4-BE49-F238E27FC236}">
              <a16:creationId xmlns:a16="http://schemas.microsoft.com/office/drawing/2014/main" id="{00000000-0008-0000-0300-00004B000000}"/>
            </a:ext>
          </a:extLst>
        </xdr:cNvPr>
        <xdr:cNvSpPr/>
      </xdr:nvSpPr>
      <xdr:spPr>
        <a:xfrm>
          <a:off x="46037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Организации для выдвижных ящиков</a:t>
          </a:r>
        </a:p>
      </xdr:txBody>
    </xdr:sp>
    <xdr:clientData/>
  </xdr:twoCellAnchor>
  <xdr:twoCellAnchor>
    <xdr:from>
      <xdr:col>14</xdr:col>
      <xdr:colOff>301625</xdr:colOff>
      <xdr:row>15</xdr:row>
      <xdr:rowOff>95250</xdr:rowOff>
    </xdr:from>
    <xdr:to>
      <xdr:col>18</xdr:col>
      <xdr:colOff>454098</xdr:colOff>
      <xdr:row>19</xdr:row>
      <xdr:rowOff>55379</xdr:rowOff>
    </xdr:to>
    <xdr:sp macro="" textlink="">
      <xdr:nvSpPr>
        <xdr:cNvPr id="78" name="Прямоугольник 77">
          <a:hlinkClick xmlns:r="http://schemas.openxmlformats.org/officeDocument/2006/relationships" r:id="rId10"/>
          <a:extLst>
            <a:ext uri="{FF2B5EF4-FFF2-40B4-BE49-F238E27FC236}">
              <a16:creationId xmlns:a16="http://schemas.microsoft.com/office/drawing/2014/main" id="{00000000-0008-0000-0300-00004E000000}"/>
            </a:ext>
          </a:extLst>
        </xdr:cNvPr>
        <xdr:cNvSpPr/>
      </xdr:nvSpPr>
      <xdr:spPr>
        <a:xfrm>
          <a:off x="1065212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Actro 5D</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xdr:row>
      <xdr:rowOff>95250</xdr:rowOff>
    </xdr:from>
    <xdr:to>
      <xdr:col>18</xdr:col>
      <xdr:colOff>454098</xdr:colOff>
      <xdr:row>4</xdr:row>
      <xdr:rowOff>150629</xdr:rowOff>
    </xdr:to>
    <xdr:sp macro="" textlink="">
      <xdr:nvSpPr>
        <xdr:cNvPr id="80" name="Прямоугольник 79">
          <a:hlinkClick xmlns:r="http://schemas.openxmlformats.org/officeDocument/2006/relationships" r:id="rId11"/>
          <a:extLst>
            <a:ext uri="{FF2B5EF4-FFF2-40B4-BE49-F238E27FC236}">
              <a16:creationId xmlns:a16="http://schemas.microsoft.com/office/drawing/2014/main" id="{00000000-0008-0000-0300-000050000000}"/>
            </a:ext>
          </a:extLst>
        </xdr:cNvPr>
        <xdr:cNvSpPr/>
      </xdr:nvSpPr>
      <xdr:spPr>
        <a:xfrm>
          <a:off x="10652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XL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4</xdr:row>
      <xdr:rowOff>254000</xdr:rowOff>
    </xdr:from>
    <xdr:to>
      <xdr:col>18</xdr:col>
      <xdr:colOff>454098</xdr:colOff>
      <xdr:row>7</xdr:row>
      <xdr:rowOff>182379</xdr:rowOff>
    </xdr:to>
    <xdr:sp macro="" textlink="">
      <xdr:nvSpPr>
        <xdr:cNvPr id="82" name="Прямоугольник 81">
          <a:hlinkClick xmlns:r="http://schemas.openxmlformats.org/officeDocument/2006/relationships" r:id="rId12"/>
          <a:extLst>
            <a:ext uri="{FF2B5EF4-FFF2-40B4-BE49-F238E27FC236}">
              <a16:creationId xmlns:a16="http://schemas.microsoft.com/office/drawing/2014/main" id="{00000000-0008-0000-0300-000052000000}"/>
            </a:ext>
          </a:extLst>
        </xdr:cNvPr>
        <xdr:cNvSpPr/>
      </xdr:nvSpPr>
      <xdr:spPr>
        <a:xfrm>
          <a:off x="10652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7</xdr:row>
      <xdr:rowOff>285750</xdr:rowOff>
    </xdr:from>
    <xdr:to>
      <xdr:col>18</xdr:col>
      <xdr:colOff>454098</xdr:colOff>
      <xdr:row>11</xdr:row>
      <xdr:rowOff>134754</xdr:rowOff>
    </xdr:to>
    <xdr:sp macro="" textlink="">
      <xdr:nvSpPr>
        <xdr:cNvPr id="84" name="Прямоугольник 83">
          <a:hlinkClick xmlns:r="http://schemas.openxmlformats.org/officeDocument/2006/relationships" r:id="rId13"/>
          <a:extLst>
            <a:ext uri="{FF2B5EF4-FFF2-40B4-BE49-F238E27FC236}">
              <a16:creationId xmlns:a16="http://schemas.microsoft.com/office/drawing/2014/main" id="{00000000-0008-0000-0300-000054000000}"/>
            </a:ext>
          </a:extLst>
        </xdr:cNvPr>
        <xdr:cNvSpPr/>
      </xdr:nvSpPr>
      <xdr:spPr>
        <a:xfrm>
          <a:off x="10652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27</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2</xdr:row>
      <xdr:rowOff>95250</xdr:rowOff>
    </xdr:from>
    <xdr:to>
      <xdr:col>21</xdr:col>
      <xdr:colOff>882723</xdr:colOff>
      <xdr:row>4</xdr:row>
      <xdr:rowOff>150629</xdr:rowOff>
    </xdr:to>
    <xdr:sp macro="" textlink="">
      <xdr:nvSpPr>
        <xdr:cNvPr id="85" name="Прямоугольник 84">
          <a:hlinkClick xmlns:r="http://schemas.openxmlformats.org/officeDocument/2006/relationships" r:id="rId14"/>
          <a:extLst>
            <a:ext uri="{FF2B5EF4-FFF2-40B4-BE49-F238E27FC236}">
              <a16:creationId xmlns:a16="http://schemas.microsoft.com/office/drawing/2014/main" id="{00000000-0008-0000-0300-000055000000}"/>
            </a:ext>
          </a:extLst>
        </xdr:cNvPr>
        <xdr:cNvSpPr/>
      </xdr:nvSpPr>
      <xdr:spPr>
        <a:xfrm>
          <a:off x="13446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M</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984250</xdr:colOff>
      <xdr:row>2</xdr:row>
      <xdr:rowOff>95250</xdr:rowOff>
    </xdr:from>
    <xdr:to>
      <xdr:col>24</xdr:col>
      <xdr:colOff>1263723</xdr:colOff>
      <xdr:row>4</xdr:row>
      <xdr:rowOff>150629</xdr:rowOff>
    </xdr:to>
    <xdr:sp macro="" textlink="">
      <xdr:nvSpPr>
        <xdr:cNvPr id="86" name="Прямоугольник 85">
          <a:hlinkClick xmlns:r="http://schemas.openxmlformats.org/officeDocument/2006/relationships" r:id="rId15"/>
          <a:extLst>
            <a:ext uri="{FF2B5EF4-FFF2-40B4-BE49-F238E27FC236}">
              <a16:creationId xmlns:a16="http://schemas.microsoft.com/office/drawing/2014/main" id="{00000000-0008-0000-0300-000056000000}"/>
            </a:ext>
          </a:extLst>
        </xdr:cNvPr>
        <xdr:cNvSpPr/>
      </xdr:nvSpPr>
      <xdr:spPr>
        <a:xfrm>
          <a:off x="16240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SysLine S</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4</xdr:row>
      <xdr:rowOff>254000</xdr:rowOff>
    </xdr:from>
    <xdr:to>
      <xdr:col>21</xdr:col>
      <xdr:colOff>882723</xdr:colOff>
      <xdr:row>7</xdr:row>
      <xdr:rowOff>182379</xdr:rowOff>
    </xdr:to>
    <xdr:sp macro="" textlink="">
      <xdr:nvSpPr>
        <xdr:cNvPr id="87" name="Прямоугольник 86">
          <a:hlinkClick xmlns:r="http://schemas.openxmlformats.org/officeDocument/2006/relationships" r:id="rId16"/>
          <a:extLst>
            <a:ext uri="{FF2B5EF4-FFF2-40B4-BE49-F238E27FC236}">
              <a16:creationId xmlns:a16="http://schemas.microsoft.com/office/drawing/2014/main" id="{00000000-0008-0000-0300-000057000000}"/>
            </a:ext>
          </a:extLst>
        </xdr:cNvPr>
        <xdr:cNvSpPr/>
      </xdr:nvSpPr>
      <xdr:spPr>
        <a:xfrm>
          <a:off x="13446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56</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7</xdr:row>
      <xdr:rowOff>285750</xdr:rowOff>
    </xdr:from>
    <xdr:to>
      <xdr:col>21</xdr:col>
      <xdr:colOff>882723</xdr:colOff>
      <xdr:row>11</xdr:row>
      <xdr:rowOff>134754</xdr:rowOff>
    </xdr:to>
    <xdr:sp macro="" textlink="">
      <xdr:nvSpPr>
        <xdr:cNvPr id="88" name="Прямоугольник 87">
          <a:hlinkClick xmlns:r="http://schemas.openxmlformats.org/officeDocument/2006/relationships" r:id="rId17"/>
          <a:extLst>
            <a:ext uri="{FF2B5EF4-FFF2-40B4-BE49-F238E27FC236}">
              <a16:creationId xmlns:a16="http://schemas.microsoft.com/office/drawing/2014/main" id="{00000000-0008-0000-0300-000058000000}"/>
            </a:ext>
          </a:extLst>
        </xdr:cNvPr>
        <xdr:cNvSpPr/>
      </xdr:nvSpPr>
      <xdr:spPr>
        <a:xfrm>
          <a:off x="13446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55 Plus</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2</xdr:row>
      <xdr:rowOff>95250</xdr:rowOff>
    </xdr:from>
    <xdr:to>
      <xdr:col>24</xdr:col>
      <xdr:colOff>4057723</xdr:colOff>
      <xdr:row>4</xdr:row>
      <xdr:rowOff>150629</xdr:rowOff>
    </xdr:to>
    <xdr:sp macro="" textlink="">
      <xdr:nvSpPr>
        <xdr:cNvPr id="89" name="Прямоугольник 88">
          <a:hlinkClick xmlns:r="http://schemas.openxmlformats.org/officeDocument/2006/relationships" r:id="rId18"/>
          <a:extLst>
            <a:ext uri="{FF2B5EF4-FFF2-40B4-BE49-F238E27FC236}">
              <a16:creationId xmlns:a16="http://schemas.microsoft.com/office/drawing/2014/main" id="{00000000-0008-0000-0300-000059000000}"/>
            </a:ext>
          </a:extLst>
        </xdr:cNvPr>
        <xdr:cNvSpPr/>
      </xdr:nvSpPr>
      <xdr:spPr>
        <a:xfrm>
          <a:off x="19034125" y="619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230</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4</xdr:row>
      <xdr:rowOff>254000</xdr:rowOff>
    </xdr:from>
    <xdr:to>
      <xdr:col>24</xdr:col>
      <xdr:colOff>4057723</xdr:colOff>
      <xdr:row>7</xdr:row>
      <xdr:rowOff>182379</xdr:rowOff>
    </xdr:to>
    <xdr:sp macro="" textlink="">
      <xdr:nvSpPr>
        <xdr:cNvPr id="90" name="Прямоугольник 89">
          <a:hlinkClick xmlns:r="http://schemas.openxmlformats.org/officeDocument/2006/relationships" r:id="rId19"/>
          <a:extLst>
            <a:ext uri="{FF2B5EF4-FFF2-40B4-BE49-F238E27FC236}">
              <a16:creationId xmlns:a16="http://schemas.microsoft.com/office/drawing/2014/main" id="{00000000-0008-0000-0300-00005A000000}"/>
            </a:ext>
          </a:extLst>
        </xdr:cNvPr>
        <xdr:cNvSpPr/>
      </xdr:nvSpPr>
      <xdr:spPr>
        <a:xfrm>
          <a:off x="19034125" y="14446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23</xdr:row>
      <xdr:rowOff>95250</xdr:rowOff>
    </xdr:from>
    <xdr:to>
      <xdr:col>18</xdr:col>
      <xdr:colOff>454098</xdr:colOff>
      <xdr:row>27</xdr:row>
      <xdr:rowOff>55379</xdr:rowOff>
    </xdr:to>
    <xdr:sp macro="" textlink="">
      <xdr:nvSpPr>
        <xdr:cNvPr id="91" name="Прямоугольник 90">
          <a:hlinkClick xmlns:r="http://schemas.openxmlformats.org/officeDocument/2006/relationships" r:id="rId20"/>
          <a:extLst>
            <a:ext uri="{FF2B5EF4-FFF2-40B4-BE49-F238E27FC236}">
              <a16:creationId xmlns:a16="http://schemas.microsoft.com/office/drawing/2014/main" id="{00000000-0008-0000-0300-00005B000000}"/>
            </a:ext>
          </a:extLst>
        </xdr:cNvPr>
        <xdr:cNvSpPr/>
      </xdr:nvSpPr>
      <xdr:spPr>
        <a:xfrm>
          <a:off x="1065212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Стяжка</a:t>
          </a:r>
        </a:p>
      </xdr:txBody>
    </xdr:sp>
    <xdr:clientData/>
  </xdr:twoCellAnchor>
  <xdr:twoCellAnchor>
    <xdr:from>
      <xdr:col>18</xdr:col>
      <xdr:colOff>571500</xdr:colOff>
      <xdr:row>23</xdr:row>
      <xdr:rowOff>95250</xdr:rowOff>
    </xdr:from>
    <xdr:to>
      <xdr:col>21</xdr:col>
      <xdr:colOff>898598</xdr:colOff>
      <xdr:row>27</xdr:row>
      <xdr:rowOff>55379</xdr:rowOff>
    </xdr:to>
    <xdr:sp macro="" textlink="">
      <xdr:nvSpPr>
        <xdr:cNvPr id="92" name="Прямоугольник 91">
          <a:hlinkClick xmlns:r="http://schemas.openxmlformats.org/officeDocument/2006/relationships" r:id="rId21"/>
          <a:extLst>
            <a:ext uri="{FF2B5EF4-FFF2-40B4-BE49-F238E27FC236}">
              <a16:creationId xmlns:a16="http://schemas.microsoft.com/office/drawing/2014/main" id="{00000000-0008-0000-0300-00005C000000}"/>
            </a:ext>
          </a:extLst>
        </xdr:cNvPr>
        <xdr:cNvSpPr/>
      </xdr:nvSpPr>
      <xdr:spPr>
        <a:xfrm>
          <a:off x="13462000"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Подвесы</a:t>
          </a:r>
        </a:p>
      </xdr:txBody>
    </xdr:sp>
    <xdr:clientData/>
  </xdr:twoCellAnchor>
  <xdr:twoCellAnchor>
    <xdr:from>
      <xdr:col>21</xdr:col>
      <xdr:colOff>1016000</xdr:colOff>
      <xdr:row>23</xdr:row>
      <xdr:rowOff>95250</xdr:rowOff>
    </xdr:from>
    <xdr:to>
      <xdr:col>24</xdr:col>
      <xdr:colOff>1295473</xdr:colOff>
      <xdr:row>27</xdr:row>
      <xdr:rowOff>55379</xdr:rowOff>
    </xdr:to>
    <xdr:sp macro="" textlink="">
      <xdr:nvSpPr>
        <xdr:cNvPr id="93" name="Прямоугольник 92">
          <a:hlinkClick xmlns:r="http://schemas.openxmlformats.org/officeDocument/2006/relationships" r:id="rId22"/>
          <a:extLst>
            <a:ext uri="{FF2B5EF4-FFF2-40B4-BE49-F238E27FC236}">
              <a16:creationId xmlns:a16="http://schemas.microsoft.com/office/drawing/2014/main" id="{00000000-0008-0000-0300-00005D000000}"/>
            </a:ext>
          </a:extLst>
        </xdr:cNvPr>
        <xdr:cNvSpPr/>
      </xdr:nvSpPr>
      <xdr:spPr>
        <a:xfrm>
          <a:off x="1627187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Штанги</a:t>
          </a:r>
        </a:p>
      </xdr:txBody>
    </xdr:sp>
    <xdr:clientData/>
  </xdr:twoCellAnchor>
  <xdr:twoCellAnchor>
    <xdr:from>
      <xdr:col>28</xdr:col>
      <xdr:colOff>619125</xdr:colOff>
      <xdr:row>12</xdr:row>
      <xdr:rowOff>15875</xdr:rowOff>
    </xdr:from>
    <xdr:to>
      <xdr:col>33</xdr:col>
      <xdr:colOff>136598</xdr:colOff>
      <xdr:row>15</xdr:row>
      <xdr:rowOff>166504</xdr:rowOff>
    </xdr:to>
    <xdr:sp macro="" textlink="">
      <xdr:nvSpPr>
        <xdr:cNvPr id="95" name="Прямоугольник 94">
          <a:hlinkClick xmlns:r="http://schemas.openxmlformats.org/officeDocument/2006/relationships" r:id="rId23"/>
          <a:extLst>
            <a:ext uri="{FF2B5EF4-FFF2-40B4-BE49-F238E27FC236}">
              <a16:creationId xmlns:a16="http://schemas.microsoft.com/office/drawing/2014/main" id="{00000000-0008-0000-0300-00005F000000}"/>
            </a:ext>
          </a:extLst>
        </xdr:cNvPr>
        <xdr:cNvSpPr/>
      </xdr:nvSpPr>
      <xdr:spPr>
        <a:xfrm>
          <a:off x="26320750" y="306387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Подбор по артикулу</a:t>
          </a:r>
        </a:p>
      </xdr:txBody>
    </xdr:sp>
    <xdr:clientData/>
  </xdr:twoCellAnchor>
  <xdr:twoCellAnchor>
    <xdr:from>
      <xdr:col>29</xdr:col>
      <xdr:colOff>0</xdr:colOff>
      <xdr:row>16</xdr:row>
      <xdr:rowOff>79375</xdr:rowOff>
    </xdr:from>
    <xdr:to>
      <xdr:col>33</xdr:col>
      <xdr:colOff>152473</xdr:colOff>
      <xdr:row>20</xdr:row>
      <xdr:rowOff>39504</xdr:rowOff>
    </xdr:to>
    <xdr:sp macro="" textlink="">
      <xdr:nvSpPr>
        <xdr:cNvPr id="97" name="Прямоугольник 96">
          <a:hlinkClick xmlns:r="http://schemas.openxmlformats.org/officeDocument/2006/relationships" r:id="rId24"/>
          <a:extLst>
            <a:ext uri="{FF2B5EF4-FFF2-40B4-BE49-F238E27FC236}">
              <a16:creationId xmlns:a16="http://schemas.microsoft.com/office/drawing/2014/main" id="{00000000-0008-0000-0300-000061000000}"/>
            </a:ext>
          </a:extLst>
        </xdr:cNvPr>
        <xdr:cNvSpPr/>
      </xdr:nvSpPr>
      <xdr:spPr>
        <a:xfrm>
          <a:off x="26336625" y="388937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Контакты</a:t>
          </a:r>
        </a:p>
      </xdr:txBody>
    </xdr:sp>
    <xdr:clientData/>
  </xdr:twoCellAnchor>
  <xdr:twoCellAnchor>
    <xdr:from>
      <xdr:col>1</xdr:col>
      <xdr:colOff>301625</xdr:colOff>
      <xdr:row>7</xdr:row>
      <xdr:rowOff>269875</xdr:rowOff>
    </xdr:from>
    <xdr:to>
      <xdr:col>5</xdr:col>
      <xdr:colOff>454098</xdr:colOff>
      <xdr:row>11</xdr:row>
      <xdr:rowOff>118879</xdr:rowOff>
    </xdr:to>
    <xdr:sp macro="" textlink="">
      <xdr:nvSpPr>
        <xdr:cNvPr id="58" name="Прямоугольник 57">
          <a:hlinkClick xmlns:r="http://schemas.openxmlformats.org/officeDocument/2006/relationships" r:id="rId25"/>
          <a:extLst>
            <a:ext uri="{FF2B5EF4-FFF2-40B4-BE49-F238E27FC236}">
              <a16:creationId xmlns:a16="http://schemas.microsoft.com/office/drawing/2014/main" id="{00000000-0008-0000-0300-00003A000000}"/>
            </a:ext>
          </a:extLst>
        </xdr:cNvPr>
        <xdr:cNvSpPr/>
      </xdr:nvSpPr>
      <xdr:spPr>
        <a:xfrm>
          <a:off x="460375" y="2254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Veosys</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31</xdr:row>
      <xdr:rowOff>95250</xdr:rowOff>
    </xdr:from>
    <xdr:to>
      <xdr:col>18</xdr:col>
      <xdr:colOff>469973</xdr:colOff>
      <xdr:row>35</xdr:row>
      <xdr:rowOff>55379</xdr:rowOff>
    </xdr:to>
    <xdr:sp macro="" textlink="">
      <xdr:nvSpPr>
        <xdr:cNvPr id="61" name="Прямоугольник 60">
          <a:hlinkClick xmlns:r="http://schemas.openxmlformats.org/officeDocument/2006/relationships" r:id="rId26"/>
          <a:extLst>
            <a:ext uri="{FF2B5EF4-FFF2-40B4-BE49-F238E27FC236}">
              <a16:creationId xmlns:a16="http://schemas.microsoft.com/office/drawing/2014/main" id="{00000000-0008-0000-0300-00003D000000}"/>
            </a:ext>
          </a:extLst>
        </xdr:cNvPr>
        <xdr:cNvSpPr/>
      </xdr:nvSpPr>
      <xdr:spPr>
        <a:xfrm>
          <a:off x="10668000" y="6762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800" b="1">
              <a:solidFill>
                <a:schemeClr val="tx1"/>
              </a:solidFill>
              <a:effectLst/>
              <a:latin typeface="+mn-lt"/>
              <a:ea typeface="+mn-ea"/>
              <a:cs typeface="+mn-cs"/>
            </a:rPr>
            <a:t>Шаблоны</a:t>
          </a:r>
          <a:endParaRPr lang="ru-RU" sz="2800" b="1">
            <a:solidFill>
              <a:schemeClr val="tx1"/>
            </a:solidFill>
            <a:effectLst/>
          </a:endParaRPr>
        </a:p>
      </xdr:txBody>
    </xdr:sp>
    <xdr:clientData/>
  </xdr:twoCellAnchor>
  <xdr:twoCellAnchor>
    <xdr:from>
      <xdr:col>5</xdr:col>
      <xdr:colOff>571500</xdr:colOff>
      <xdr:row>23</xdr:row>
      <xdr:rowOff>95250</xdr:rowOff>
    </xdr:from>
    <xdr:to>
      <xdr:col>7</xdr:col>
      <xdr:colOff>1993973</xdr:colOff>
      <xdr:row>27</xdr:row>
      <xdr:rowOff>55379</xdr:rowOff>
    </xdr:to>
    <xdr:sp macro="" textlink="">
      <xdr:nvSpPr>
        <xdr:cNvPr id="48" name="Прямоугольник 47">
          <a:hlinkClick xmlns:r="http://schemas.openxmlformats.org/officeDocument/2006/relationships" r:id="rId27"/>
          <a:extLst>
            <a:ext uri="{FF2B5EF4-FFF2-40B4-BE49-F238E27FC236}">
              <a16:creationId xmlns:a16="http://schemas.microsoft.com/office/drawing/2014/main" id="{00000000-0008-0000-0300-000030000000}"/>
            </a:ext>
          </a:extLst>
        </xdr:cNvPr>
        <xdr:cNvSpPr/>
      </xdr:nvSpPr>
      <xdr:spPr>
        <a:xfrm>
          <a:off x="3270250"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Системы сортировки мусора</a:t>
          </a:r>
        </a:p>
      </xdr:txBody>
    </xdr:sp>
    <xdr:clientData/>
  </xdr:twoCellAnchor>
  <xdr:twoCellAnchor editAs="oneCell">
    <xdr:from>
      <xdr:col>0</xdr:col>
      <xdr:colOff>47625</xdr:colOff>
      <xdr:row>45</xdr:row>
      <xdr:rowOff>79375</xdr:rowOff>
    </xdr:from>
    <xdr:to>
      <xdr:col>2</xdr:col>
      <xdr:colOff>222275</xdr:colOff>
      <xdr:row>50</xdr:row>
      <xdr:rowOff>95275</xdr:rowOff>
    </xdr:to>
    <xdr:pic>
      <xdr:nvPicPr>
        <xdr:cNvPr id="13" name="Рисунок 12">
          <a:hlinkClick xmlns:r="http://schemas.openxmlformats.org/officeDocument/2006/relationships" r:id="rId28"/>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7625" y="9413875"/>
          <a:ext cx="968400" cy="968400"/>
        </a:xfrm>
        <a:prstGeom prst="rect">
          <a:avLst/>
        </a:prstGeom>
      </xdr:spPr>
    </xdr:pic>
    <xdr:clientData/>
  </xdr:twoCellAnchor>
  <xdr:twoCellAnchor editAs="oneCell">
    <xdr:from>
      <xdr:col>2</xdr:col>
      <xdr:colOff>349250</xdr:colOff>
      <xdr:row>45</xdr:row>
      <xdr:rowOff>111150</xdr:rowOff>
    </xdr:from>
    <xdr:to>
      <xdr:col>3</xdr:col>
      <xdr:colOff>603250</xdr:colOff>
      <xdr:row>50</xdr:row>
      <xdr:rowOff>47650</xdr:rowOff>
    </xdr:to>
    <xdr:pic>
      <xdr:nvPicPr>
        <xdr:cNvPr id="18" name="Рисунок 17">
          <a:hlinkClick xmlns:r="http://schemas.openxmlformats.org/officeDocument/2006/relationships" r:id="rId30"/>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143000" y="9445650"/>
          <a:ext cx="889000" cy="889000"/>
        </a:xfrm>
        <a:prstGeom prst="rect">
          <a:avLst/>
        </a:prstGeom>
      </xdr:spPr>
    </xdr:pic>
    <xdr:clientData/>
  </xdr:twoCellAnchor>
  <xdr:twoCellAnchor editAs="oneCell">
    <xdr:from>
      <xdr:col>6</xdr:col>
      <xdr:colOff>190500</xdr:colOff>
      <xdr:row>45</xdr:row>
      <xdr:rowOff>31750</xdr:rowOff>
    </xdr:from>
    <xdr:to>
      <xdr:col>7</xdr:col>
      <xdr:colOff>523900</xdr:colOff>
      <xdr:row>50</xdr:row>
      <xdr:rowOff>47650</xdr:rowOff>
    </xdr:to>
    <xdr:pic>
      <xdr:nvPicPr>
        <xdr:cNvPr id="22" name="Рисунок 21">
          <a:hlinkClick xmlns:r="http://schemas.openxmlformats.org/officeDocument/2006/relationships" r:id="rId32"/>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3524250" y="9366250"/>
          <a:ext cx="968400" cy="968400"/>
        </a:xfrm>
        <a:prstGeom prst="rect">
          <a:avLst/>
        </a:prstGeom>
      </xdr:spPr>
    </xdr:pic>
    <xdr:clientData/>
  </xdr:twoCellAnchor>
  <xdr:twoCellAnchor>
    <xdr:from>
      <xdr:col>1</xdr:col>
      <xdr:colOff>301625</xdr:colOff>
      <xdr:row>39</xdr:row>
      <xdr:rowOff>95250</xdr:rowOff>
    </xdr:from>
    <xdr:to>
      <xdr:col>5</xdr:col>
      <xdr:colOff>454098</xdr:colOff>
      <xdr:row>43</xdr:row>
      <xdr:rowOff>55379</xdr:rowOff>
    </xdr:to>
    <xdr:sp macro="" textlink="">
      <xdr:nvSpPr>
        <xdr:cNvPr id="42" name="Прямоугольник 41">
          <a:hlinkClick xmlns:r="http://schemas.openxmlformats.org/officeDocument/2006/relationships" r:id="rId34"/>
          <a:extLst>
            <a:ext uri="{FF2B5EF4-FFF2-40B4-BE49-F238E27FC236}">
              <a16:creationId xmlns:a16="http://schemas.microsoft.com/office/drawing/2014/main" id="{00000000-0008-0000-0300-00002A000000}"/>
            </a:ext>
          </a:extLst>
        </xdr:cNvPr>
        <xdr:cNvSpPr/>
      </xdr:nvSpPr>
      <xdr:spPr>
        <a:xfrm>
          <a:off x="460375" y="8286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39</xdr:row>
      <xdr:rowOff>95250</xdr:rowOff>
    </xdr:from>
    <xdr:to>
      <xdr:col>7</xdr:col>
      <xdr:colOff>1993973</xdr:colOff>
      <xdr:row>43</xdr:row>
      <xdr:rowOff>55379</xdr:rowOff>
    </xdr:to>
    <xdr:sp macro="" textlink="">
      <xdr:nvSpPr>
        <xdr:cNvPr id="43" name="Прямоугольник 42">
          <a:hlinkClick xmlns:r="http://schemas.openxmlformats.org/officeDocument/2006/relationships" r:id="rId35"/>
          <a:extLst>
            <a:ext uri="{FF2B5EF4-FFF2-40B4-BE49-F238E27FC236}">
              <a16:creationId xmlns:a16="http://schemas.microsoft.com/office/drawing/2014/main" id="{00000000-0008-0000-0300-00002B000000}"/>
            </a:ext>
          </a:extLst>
        </xdr:cNvPr>
        <xdr:cNvSpPr/>
      </xdr:nvSpPr>
      <xdr:spPr>
        <a:xfrm>
          <a:off x="3270250" y="8286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7</xdr:row>
      <xdr:rowOff>285750</xdr:rowOff>
    </xdr:from>
    <xdr:to>
      <xdr:col>24</xdr:col>
      <xdr:colOff>4057723</xdr:colOff>
      <xdr:row>11</xdr:row>
      <xdr:rowOff>134754</xdr:rowOff>
    </xdr:to>
    <xdr:sp macro="" textlink="">
      <xdr:nvSpPr>
        <xdr:cNvPr id="49" name="Прямоугольник 48">
          <a:hlinkClick xmlns:r="http://schemas.openxmlformats.org/officeDocument/2006/relationships" r:id="rId36"/>
          <a:extLst>
            <a:ext uri="{FF2B5EF4-FFF2-40B4-BE49-F238E27FC236}">
              <a16:creationId xmlns:a16="http://schemas.microsoft.com/office/drawing/2014/main" id="{00000000-0008-0000-0300-000031000000}"/>
            </a:ext>
          </a:extLst>
        </xdr:cNvPr>
        <xdr:cNvSpPr/>
      </xdr:nvSpPr>
      <xdr:spPr>
        <a:xfrm>
          <a:off x="19034125" y="2270125"/>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a:t>
          </a:r>
          <a:r>
            <a:rPr lang="ru-RU" sz="2800" b="1" baseline="0">
              <a:solidFill>
                <a:srgbClr val="091016"/>
              </a:solidFill>
              <a:latin typeface="+mn-lt"/>
              <a:cs typeface="Arial" panose="020B0604020202020204" pitchFamily="34" charset="0"/>
            </a:rPr>
            <a:t> 77</a:t>
          </a:r>
        </a:p>
      </xdr:txBody>
    </xdr:sp>
    <xdr:clientData/>
  </xdr:twoCellAnchor>
  <xdr:twoCellAnchor>
    <xdr:from>
      <xdr:col>1</xdr:col>
      <xdr:colOff>301625</xdr:colOff>
      <xdr:row>31</xdr:row>
      <xdr:rowOff>95250</xdr:rowOff>
    </xdr:from>
    <xdr:to>
      <xdr:col>5</xdr:col>
      <xdr:colOff>454098</xdr:colOff>
      <xdr:row>34</xdr:row>
      <xdr:rowOff>174625</xdr:rowOff>
    </xdr:to>
    <xdr:sp macro="" textlink="">
      <xdr:nvSpPr>
        <xdr:cNvPr id="51" name="Прямоугольник 50">
          <a:hlinkClick xmlns:r="http://schemas.openxmlformats.org/officeDocument/2006/relationships" r:id="rId37"/>
          <a:extLst>
            <a:ext uri="{FF2B5EF4-FFF2-40B4-BE49-F238E27FC236}">
              <a16:creationId xmlns:a16="http://schemas.microsoft.com/office/drawing/2014/main" id="{00000000-0008-0000-0300-000033000000}"/>
            </a:ext>
          </a:extLst>
        </xdr:cNvPr>
        <xdr:cNvSpPr/>
      </xdr:nvSpPr>
      <xdr:spPr>
        <a:xfrm>
          <a:off x="460375"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Klassik D</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571500</xdr:colOff>
      <xdr:row>15</xdr:row>
      <xdr:rowOff>95250</xdr:rowOff>
    </xdr:from>
    <xdr:to>
      <xdr:col>21</xdr:col>
      <xdr:colOff>898598</xdr:colOff>
      <xdr:row>19</xdr:row>
      <xdr:rowOff>55379</xdr:rowOff>
    </xdr:to>
    <xdr:sp macro="" textlink="">
      <xdr:nvSpPr>
        <xdr:cNvPr id="50" name="Прямоугольник 49">
          <a:hlinkClick xmlns:r="http://schemas.openxmlformats.org/officeDocument/2006/relationships" r:id="rId38"/>
          <a:extLst>
            <a:ext uri="{FF2B5EF4-FFF2-40B4-BE49-F238E27FC236}">
              <a16:creationId xmlns:a16="http://schemas.microsoft.com/office/drawing/2014/main" id="{00000000-0008-0000-0300-000032000000}"/>
            </a:ext>
          </a:extLst>
        </xdr:cNvPr>
        <xdr:cNvSpPr/>
      </xdr:nvSpPr>
      <xdr:spPr>
        <a:xfrm>
          <a:off x="1346200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baseline="0">
              <a:solidFill>
                <a:srgbClr val="091016"/>
              </a:solidFill>
              <a:latin typeface="+mn-lt"/>
              <a:cs typeface="Arial" panose="020B0604020202020204" pitchFamily="34" charset="0"/>
            </a:rPr>
            <a:t>Actro/Quadro YOU</a:t>
          </a:r>
          <a:endParaRPr lang="ru-RU" sz="2400" b="1" baseline="0">
            <a:solidFill>
              <a:srgbClr val="091016"/>
            </a:solidFill>
            <a:latin typeface="+mn-lt"/>
            <a:cs typeface="Arial" panose="020B0604020202020204" pitchFamily="34" charset="0"/>
          </a:endParaRPr>
        </a:p>
      </xdr:txBody>
    </xdr:sp>
    <xdr:clientData/>
  </xdr:twoCellAnchor>
  <xdr:twoCellAnchor>
    <xdr:from>
      <xdr:col>21</xdr:col>
      <xdr:colOff>1000125</xdr:colOff>
      <xdr:row>15</xdr:row>
      <xdr:rowOff>95250</xdr:rowOff>
    </xdr:from>
    <xdr:to>
      <xdr:col>24</xdr:col>
      <xdr:colOff>1279598</xdr:colOff>
      <xdr:row>19</xdr:row>
      <xdr:rowOff>55379</xdr:rowOff>
    </xdr:to>
    <xdr:sp macro="" textlink="">
      <xdr:nvSpPr>
        <xdr:cNvPr id="53" name="Прямоугольник 52">
          <a:hlinkClick xmlns:r="http://schemas.openxmlformats.org/officeDocument/2006/relationships" r:id="rId39"/>
          <a:extLst>
            <a:ext uri="{FF2B5EF4-FFF2-40B4-BE49-F238E27FC236}">
              <a16:creationId xmlns:a16="http://schemas.microsoft.com/office/drawing/2014/main" id="{00000000-0008-0000-0300-000035000000}"/>
            </a:ext>
          </a:extLst>
        </xdr:cNvPr>
        <xdr:cNvSpPr/>
      </xdr:nvSpPr>
      <xdr:spPr>
        <a:xfrm>
          <a:off x="16256000"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Quadro 25/V6</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31</xdr:row>
      <xdr:rowOff>95250</xdr:rowOff>
    </xdr:from>
    <xdr:to>
      <xdr:col>7</xdr:col>
      <xdr:colOff>1993973</xdr:colOff>
      <xdr:row>34</xdr:row>
      <xdr:rowOff>174625</xdr:rowOff>
    </xdr:to>
    <xdr:sp macro="" textlink="">
      <xdr:nvSpPr>
        <xdr:cNvPr id="55" name="Прямоугольник 54">
          <a:hlinkClick xmlns:r="http://schemas.openxmlformats.org/officeDocument/2006/relationships" r:id="rId40"/>
          <a:extLst>
            <a:ext uri="{FF2B5EF4-FFF2-40B4-BE49-F238E27FC236}">
              <a16:creationId xmlns:a16="http://schemas.microsoft.com/office/drawing/2014/main" id="{00000000-0008-0000-0300-000037000000}"/>
            </a:ext>
          </a:extLst>
        </xdr:cNvPr>
        <xdr:cNvSpPr/>
      </xdr:nvSpPr>
      <xdr:spPr>
        <a:xfrm>
          <a:off x="3270250"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Up</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31</xdr:row>
      <xdr:rowOff>95250</xdr:rowOff>
    </xdr:from>
    <xdr:to>
      <xdr:col>11</xdr:col>
      <xdr:colOff>422348</xdr:colOff>
      <xdr:row>34</xdr:row>
      <xdr:rowOff>174625</xdr:rowOff>
    </xdr:to>
    <xdr:sp macro="" textlink="">
      <xdr:nvSpPr>
        <xdr:cNvPr id="56" name="Прямоугольник 55">
          <a:hlinkClick xmlns:r="http://schemas.openxmlformats.org/officeDocument/2006/relationships" r:id="rId41"/>
          <a:extLst>
            <a:ext uri="{FF2B5EF4-FFF2-40B4-BE49-F238E27FC236}">
              <a16:creationId xmlns:a16="http://schemas.microsoft.com/office/drawing/2014/main" id="{00000000-0008-0000-0300-000038000000}"/>
            </a:ext>
          </a:extLst>
        </xdr:cNvPr>
        <xdr:cNvSpPr/>
      </xdr:nvSpPr>
      <xdr:spPr>
        <a:xfrm>
          <a:off x="6080125" y="6762750"/>
          <a:ext cx="2692473" cy="650875"/>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Junior</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23</xdr:row>
      <xdr:rowOff>95250</xdr:rowOff>
    </xdr:from>
    <xdr:to>
      <xdr:col>11</xdr:col>
      <xdr:colOff>422348</xdr:colOff>
      <xdr:row>27</xdr:row>
      <xdr:rowOff>55379</xdr:rowOff>
    </xdr:to>
    <xdr:sp macro="" textlink="">
      <xdr:nvSpPr>
        <xdr:cNvPr id="57" name="Прямоугольник 56">
          <a:hlinkClick xmlns:r="http://schemas.openxmlformats.org/officeDocument/2006/relationships" r:id="rId42"/>
          <a:extLst>
            <a:ext uri="{FF2B5EF4-FFF2-40B4-BE49-F238E27FC236}">
              <a16:creationId xmlns:a16="http://schemas.microsoft.com/office/drawing/2014/main" id="{00000000-0008-0000-0300-000039000000}"/>
            </a:ext>
          </a:extLst>
        </xdr:cNvPr>
        <xdr:cNvSpPr/>
      </xdr:nvSpPr>
      <xdr:spPr>
        <a:xfrm>
          <a:off x="6080125" y="5238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Выдвижные корзины для белья</a:t>
          </a:r>
        </a:p>
      </xdr:txBody>
    </xdr:sp>
    <xdr:clientData/>
  </xdr:twoCellAnchor>
  <xdr:twoCellAnchor editAs="oneCell">
    <xdr:from>
      <xdr:col>4</xdr:col>
      <xdr:colOff>111125</xdr:colOff>
      <xdr:row>45</xdr:row>
      <xdr:rowOff>86968</xdr:rowOff>
    </xdr:from>
    <xdr:to>
      <xdr:col>5</xdr:col>
      <xdr:colOff>619125</xdr:colOff>
      <xdr:row>50</xdr:row>
      <xdr:rowOff>104776</xdr:rowOff>
    </xdr:to>
    <xdr:pic>
      <xdr:nvPicPr>
        <xdr:cNvPr id="6" name="Рисунок 5">
          <a:hlinkClick xmlns:r="http://schemas.openxmlformats.org/officeDocument/2006/relationships" r:id="rId43"/>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174875" y="9421468"/>
          <a:ext cx="1143000" cy="970308"/>
        </a:xfrm>
        <a:prstGeom prst="rect">
          <a:avLst/>
        </a:prstGeom>
      </xdr:spPr>
    </xdr:pic>
    <xdr:clientData/>
  </xdr:twoCellAnchor>
  <xdr:twoCellAnchor>
    <xdr:from>
      <xdr:col>8</xdr:col>
      <xdr:colOff>47625</xdr:colOff>
      <xdr:row>15</xdr:row>
      <xdr:rowOff>95250</xdr:rowOff>
    </xdr:from>
    <xdr:to>
      <xdr:col>11</xdr:col>
      <xdr:colOff>422348</xdr:colOff>
      <xdr:row>19</xdr:row>
      <xdr:rowOff>55379</xdr:rowOff>
    </xdr:to>
    <xdr:sp macro="" textlink="">
      <xdr:nvSpPr>
        <xdr:cNvPr id="59" name="Прямоугольник 58">
          <a:hlinkClick xmlns:r="http://schemas.openxmlformats.org/officeDocument/2006/relationships" r:id="rId45"/>
          <a:extLst>
            <a:ext uri="{FF2B5EF4-FFF2-40B4-BE49-F238E27FC236}">
              <a16:creationId xmlns:a16="http://schemas.microsoft.com/office/drawing/2014/main" id="{00000000-0008-0000-0300-00003B000000}"/>
            </a:ext>
          </a:extLst>
        </xdr:cNvPr>
        <xdr:cNvSpPr/>
      </xdr:nvSpPr>
      <xdr:spPr>
        <a:xfrm>
          <a:off x="6080125" y="37147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Cargo IQ</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7</xdr:row>
      <xdr:rowOff>269875</xdr:rowOff>
    </xdr:from>
    <xdr:to>
      <xdr:col>7</xdr:col>
      <xdr:colOff>1993973</xdr:colOff>
      <xdr:row>11</xdr:row>
      <xdr:rowOff>118879</xdr:rowOff>
    </xdr:to>
    <xdr:sp macro="" textlink="">
      <xdr:nvSpPr>
        <xdr:cNvPr id="45" name="Прямоугольник 44">
          <a:hlinkClick xmlns:r="http://schemas.openxmlformats.org/officeDocument/2006/relationships" r:id="rId46"/>
          <a:extLst>
            <a:ext uri="{FF2B5EF4-FFF2-40B4-BE49-F238E27FC236}">
              <a16:creationId xmlns:a16="http://schemas.microsoft.com/office/drawing/2014/main" id="{00000000-0008-0000-0300-00002D000000}"/>
            </a:ext>
          </a:extLst>
        </xdr:cNvPr>
        <xdr:cNvSpPr/>
      </xdr:nvSpPr>
      <xdr:spPr>
        <a:xfrm>
          <a:off x="3270250" y="225425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ComfortSpin</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39</xdr:row>
      <xdr:rowOff>127000</xdr:rowOff>
    </xdr:from>
    <xdr:to>
      <xdr:col>18</xdr:col>
      <xdr:colOff>469973</xdr:colOff>
      <xdr:row>43</xdr:row>
      <xdr:rowOff>87129</xdr:rowOff>
    </xdr:to>
    <xdr:sp macro="" textlink="">
      <xdr:nvSpPr>
        <xdr:cNvPr id="47" name="Прямоугольник 46">
          <a:hlinkClick xmlns:r="http://schemas.openxmlformats.org/officeDocument/2006/relationships" r:id="rId47"/>
          <a:extLst>
            <a:ext uri="{FF2B5EF4-FFF2-40B4-BE49-F238E27FC236}">
              <a16:creationId xmlns:a16="http://schemas.microsoft.com/office/drawing/2014/main" id="{00000000-0008-0000-0300-00002F000000}"/>
            </a:ext>
          </a:extLst>
        </xdr:cNvPr>
        <xdr:cNvSpPr/>
      </xdr:nvSpPr>
      <xdr:spPr>
        <a:xfrm>
          <a:off x="10668000" y="8318500"/>
          <a:ext cx="2692473" cy="722129"/>
        </a:xfrm>
        <a:prstGeom prst="rect">
          <a:avLst/>
        </a:prstGeom>
        <a:solidFill>
          <a:schemeClr val="bg1"/>
        </a:solidFill>
        <a:ln>
          <a:solidFill>
            <a:schemeClr val="bg1"/>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solidFill>
                <a:schemeClr val="tx1"/>
              </a:solidFill>
              <a:effectLst/>
              <a:latin typeface="+mn-lt"/>
              <a:ea typeface="+mn-ea"/>
              <a:cs typeface="+mn-cs"/>
            </a:rPr>
            <a:t>KA 5740</a:t>
          </a:r>
          <a:endParaRPr lang="ru-RU" sz="2800" b="1">
            <a:solidFill>
              <a:schemeClr val="tx1"/>
            </a:solidFill>
            <a:effectLst/>
          </a:endParaRP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2</xdr:col>
      <xdr:colOff>889914</xdr:colOff>
      <xdr:row>1</xdr:row>
      <xdr:rowOff>279939</xdr:rowOff>
    </xdr:from>
    <xdr:ext cx="3464371" cy="1080775"/>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3538771" y="2311939"/>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1631504</xdr:colOff>
      <xdr:row>168</xdr:row>
      <xdr:rowOff>0</xdr:rowOff>
    </xdr:from>
    <xdr:ext cx="3428652" cy="2204499"/>
    <xdr:sp macro="" textlink="">
      <xdr:nvSpPr>
        <xdr:cNvPr id="37" name="Прямоугольник 36">
          <a:extLst>
            <a:ext uri="{FF2B5EF4-FFF2-40B4-BE49-F238E27FC236}">
              <a16:creationId xmlns:a16="http://schemas.microsoft.com/office/drawing/2014/main" id="{00000000-0008-0000-0500-000025000000}"/>
            </a:ext>
          </a:extLst>
        </xdr:cNvPr>
        <xdr:cNvSpPr/>
      </xdr:nvSpPr>
      <xdr:spPr>
        <a:xfrm>
          <a:off x="11370817" y="23929720"/>
          <a:ext cx="3428652" cy="2204499"/>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7</xdr:col>
      <xdr:colOff>1691035</xdr:colOff>
      <xdr:row>168</xdr:row>
      <xdr:rowOff>343440</xdr:rowOff>
    </xdr:from>
    <xdr:ext cx="5059808" cy="799560"/>
    <xdr:sp macro="" textlink="">
      <xdr:nvSpPr>
        <xdr:cNvPr id="41" name="Прямоугольник 40">
          <a:extLst>
            <a:ext uri="{FF2B5EF4-FFF2-40B4-BE49-F238E27FC236}">
              <a16:creationId xmlns:a16="http://schemas.microsoft.com/office/drawing/2014/main" id="{00000000-0008-0000-0500-000029000000}"/>
            </a:ext>
          </a:extLst>
        </xdr:cNvPr>
        <xdr:cNvSpPr/>
      </xdr:nvSpPr>
      <xdr:spPr>
        <a:xfrm>
          <a:off x="9715848" y="33895253"/>
          <a:ext cx="5059808" cy="799560"/>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99787</xdr:colOff>
      <xdr:row>0</xdr:row>
      <xdr:rowOff>117928</xdr:rowOff>
    </xdr:from>
    <xdr:to>
      <xdr:col>1</xdr:col>
      <xdr:colOff>165201</xdr:colOff>
      <xdr:row>0</xdr:row>
      <xdr:rowOff>791128</xdr:rowOff>
    </xdr:to>
    <xdr:grpSp>
      <xdr:nvGrpSpPr>
        <xdr:cNvPr id="133" name="Группа 132">
          <a:hlinkClick xmlns:r="http://schemas.openxmlformats.org/officeDocument/2006/relationships" r:id="rId1"/>
          <a:extLst>
            <a:ext uri="{FF2B5EF4-FFF2-40B4-BE49-F238E27FC236}">
              <a16:creationId xmlns:a16="http://schemas.microsoft.com/office/drawing/2014/main" id="{00000000-0008-0000-0500-000085000000}"/>
            </a:ext>
          </a:extLst>
        </xdr:cNvPr>
        <xdr:cNvGrpSpPr>
          <a:grpSpLocks noChangeAspect="1"/>
        </xdr:cNvGrpSpPr>
      </xdr:nvGrpSpPr>
      <xdr:grpSpPr>
        <a:xfrm>
          <a:off x="99787" y="117928"/>
          <a:ext cx="673200" cy="673200"/>
          <a:chOff x="720000" y="3600000"/>
          <a:chExt cx="792000" cy="792000"/>
        </a:xfrm>
        <a:noFill/>
      </xdr:grpSpPr>
      <xdr:sp macro="" textlink="">
        <xdr:nvSpPr>
          <xdr:cNvPr id="134" name="Стрелка влево 111">
            <a:extLst>
              <a:ext uri="{FF2B5EF4-FFF2-40B4-BE49-F238E27FC236}">
                <a16:creationId xmlns:a16="http://schemas.microsoft.com/office/drawing/2014/main" id="{00000000-0008-0000-0500-00008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05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127000</xdr:rowOff>
    </xdr:from>
    <xdr:to>
      <xdr:col>1</xdr:col>
      <xdr:colOff>972552</xdr:colOff>
      <xdr:row>0</xdr:row>
      <xdr:rowOff>800200</xdr:rowOff>
    </xdr:to>
    <xdr:grpSp>
      <xdr:nvGrpSpPr>
        <xdr:cNvPr id="136" name="Группа 135">
          <a:hlinkClick xmlns:r="http://schemas.openxmlformats.org/officeDocument/2006/relationships" r:id="rId2"/>
          <a:extLst>
            <a:ext uri="{FF2B5EF4-FFF2-40B4-BE49-F238E27FC236}">
              <a16:creationId xmlns:a16="http://schemas.microsoft.com/office/drawing/2014/main" id="{00000000-0008-0000-0500-000088000000}"/>
            </a:ext>
          </a:extLst>
        </xdr:cNvPr>
        <xdr:cNvGrpSpPr>
          <a:grpSpLocks noChangeAspect="1"/>
        </xdr:cNvGrpSpPr>
      </xdr:nvGrpSpPr>
      <xdr:grpSpPr>
        <a:xfrm rot="5400000">
          <a:off x="907138" y="127000"/>
          <a:ext cx="673200" cy="673200"/>
          <a:chOff x="720000" y="3600000"/>
          <a:chExt cx="792000" cy="792000"/>
        </a:xfrm>
        <a:noFill/>
      </xdr:grpSpPr>
      <xdr:sp macro="" textlink="">
        <xdr:nvSpPr>
          <xdr:cNvPr id="137" name="Стрелка влево 111">
            <a:extLst>
              <a:ext uri="{FF2B5EF4-FFF2-40B4-BE49-F238E27FC236}">
                <a16:creationId xmlns:a16="http://schemas.microsoft.com/office/drawing/2014/main" id="{00000000-0008-0000-0500-00008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8" name="Прямоугольник 137">
            <a:extLst>
              <a:ext uri="{FF2B5EF4-FFF2-40B4-BE49-F238E27FC236}">
                <a16:creationId xmlns:a16="http://schemas.microsoft.com/office/drawing/2014/main" id="{00000000-0008-0000-0500-00008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1115783</xdr:colOff>
      <xdr:row>0</xdr:row>
      <xdr:rowOff>117931</xdr:rowOff>
    </xdr:from>
    <xdr:to>
      <xdr:col>2</xdr:col>
      <xdr:colOff>67127</xdr:colOff>
      <xdr:row>0</xdr:row>
      <xdr:rowOff>810168</xdr:rowOff>
    </xdr:to>
    <xdr:grpSp>
      <xdr:nvGrpSpPr>
        <xdr:cNvPr id="139" name="Группа 138">
          <a:hlinkClick xmlns:r="http://schemas.openxmlformats.org/officeDocument/2006/relationships" r:id="rId3"/>
          <a:extLst>
            <a:ext uri="{FF2B5EF4-FFF2-40B4-BE49-F238E27FC236}">
              <a16:creationId xmlns:a16="http://schemas.microsoft.com/office/drawing/2014/main" id="{00000000-0008-0000-0500-00008B000000}"/>
            </a:ext>
          </a:extLst>
        </xdr:cNvPr>
        <xdr:cNvGrpSpPr/>
      </xdr:nvGrpSpPr>
      <xdr:grpSpPr>
        <a:xfrm>
          <a:off x="1723569" y="117931"/>
          <a:ext cx="674915" cy="692237"/>
          <a:chOff x="2160000" y="3672000"/>
          <a:chExt cx="720000" cy="720000"/>
        </a:xfrm>
      </xdr:grpSpPr>
      <xdr:pic>
        <xdr:nvPicPr>
          <xdr:cNvPr id="140" name="Picture 6" descr="D:\work folders\МОС\Документы по работе\прайс-лист\конфигуратор\unnamed.jpg">
            <a:extLst>
              <a:ext uri="{FF2B5EF4-FFF2-40B4-BE49-F238E27FC236}">
                <a16:creationId xmlns:a16="http://schemas.microsoft.com/office/drawing/2014/main" id="{00000000-0008-0000-0500-00008C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1" name="Скругленный прямоугольник 49">
            <a:extLst>
              <a:ext uri="{FF2B5EF4-FFF2-40B4-BE49-F238E27FC236}">
                <a16:creationId xmlns:a16="http://schemas.microsoft.com/office/drawing/2014/main" id="{00000000-0008-0000-0500-00008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217714</xdr:colOff>
      <xdr:row>0</xdr:row>
      <xdr:rowOff>136071</xdr:rowOff>
    </xdr:from>
    <xdr:to>
      <xdr:col>2</xdr:col>
      <xdr:colOff>890914</xdr:colOff>
      <xdr:row>0</xdr:row>
      <xdr:rowOff>809271</xdr:rowOff>
    </xdr:to>
    <xdr:grpSp>
      <xdr:nvGrpSpPr>
        <xdr:cNvPr id="89" name="Группа 88">
          <a:hlinkClick xmlns:r="http://schemas.openxmlformats.org/officeDocument/2006/relationships" r:id="rId5"/>
          <a:extLst>
            <a:ext uri="{FF2B5EF4-FFF2-40B4-BE49-F238E27FC236}">
              <a16:creationId xmlns:a16="http://schemas.microsoft.com/office/drawing/2014/main" id="{00000000-0008-0000-0500-000059000000}"/>
            </a:ext>
          </a:extLst>
        </xdr:cNvPr>
        <xdr:cNvGrpSpPr/>
      </xdr:nvGrpSpPr>
      <xdr:grpSpPr>
        <a:xfrm>
          <a:off x="2549071" y="136071"/>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05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94" name="Прямоугольник 93">
            <a:extLst>
              <a:ext uri="{FF2B5EF4-FFF2-40B4-BE49-F238E27FC236}">
                <a16:creationId xmlns:a16="http://schemas.microsoft.com/office/drawing/2014/main" id="{00000000-0008-0000-0500-00005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1050371</xdr:colOff>
      <xdr:row>0</xdr:row>
      <xdr:rowOff>134159</xdr:rowOff>
    </xdr:from>
    <xdr:to>
      <xdr:col>2</xdr:col>
      <xdr:colOff>1723571</xdr:colOff>
      <xdr:row>0</xdr:row>
      <xdr:rowOff>807359</xdr:rowOff>
    </xdr:to>
    <xdr:grpSp>
      <xdr:nvGrpSpPr>
        <xdr:cNvPr id="107" name="Группа 106">
          <a:hlinkClick xmlns:r="http://schemas.openxmlformats.org/officeDocument/2006/relationships" r:id="rId8"/>
          <a:extLst>
            <a:ext uri="{FF2B5EF4-FFF2-40B4-BE49-F238E27FC236}">
              <a16:creationId xmlns:a16="http://schemas.microsoft.com/office/drawing/2014/main" id="{00000000-0008-0000-0500-00006B000000}"/>
            </a:ext>
          </a:extLst>
        </xdr:cNvPr>
        <xdr:cNvGrpSpPr/>
      </xdr:nvGrpSpPr>
      <xdr:grpSpPr>
        <a:xfrm>
          <a:off x="3381728" y="134159"/>
          <a:ext cx="673200" cy="673200"/>
          <a:chOff x="4562928" y="145143"/>
          <a:chExt cx="673200" cy="673200"/>
        </a:xfrm>
      </xdr:grpSpPr>
      <xdr:pic>
        <xdr:nvPicPr>
          <xdr:cNvPr id="110" name="Рисунок 109" descr="Инструменты">
            <a:extLst>
              <a:ext uri="{FF2B5EF4-FFF2-40B4-BE49-F238E27FC236}">
                <a16:creationId xmlns:a16="http://schemas.microsoft.com/office/drawing/2014/main" id="{00000000-0008-0000-0500-00006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11" name="Прямоугольник 110">
            <a:extLst>
              <a:ext uri="{FF2B5EF4-FFF2-40B4-BE49-F238E27FC236}">
                <a16:creationId xmlns:a16="http://schemas.microsoft.com/office/drawing/2014/main" id="{00000000-0008-0000-0500-00006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3" name="Рисунок 112">
          <a:extLst>
            <a:ext uri="{FF2B5EF4-FFF2-40B4-BE49-F238E27FC236}">
              <a16:creationId xmlns:a16="http://schemas.microsoft.com/office/drawing/2014/main" id="{00000000-0008-0000-0500-000071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87992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888999</xdr:colOff>
      <xdr:row>1</xdr:row>
      <xdr:rowOff>9072</xdr:rowOff>
    </xdr:from>
    <xdr:ext cx="3583216" cy="335642"/>
    <xdr:sp macro="" textlink="">
      <xdr:nvSpPr>
        <xdr:cNvPr id="114" name="Прямоугольник 113">
          <a:extLst>
            <a:ext uri="{FF2B5EF4-FFF2-40B4-BE49-F238E27FC236}">
              <a16:creationId xmlns:a16="http://schemas.microsoft.com/office/drawing/2014/main" id="{00000000-0008-0000-0500-000072000000}"/>
            </a:ext>
          </a:extLst>
        </xdr:cNvPr>
        <xdr:cNvSpPr/>
      </xdr:nvSpPr>
      <xdr:spPr>
        <a:xfrm>
          <a:off x="3537856" y="2041072"/>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с доводчиком</a:t>
          </a:r>
          <a:endParaRPr lang="ru-RU" sz="1600" b="1" i="0">
            <a:latin typeface="+mn-lt"/>
            <a:ea typeface="+mn-ea"/>
            <a:cs typeface="+mn-cs"/>
          </a:endParaRPr>
        </a:p>
      </xdr:txBody>
    </xdr:sp>
    <xdr:clientData/>
  </xdr:oneCellAnchor>
  <xdr:twoCellAnchor editAs="oneCell">
    <xdr:from>
      <xdr:col>0</xdr:col>
      <xdr:colOff>916215</xdr:colOff>
      <xdr:row>122</xdr:row>
      <xdr:rowOff>9071</xdr:rowOff>
    </xdr:from>
    <xdr:to>
      <xdr:col>2</xdr:col>
      <xdr:colOff>895351</xdr:colOff>
      <xdr:row>122</xdr:row>
      <xdr:rowOff>1515811</xdr:rowOff>
    </xdr:to>
    <xdr:pic>
      <xdr:nvPicPr>
        <xdr:cNvPr id="170" name="Рисунок 169">
          <a:extLst>
            <a:ext uri="{FF2B5EF4-FFF2-40B4-BE49-F238E27FC236}">
              <a16:creationId xmlns:a16="http://schemas.microsoft.com/office/drawing/2014/main" id="{00000000-0008-0000-0500-0000A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14995071"/>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852714</xdr:colOff>
      <xdr:row>122</xdr:row>
      <xdr:rowOff>0</xdr:rowOff>
    </xdr:from>
    <xdr:ext cx="4390572" cy="272143"/>
    <xdr:sp macro="" textlink="">
      <xdr:nvSpPr>
        <xdr:cNvPr id="171" name="Прямоугольник 170">
          <a:extLst>
            <a:ext uri="{FF2B5EF4-FFF2-40B4-BE49-F238E27FC236}">
              <a16:creationId xmlns:a16="http://schemas.microsoft.com/office/drawing/2014/main" id="{00000000-0008-0000-0500-0000AB000000}"/>
            </a:ext>
          </a:extLst>
        </xdr:cNvPr>
        <xdr:cNvSpPr/>
      </xdr:nvSpPr>
      <xdr:spPr>
        <a:xfrm>
          <a:off x="3501571" y="1490435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879929</xdr:colOff>
      <xdr:row>122</xdr:row>
      <xdr:rowOff>208643</xdr:rowOff>
    </xdr:from>
    <xdr:ext cx="4018643" cy="1106714"/>
    <xdr:sp macro="" textlink="">
      <xdr:nvSpPr>
        <xdr:cNvPr id="172" name="Прямоугольник 171">
          <a:extLst>
            <a:ext uri="{FF2B5EF4-FFF2-40B4-BE49-F238E27FC236}">
              <a16:creationId xmlns:a16="http://schemas.microsoft.com/office/drawing/2014/main" id="{00000000-0008-0000-0500-0000AC000000}"/>
            </a:ext>
          </a:extLst>
        </xdr:cNvPr>
        <xdr:cNvSpPr/>
      </xdr:nvSpPr>
      <xdr:spPr>
        <a:xfrm>
          <a:off x="3528786" y="15194643"/>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170</xdr:row>
      <xdr:rowOff>146022</xdr:rowOff>
    </xdr:from>
    <xdr:ext cx="4848898" cy="951621"/>
    <xdr:sp macro="" textlink="">
      <xdr:nvSpPr>
        <xdr:cNvPr id="190" name="Прямоугольник 189">
          <a:extLst>
            <a:ext uri="{FF2B5EF4-FFF2-40B4-BE49-F238E27FC236}">
              <a16:creationId xmlns:a16="http://schemas.microsoft.com/office/drawing/2014/main" id="{00000000-0008-0000-0500-0000BE000000}"/>
            </a:ext>
          </a:extLst>
        </xdr:cNvPr>
        <xdr:cNvSpPr/>
      </xdr:nvSpPr>
      <xdr:spPr>
        <a:xfrm>
          <a:off x="2644102" y="49313165"/>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169</xdr:row>
      <xdr:rowOff>9072</xdr:rowOff>
    </xdr:from>
    <xdr:ext cx="4689927" cy="399143"/>
    <xdr:sp macro="" textlink="">
      <xdr:nvSpPr>
        <xdr:cNvPr id="192" name="Прямоугольник 191">
          <a:extLst>
            <a:ext uri="{FF2B5EF4-FFF2-40B4-BE49-F238E27FC236}">
              <a16:creationId xmlns:a16="http://schemas.microsoft.com/office/drawing/2014/main" id="{00000000-0008-0000-0500-0000C0000000}"/>
            </a:ext>
          </a:extLst>
        </xdr:cNvPr>
        <xdr:cNvSpPr/>
      </xdr:nvSpPr>
      <xdr:spPr>
        <a:xfrm>
          <a:off x="2449285" y="489947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170</xdr:row>
      <xdr:rowOff>145141</xdr:rowOff>
    </xdr:from>
    <xdr:to>
      <xdr:col>1</xdr:col>
      <xdr:colOff>1263005</xdr:colOff>
      <xdr:row>170</xdr:row>
      <xdr:rowOff>1015998</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34143" y="49312284"/>
          <a:ext cx="1154148" cy="870857"/>
        </a:xfrm>
        <a:prstGeom prst="rect">
          <a:avLst/>
        </a:prstGeom>
      </xdr:spPr>
    </xdr:pic>
    <xdr:clientData/>
  </xdr:twoCellAnchor>
  <xdr:oneCellAnchor>
    <xdr:from>
      <xdr:col>7</xdr:col>
      <xdr:colOff>1564601</xdr:colOff>
      <xdr:row>170</xdr:row>
      <xdr:rowOff>155094</xdr:rowOff>
    </xdr:from>
    <xdr:ext cx="5411327" cy="942549"/>
    <xdr:sp macro="" textlink="">
      <xdr:nvSpPr>
        <xdr:cNvPr id="194" name="Прямоугольник 193">
          <a:extLst>
            <a:ext uri="{FF2B5EF4-FFF2-40B4-BE49-F238E27FC236}">
              <a16:creationId xmlns:a16="http://schemas.microsoft.com/office/drawing/2014/main" id="{00000000-0008-0000-0500-0000C2000000}"/>
            </a:ext>
          </a:extLst>
        </xdr:cNvPr>
        <xdr:cNvSpPr/>
      </xdr:nvSpPr>
      <xdr:spPr>
        <a:xfrm>
          <a:off x="10781172" y="49322237"/>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169</xdr:row>
      <xdr:rowOff>72572</xdr:rowOff>
    </xdr:from>
    <xdr:ext cx="4689927" cy="399143"/>
    <xdr:sp macro="" textlink="">
      <xdr:nvSpPr>
        <xdr:cNvPr id="195" name="Прямоугольник 194">
          <a:extLst>
            <a:ext uri="{FF2B5EF4-FFF2-40B4-BE49-F238E27FC236}">
              <a16:creationId xmlns:a16="http://schemas.microsoft.com/office/drawing/2014/main" id="{00000000-0008-0000-0500-0000C3000000}"/>
            </a:ext>
          </a:extLst>
        </xdr:cNvPr>
        <xdr:cNvSpPr/>
      </xdr:nvSpPr>
      <xdr:spPr>
        <a:xfrm>
          <a:off x="10749642" y="490582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170</xdr:row>
      <xdr:rowOff>90714</xdr:rowOff>
    </xdr:from>
    <xdr:to>
      <xdr:col>7</xdr:col>
      <xdr:colOff>1306286</xdr:colOff>
      <xdr:row>170</xdr:row>
      <xdr:rowOff>767267</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9143" y="49257857"/>
          <a:ext cx="1233714" cy="676553"/>
        </a:xfrm>
        <a:prstGeom prst="rect">
          <a:avLst/>
        </a:prstGeom>
      </xdr:spPr>
    </xdr:pic>
    <xdr:clientData/>
  </xdr:twoCellAnchor>
  <xdr:oneCellAnchor>
    <xdr:from>
      <xdr:col>1</xdr:col>
      <xdr:colOff>1718816</xdr:colOff>
      <xdr:row>176</xdr:row>
      <xdr:rowOff>146022</xdr:rowOff>
    </xdr:from>
    <xdr:ext cx="4848898" cy="797407"/>
    <xdr:sp macro="" textlink="">
      <xdr:nvSpPr>
        <xdr:cNvPr id="197" name="Прямоугольник 196">
          <a:extLst>
            <a:ext uri="{FF2B5EF4-FFF2-40B4-BE49-F238E27FC236}">
              <a16:creationId xmlns:a16="http://schemas.microsoft.com/office/drawing/2014/main" id="{00000000-0008-0000-0500-0000C5000000}"/>
            </a:ext>
          </a:extLst>
        </xdr:cNvPr>
        <xdr:cNvSpPr/>
      </xdr:nvSpPr>
      <xdr:spPr>
        <a:xfrm>
          <a:off x="2644102" y="5151752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175</xdr:row>
      <xdr:rowOff>9072</xdr:rowOff>
    </xdr:from>
    <xdr:ext cx="5497286" cy="399143"/>
    <xdr:sp macro="" textlink="">
      <xdr:nvSpPr>
        <xdr:cNvPr id="198" name="Прямоугольник 197">
          <a:extLst>
            <a:ext uri="{FF2B5EF4-FFF2-40B4-BE49-F238E27FC236}">
              <a16:creationId xmlns:a16="http://schemas.microsoft.com/office/drawing/2014/main" id="{00000000-0008-0000-0500-0000C6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176</xdr:row>
      <xdr:rowOff>217714</xdr:rowOff>
    </xdr:from>
    <xdr:to>
      <xdr:col>1</xdr:col>
      <xdr:colOff>1203078</xdr:colOff>
      <xdr:row>176</xdr:row>
      <xdr:rowOff>898072</xdr:rowOff>
    </xdr:to>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88572" y="51589214"/>
          <a:ext cx="1039792" cy="680358"/>
        </a:xfrm>
        <a:prstGeom prst="rect">
          <a:avLst/>
        </a:prstGeom>
      </xdr:spPr>
    </xdr:pic>
    <xdr:clientData/>
  </xdr:twoCellAnchor>
  <xdr:oneCellAnchor>
    <xdr:from>
      <xdr:col>7</xdr:col>
      <xdr:colOff>1718816</xdr:colOff>
      <xdr:row>176</xdr:row>
      <xdr:rowOff>146022</xdr:rowOff>
    </xdr:from>
    <xdr:ext cx="5175470" cy="1114907"/>
    <xdr:sp macro="" textlink="">
      <xdr:nvSpPr>
        <xdr:cNvPr id="203" name="Прямоугольник 202">
          <a:extLst>
            <a:ext uri="{FF2B5EF4-FFF2-40B4-BE49-F238E27FC236}">
              <a16:creationId xmlns:a16="http://schemas.microsoft.com/office/drawing/2014/main" id="{00000000-0008-0000-0500-0000CB000000}"/>
            </a:ext>
          </a:extLst>
        </xdr:cNvPr>
        <xdr:cNvSpPr/>
      </xdr:nvSpPr>
      <xdr:spPr>
        <a:xfrm>
          <a:off x="10935387" y="5151752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175</xdr:row>
      <xdr:rowOff>9072</xdr:rowOff>
    </xdr:from>
    <xdr:ext cx="5497286" cy="399143"/>
    <xdr:sp macro="" textlink="">
      <xdr:nvSpPr>
        <xdr:cNvPr id="204" name="Прямоугольник 203">
          <a:extLst>
            <a:ext uri="{FF2B5EF4-FFF2-40B4-BE49-F238E27FC236}">
              <a16:creationId xmlns:a16="http://schemas.microsoft.com/office/drawing/2014/main" id="{00000000-0008-0000-0500-0000CC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176</xdr:row>
      <xdr:rowOff>117928</xdr:rowOff>
    </xdr:from>
    <xdr:to>
      <xdr:col>7</xdr:col>
      <xdr:colOff>1342571</xdr:colOff>
      <xdr:row>177</xdr:row>
      <xdr:rowOff>22566</xdr:rowOff>
    </xdr:to>
    <xdr:pic>
      <xdr:nvPicPr>
        <xdr:cNvPr id="11" name="Рисунок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388927" y="51489428"/>
          <a:ext cx="1170215" cy="993208"/>
        </a:xfrm>
        <a:prstGeom prst="rect">
          <a:avLst/>
        </a:prstGeom>
      </xdr:spPr>
    </xdr:pic>
    <xdr:clientData/>
  </xdr:twoCellAnchor>
  <xdr:oneCellAnchor>
    <xdr:from>
      <xdr:col>1</xdr:col>
      <xdr:colOff>1310602</xdr:colOff>
      <xdr:row>183</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500-0000E0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182</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500-0000E1000000}"/>
            </a:ext>
          </a:extLst>
        </xdr:cNvPr>
        <xdr:cNvSpPr/>
      </xdr:nvSpPr>
      <xdr:spPr>
        <a:xfrm>
          <a:off x="2449285" y="58029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183</xdr:row>
      <xdr:rowOff>290284</xdr:rowOff>
    </xdr:from>
    <xdr:to>
      <xdr:col>1</xdr:col>
      <xdr:colOff>843642</xdr:colOff>
      <xdr:row>183</xdr:row>
      <xdr:rowOff>845037</xdr:rowOff>
    </xdr:to>
    <xdr:pic>
      <xdr:nvPicPr>
        <xdr:cNvPr id="67" name="Рисунок 6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88571" y="60651570"/>
          <a:ext cx="680357" cy="554753"/>
        </a:xfrm>
        <a:prstGeom prst="rect">
          <a:avLst/>
        </a:prstGeom>
      </xdr:spPr>
    </xdr:pic>
    <xdr:clientData/>
  </xdr:twoCellAnchor>
  <xdr:oneCellAnchor>
    <xdr:from>
      <xdr:col>7</xdr:col>
      <xdr:colOff>1582745</xdr:colOff>
      <xdr:row>183</xdr:row>
      <xdr:rowOff>472594</xdr:rowOff>
    </xdr:from>
    <xdr:ext cx="5402255" cy="652262"/>
    <xdr:sp macro="" textlink="">
      <xdr:nvSpPr>
        <xdr:cNvPr id="227" name="Прямоугольник 226">
          <a:extLst>
            <a:ext uri="{FF2B5EF4-FFF2-40B4-BE49-F238E27FC236}">
              <a16:creationId xmlns:a16="http://schemas.microsoft.com/office/drawing/2014/main" id="{00000000-0008-0000-0500-0000E3000000}"/>
            </a:ext>
          </a:extLst>
        </xdr:cNvPr>
        <xdr:cNvSpPr/>
      </xdr:nvSpPr>
      <xdr:spPr>
        <a:xfrm>
          <a:off x="10799316" y="60833880"/>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182</xdr:row>
      <xdr:rowOff>172358</xdr:rowOff>
    </xdr:from>
    <xdr:ext cx="5497286" cy="399143"/>
    <xdr:sp macro="" textlink="">
      <xdr:nvSpPr>
        <xdr:cNvPr id="228" name="Прямоугольник 227">
          <a:extLst>
            <a:ext uri="{FF2B5EF4-FFF2-40B4-BE49-F238E27FC236}">
              <a16:creationId xmlns:a16="http://schemas.microsoft.com/office/drawing/2014/main" id="{00000000-0008-0000-0500-0000E4000000}"/>
            </a:ext>
          </a:extLst>
        </xdr:cNvPr>
        <xdr:cNvSpPr/>
      </xdr:nvSpPr>
      <xdr:spPr>
        <a:xfrm>
          <a:off x="10568212" y="60352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183</xdr:row>
      <xdr:rowOff>163284</xdr:rowOff>
    </xdr:from>
    <xdr:to>
      <xdr:col>7</xdr:col>
      <xdr:colOff>909616</xdr:colOff>
      <xdr:row>183</xdr:row>
      <xdr:rowOff>752927</xdr:rowOff>
    </xdr:to>
    <xdr:pic>
      <xdr:nvPicPr>
        <xdr:cNvPr id="69" name="Рисунок 68">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43570" y="60524570"/>
          <a:ext cx="782617" cy="589643"/>
        </a:xfrm>
        <a:prstGeom prst="rect">
          <a:avLst/>
        </a:prstGeom>
      </xdr:spPr>
    </xdr:pic>
    <xdr:clientData/>
  </xdr:twoCellAnchor>
  <xdr:oneCellAnchor>
    <xdr:from>
      <xdr:col>1</xdr:col>
      <xdr:colOff>1310602</xdr:colOff>
      <xdr:row>190</xdr:row>
      <xdr:rowOff>182309</xdr:rowOff>
    </xdr:from>
    <xdr:ext cx="5402255" cy="978834"/>
    <xdr:sp macro="" textlink="">
      <xdr:nvSpPr>
        <xdr:cNvPr id="230" name="Прямоугольник 229">
          <a:extLst>
            <a:ext uri="{FF2B5EF4-FFF2-40B4-BE49-F238E27FC236}">
              <a16:creationId xmlns:a16="http://schemas.microsoft.com/office/drawing/2014/main" id="{00000000-0008-0000-0500-0000E6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189</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500-0000E7000000}"/>
            </a:ext>
          </a:extLst>
        </xdr:cNvPr>
        <xdr:cNvSpPr/>
      </xdr:nvSpPr>
      <xdr:spPr>
        <a:xfrm>
          <a:off x="2449285" y="60188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190</xdr:row>
      <xdr:rowOff>743856</xdr:rowOff>
    </xdr:from>
    <xdr:to>
      <xdr:col>1</xdr:col>
      <xdr:colOff>949999</xdr:colOff>
      <xdr:row>190</xdr:row>
      <xdr:rowOff>1079500</xdr:rowOff>
    </xdr:to>
    <xdr:pic>
      <xdr:nvPicPr>
        <xdr:cNvPr id="74" name="Рисунок 73">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215571" y="63581642"/>
          <a:ext cx="659714" cy="335644"/>
        </a:xfrm>
        <a:prstGeom prst="rect">
          <a:avLst/>
        </a:prstGeom>
      </xdr:spPr>
    </xdr:pic>
    <xdr:clientData/>
  </xdr:twoCellAnchor>
  <xdr:twoCellAnchor editAs="oneCell">
    <xdr:from>
      <xdr:col>1</xdr:col>
      <xdr:colOff>208642</xdr:colOff>
      <xdr:row>190</xdr:row>
      <xdr:rowOff>181428</xdr:rowOff>
    </xdr:from>
    <xdr:to>
      <xdr:col>1</xdr:col>
      <xdr:colOff>879739</xdr:colOff>
      <xdr:row>190</xdr:row>
      <xdr:rowOff>662214</xdr:rowOff>
    </xdr:to>
    <xdr:pic>
      <xdr:nvPicPr>
        <xdr:cNvPr id="80" name="Рисунок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33928" y="63019214"/>
          <a:ext cx="671097" cy="480786"/>
        </a:xfrm>
        <a:prstGeom prst="rect">
          <a:avLst/>
        </a:prstGeom>
      </xdr:spPr>
    </xdr:pic>
    <xdr:clientData/>
  </xdr:twoCellAnchor>
  <xdr:oneCellAnchor>
    <xdr:from>
      <xdr:col>7</xdr:col>
      <xdr:colOff>1736959</xdr:colOff>
      <xdr:row>190</xdr:row>
      <xdr:rowOff>263952</xdr:rowOff>
    </xdr:from>
    <xdr:ext cx="4558613" cy="443619"/>
    <xdr:sp macro="" textlink="">
      <xdr:nvSpPr>
        <xdr:cNvPr id="233" name="Прямоугольник 232">
          <a:extLst>
            <a:ext uri="{FF2B5EF4-FFF2-40B4-BE49-F238E27FC236}">
              <a16:creationId xmlns:a16="http://schemas.microsoft.com/office/drawing/2014/main" id="{00000000-0008-0000-0500-0000E9000000}"/>
            </a:ext>
          </a:extLst>
        </xdr:cNvPr>
        <xdr:cNvSpPr/>
      </xdr:nvSpPr>
      <xdr:spPr>
        <a:xfrm>
          <a:off x="10953530" y="63101738"/>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189</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500-0000EA000000}"/>
            </a:ext>
          </a:extLst>
        </xdr:cNvPr>
        <xdr:cNvSpPr/>
      </xdr:nvSpPr>
      <xdr:spPr>
        <a:xfrm>
          <a:off x="2449285" y="626654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запрессовку</a:t>
          </a:r>
        </a:p>
      </xdr:txBody>
    </xdr:sp>
    <xdr:clientData/>
  </xdr:oneCellAnchor>
  <xdr:twoCellAnchor editAs="oneCell">
    <xdr:from>
      <xdr:col>7</xdr:col>
      <xdr:colOff>217714</xdr:colOff>
      <xdr:row>190</xdr:row>
      <xdr:rowOff>154215</xdr:rowOff>
    </xdr:from>
    <xdr:to>
      <xdr:col>7</xdr:col>
      <xdr:colOff>798286</xdr:colOff>
      <xdr:row>190</xdr:row>
      <xdr:rowOff>722939</xdr:rowOff>
    </xdr:to>
    <xdr:pic>
      <xdr:nvPicPr>
        <xdr:cNvPr id="86" name="Рисунок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9434285" y="62992001"/>
          <a:ext cx="580572" cy="568724"/>
        </a:xfrm>
        <a:prstGeom prst="rect">
          <a:avLst/>
        </a:prstGeom>
      </xdr:spPr>
    </xdr:pic>
    <xdr:clientData/>
  </xdr:twoCellAnchor>
  <xdr:oneCellAnchor>
    <xdr:from>
      <xdr:col>0</xdr:col>
      <xdr:colOff>916214</xdr:colOff>
      <xdr:row>21</xdr:row>
      <xdr:rowOff>9071</xdr:rowOff>
    </xdr:from>
    <xdr:ext cx="2621643" cy="1504940"/>
    <xdr:pic>
      <xdr:nvPicPr>
        <xdr:cNvPr id="153" name="Рисунок 152">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16214" y="6576785"/>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807356</xdr:colOff>
      <xdr:row>21</xdr:row>
      <xdr:rowOff>0</xdr:rowOff>
    </xdr:from>
    <xdr:ext cx="4408715" cy="362858"/>
    <xdr:sp macro="" textlink="">
      <xdr:nvSpPr>
        <xdr:cNvPr id="154" name="Прямоугольник 153">
          <a:extLst>
            <a:ext uri="{FF2B5EF4-FFF2-40B4-BE49-F238E27FC236}">
              <a16:creationId xmlns:a16="http://schemas.microsoft.com/office/drawing/2014/main" id="{00000000-0008-0000-0500-00009A000000}"/>
            </a:ext>
          </a:extLst>
        </xdr:cNvPr>
        <xdr:cNvSpPr/>
      </xdr:nvSpPr>
      <xdr:spPr>
        <a:xfrm>
          <a:off x="3456213" y="655047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825500</xdr:colOff>
      <xdr:row>21</xdr:row>
      <xdr:rowOff>272143</xdr:rowOff>
    </xdr:from>
    <xdr:ext cx="4218215" cy="1080775"/>
    <xdr:sp macro="" textlink="">
      <xdr:nvSpPr>
        <xdr:cNvPr id="173" name="Прямоугольник 172">
          <a:extLst>
            <a:ext uri="{FF2B5EF4-FFF2-40B4-BE49-F238E27FC236}">
              <a16:creationId xmlns:a16="http://schemas.microsoft.com/office/drawing/2014/main" id="{00000000-0008-0000-0500-0000AD000000}"/>
            </a:ext>
          </a:extLst>
        </xdr:cNvPr>
        <xdr:cNvSpPr/>
      </xdr:nvSpPr>
      <xdr:spPr>
        <a:xfrm>
          <a:off x="11838214" y="23041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879928</xdr:colOff>
      <xdr:row>1</xdr:row>
      <xdr:rowOff>15422</xdr:rowOff>
    </xdr:from>
    <xdr:ext cx="4662715" cy="329293"/>
    <xdr:sp macro="" textlink="">
      <xdr:nvSpPr>
        <xdr:cNvPr id="174" name="Прямоугольник 173">
          <a:extLst>
            <a:ext uri="{FF2B5EF4-FFF2-40B4-BE49-F238E27FC236}">
              <a16:creationId xmlns:a16="http://schemas.microsoft.com/office/drawing/2014/main" id="{00000000-0008-0000-0500-0000AE000000}"/>
            </a:ext>
          </a:extLst>
        </xdr:cNvPr>
        <xdr:cNvSpPr/>
      </xdr:nvSpPr>
      <xdr:spPr>
        <a:xfrm>
          <a:off x="3528785" y="30259565"/>
          <a:ext cx="4662715" cy="329293"/>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6</xdr:col>
      <xdr:colOff>634094</xdr:colOff>
      <xdr:row>1</xdr:row>
      <xdr:rowOff>0</xdr:rowOff>
    </xdr:from>
    <xdr:ext cx="2630714" cy="1511953"/>
    <xdr:pic>
      <xdr:nvPicPr>
        <xdr:cNvPr id="188" name="Рисунок 187">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06594" y="1669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xdr:row>
      <xdr:rowOff>299357</xdr:rowOff>
    </xdr:from>
    <xdr:ext cx="3464371" cy="1080775"/>
    <xdr:sp macro="" textlink="">
      <xdr:nvSpPr>
        <xdr:cNvPr id="191" name="Прямоугольник 190">
          <a:extLst>
            <a:ext uri="{FF2B5EF4-FFF2-40B4-BE49-F238E27FC236}">
              <a16:creationId xmlns:a16="http://schemas.microsoft.com/office/drawing/2014/main" id="{00000000-0008-0000-0500-0000BF000000}"/>
            </a:ext>
          </a:extLst>
        </xdr:cNvPr>
        <xdr:cNvSpPr/>
      </xdr:nvSpPr>
      <xdr:spPr>
        <a:xfrm>
          <a:off x="3546929" y="30543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21</xdr:row>
      <xdr:rowOff>9071</xdr:rowOff>
    </xdr:from>
    <xdr:ext cx="2621643" cy="1504940"/>
    <xdr:pic>
      <xdr:nvPicPr>
        <xdr:cNvPr id="193" name="Рисунок 192">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207500" y="307975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816429</xdr:colOff>
      <xdr:row>21</xdr:row>
      <xdr:rowOff>36284</xdr:rowOff>
    </xdr:from>
    <xdr:ext cx="4408715" cy="362858"/>
    <xdr:sp macro="" textlink="">
      <xdr:nvSpPr>
        <xdr:cNvPr id="196" name="Прямоугольник 195">
          <a:extLst>
            <a:ext uri="{FF2B5EF4-FFF2-40B4-BE49-F238E27FC236}">
              <a16:creationId xmlns:a16="http://schemas.microsoft.com/office/drawing/2014/main" id="{00000000-0008-0000-0500-0000C4000000}"/>
            </a:ext>
          </a:extLst>
        </xdr:cNvPr>
        <xdr:cNvSpPr/>
      </xdr:nvSpPr>
      <xdr:spPr>
        <a:xfrm>
          <a:off x="11829143" y="30824713"/>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816428</xdr:colOff>
      <xdr:row>21</xdr:row>
      <xdr:rowOff>408214</xdr:rowOff>
    </xdr:from>
    <xdr:ext cx="4218215" cy="1080775"/>
    <xdr:sp macro="" textlink="">
      <xdr:nvSpPr>
        <xdr:cNvPr id="199" name="Прямоугольник 198">
          <a:extLst>
            <a:ext uri="{FF2B5EF4-FFF2-40B4-BE49-F238E27FC236}">
              <a16:creationId xmlns:a16="http://schemas.microsoft.com/office/drawing/2014/main" id="{00000000-0008-0000-0500-0000C7000000}"/>
            </a:ext>
          </a:extLst>
        </xdr:cNvPr>
        <xdr:cNvSpPr/>
      </xdr:nvSpPr>
      <xdr:spPr>
        <a:xfrm>
          <a:off x="11829142" y="311966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41</xdr:row>
      <xdr:rowOff>0</xdr:rowOff>
    </xdr:from>
    <xdr:ext cx="2639786" cy="1515355"/>
    <xdr:pic>
      <xdr:nvPicPr>
        <xdr:cNvPr id="200" name="Рисунок 199">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08" y="11883571"/>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907142</xdr:colOff>
      <xdr:row>41</xdr:row>
      <xdr:rowOff>0</xdr:rowOff>
    </xdr:from>
    <xdr:ext cx="4227285" cy="332920"/>
    <xdr:sp macro="" textlink="">
      <xdr:nvSpPr>
        <xdr:cNvPr id="201" name="Прямоугольник 200">
          <a:extLst>
            <a:ext uri="{FF2B5EF4-FFF2-40B4-BE49-F238E27FC236}">
              <a16:creationId xmlns:a16="http://schemas.microsoft.com/office/drawing/2014/main" id="{00000000-0008-0000-0500-0000C9000000}"/>
            </a:ext>
          </a:extLst>
        </xdr:cNvPr>
        <xdr:cNvSpPr/>
      </xdr:nvSpPr>
      <xdr:spPr>
        <a:xfrm>
          <a:off x="11919856" y="17789072"/>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907143</xdr:colOff>
      <xdr:row>41</xdr:row>
      <xdr:rowOff>217714</xdr:rowOff>
    </xdr:from>
    <xdr:ext cx="3782785" cy="1188358"/>
    <xdr:sp macro="" textlink="">
      <xdr:nvSpPr>
        <xdr:cNvPr id="202" name="Прямоугольник 201">
          <a:extLst>
            <a:ext uri="{FF2B5EF4-FFF2-40B4-BE49-F238E27FC236}">
              <a16:creationId xmlns:a16="http://schemas.microsoft.com/office/drawing/2014/main" id="{00000000-0008-0000-0500-0000CA000000}"/>
            </a:ext>
          </a:extLst>
        </xdr:cNvPr>
        <xdr:cNvSpPr/>
      </xdr:nvSpPr>
      <xdr:spPr>
        <a:xfrm>
          <a:off x="11919857" y="18088428"/>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6</xdr:col>
      <xdr:colOff>635000</xdr:colOff>
      <xdr:row>41</xdr:row>
      <xdr:rowOff>0</xdr:rowOff>
    </xdr:from>
    <xdr:ext cx="2639786" cy="1515355"/>
    <xdr:pic>
      <xdr:nvPicPr>
        <xdr:cNvPr id="208" name="Рисунок 207">
          <a:extLst>
            <a:ext uri="{FF2B5EF4-FFF2-40B4-BE49-F238E27FC236}">
              <a16:creationId xmlns:a16="http://schemas.microsoft.com/office/drawing/2014/main" id="{00000000-0008-0000-0500-0000D0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07500" y="38308643"/>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916214</xdr:colOff>
      <xdr:row>41</xdr:row>
      <xdr:rowOff>0</xdr:rowOff>
    </xdr:from>
    <xdr:ext cx="4227285" cy="332920"/>
    <xdr:sp macro="" textlink="">
      <xdr:nvSpPr>
        <xdr:cNvPr id="211" name="Прямоугольник 210">
          <a:extLst>
            <a:ext uri="{FF2B5EF4-FFF2-40B4-BE49-F238E27FC236}">
              <a16:creationId xmlns:a16="http://schemas.microsoft.com/office/drawing/2014/main" id="{00000000-0008-0000-0500-0000D3000000}"/>
            </a:ext>
          </a:extLst>
        </xdr:cNvPr>
        <xdr:cNvSpPr/>
      </xdr:nvSpPr>
      <xdr:spPr>
        <a:xfrm>
          <a:off x="11928928" y="3826328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916215</xdr:colOff>
      <xdr:row>41</xdr:row>
      <xdr:rowOff>263071</xdr:rowOff>
    </xdr:from>
    <xdr:ext cx="3782785" cy="1188358"/>
    <xdr:sp macro="" textlink="">
      <xdr:nvSpPr>
        <xdr:cNvPr id="214" name="Прямоугольник 213">
          <a:extLst>
            <a:ext uri="{FF2B5EF4-FFF2-40B4-BE49-F238E27FC236}">
              <a16:creationId xmlns:a16="http://schemas.microsoft.com/office/drawing/2014/main" id="{00000000-0008-0000-0500-0000D6000000}"/>
            </a:ext>
          </a:extLst>
        </xdr:cNvPr>
        <xdr:cNvSpPr/>
      </xdr:nvSpPr>
      <xdr:spPr>
        <a:xfrm>
          <a:off x="11928929" y="38571714"/>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61</xdr:row>
      <xdr:rowOff>9070</xdr:rowOff>
    </xdr:from>
    <xdr:ext cx="2630714" cy="1507580"/>
    <xdr:pic>
      <xdr:nvPicPr>
        <xdr:cNvPr id="217" name="Рисунок 216">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20292784"/>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861786</xdr:colOff>
      <xdr:row>61</xdr:row>
      <xdr:rowOff>11795</xdr:rowOff>
    </xdr:from>
    <xdr:ext cx="4227285" cy="332920"/>
    <xdr:sp macro="" textlink="">
      <xdr:nvSpPr>
        <xdr:cNvPr id="220" name="Прямоугольник 219">
          <a:extLst>
            <a:ext uri="{FF2B5EF4-FFF2-40B4-BE49-F238E27FC236}">
              <a16:creationId xmlns:a16="http://schemas.microsoft.com/office/drawing/2014/main" id="{00000000-0008-0000-0500-0000DC000000}"/>
            </a:ext>
          </a:extLst>
        </xdr:cNvPr>
        <xdr:cNvSpPr/>
      </xdr:nvSpPr>
      <xdr:spPr>
        <a:xfrm>
          <a:off x="3510643" y="20295509"/>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oneCellAnchor>
    <xdr:from>
      <xdr:col>2</xdr:col>
      <xdr:colOff>925285</xdr:colOff>
      <xdr:row>61</xdr:row>
      <xdr:rowOff>281216</xdr:rowOff>
    </xdr:from>
    <xdr:ext cx="3782785" cy="1106714"/>
    <xdr:sp macro="" textlink="">
      <xdr:nvSpPr>
        <xdr:cNvPr id="223" name="Прямоугольник 222">
          <a:extLst>
            <a:ext uri="{FF2B5EF4-FFF2-40B4-BE49-F238E27FC236}">
              <a16:creationId xmlns:a16="http://schemas.microsoft.com/office/drawing/2014/main" id="{00000000-0008-0000-0500-0000DF000000}"/>
            </a:ext>
          </a:extLst>
        </xdr:cNvPr>
        <xdr:cNvSpPr/>
      </xdr:nvSpPr>
      <xdr:spPr>
        <a:xfrm>
          <a:off x="3574142" y="20564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61</xdr:row>
      <xdr:rowOff>9071</xdr:rowOff>
    </xdr:from>
    <xdr:ext cx="2630714" cy="1507580"/>
    <xdr:pic>
      <xdr:nvPicPr>
        <xdr:cNvPr id="226" name="Рисунок 225">
          <a:extLst>
            <a:ext uri="{FF2B5EF4-FFF2-40B4-BE49-F238E27FC236}">
              <a16:creationId xmlns:a16="http://schemas.microsoft.com/office/drawing/2014/main" id="{00000000-0008-0000-0500-0000E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40630928"/>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61</xdr:row>
      <xdr:rowOff>36282</xdr:rowOff>
    </xdr:from>
    <xdr:ext cx="4227285" cy="332920"/>
    <xdr:sp macro="" textlink="">
      <xdr:nvSpPr>
        <xdr:cNvPr id="229" name="Прямоугольник 228">
          <a:extLst>
            <a:ext uri="{FF2B5EF4-FFF2-40B4-BE49-F238E27FC236}">
              <a16:creationId xmlns:a16="http://schemas.microsoft.com/office/drawing/2014/main" id="{00000000-0008-0000-0500-0000E5000000}"/>
            </a:ext>
          </a:extLst>
        </xdr:cNvPr>
        <xdr:cNvSpPr/>
      </xdr:nvSpPr>
      <xdr:spPr>
        <a:xfrm>
          <a:off x="11883571" y="1687285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898071</xdr:colOff>
      <xdr:row>61</xdr:row>
      <xdr:rowOff>399139</xdr:rowOff>
    </xdr:from>
    <xdr:ext cx="3782785" cy="1106714"/>
    <xdr:sp macro="" textlink="">
      <xdr:nvSpPr>
        <xdr:cNvPr id="232" name="Прямоугольник 231">
          <a:extLst>
            <a:ext uri="{FF2B5EF4-FFF2-40B4-BE49-F238E27FC236}">
              <a16:creationId xmlns:a16="http://schemas.microsoft.com/office/drawing/2014/main" id="{00000000-0008-0000-0500-0000E8000000}"/>
            </a:ext>
          </a:extLst>
        </xdr:cNvPr>
        <xdr:cNvSpPr/>
      </xdr:nvSpPr>
      <xdr:spPr>
        <a:xfrm>
          <a:off x="11910785" y="1723571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81</xdr:row>
      <xdr:rowOff>9071</xdr:rowOff>
    </xdr:from>
    <xdr:ext cx="2621643" cy="1506740"/>
    <xdr:pic>
      <xdr:nvPicPr>
        <xdr:cNvPr id="235" name="Рисунок 234">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26016857"/>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870857</xdr:colOff>
      <xdr:row>81</xdr:row>
      <xdr:rowOff>0</xdr:rowOff>
    </xdr:from>
    <xdr:ext cx="4227285" cy="332920"/>
    <xdr:sp macro="" textlink="">
      <xdr:nvSpPr>
        <xdr:cNvPr id="236" name="Прямоугольник 235">
          <a:extLst>
            <a:ext uri="{FF2B5EF4-FFF2-40B4-BE49-F238E27FC236}">
              <a16:creationId xmlns:a16="http://schemas.microsoft.com/office/drawing/2014/main" id="{00000000-0008-0000-0500-0000EC000000}"/>
            </a:ext>
          </a:extLst>
        </xdr:cNvPr>
        <xdr:cNvSpPr/>
      </xdr:nvSpPr>
      <xdr:spPr>
        <a:xfrm>
          <a:off x="3519714" y="2590800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934357</xdr:colOff>
      <xdr:row>81</xdr:row>
      <xdr:rowOff>217714</xdr:rowOff>
    </xdr:from>
    <xdr:ext cx="3782785" cy="1106714"/>
    <xdr:sp macro="" textlink="">
      <xdr:nvSpPr>
        <xdr:cNvPr id="237" name="Прямоугольник 236">
          <a:extLst>
            <a:ext uri="{FF2B5EF4-FFF2-40B4-BE49-F238E27FC236}">
              <a16:creationId xmlns:a16="http://schemas.microsoft.com/office/drawing/2014/main" id="{00000000-0008-0000-0500-0000ED000000}"/>
            </a:ext>
          </a:extLst>
        </xdr:cNvPr>
        <xdr:cNvSpPr/>
      </xdr:nvSpPr>
      <xdr:spPr>
        <a:xfrm>
          <a:off x="3583214" y="2622550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81</xdr:row>
      <xdr:rowOff>9071</xdr:rowOff>
    </xdr:from>
    <xdr:ext cx="2621643" cy="1506740"/>
    <xdr:pic>
      <xdr:nvPicPr>
        <xdr:cNvPr id="238" name="Рисунок 237">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45012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879928</xdr:colOff>
      <xdr:row>81</xdr:row>
      <xdr:rowOff>362857</xdr:rowOff>
    </xdr:from>
    <xdr:ext cx="3782785" cy="1106714"/>
    <xdr:sp macro="" textlink="">
      <xdr:nvSpPr>
        <xdr:cNvPr id="239" name="Прямоугольник 238">
          <a:extLst>
            <a:ext uri="{FF2B5EF4-FFF2-40B4-BE49-F238E27FC236}">
              <a16:creationId xmlns:a16="http://schemas.microsoft.com/office/drawing/2014/main" id="{00000000-0008-0000-0500-0000EF000000}"/>
            </a:ext>
          </a:extLst>
        </xdr:cNvPr>
        <xdr:cNvSpPr/>
      </xdr:nvSpPr>
      <xdr:spPr>
        <a:xfrm>
          <a:off x="3528785" y="453662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861785</xdr:colOff>
      <xdr:row>81</xdr:row>
      <xdr:rowOff>0</xdr:rowOff>
    </xdr:from>
    <xdr:ext cx="4227285" cy="332920"/>
    <xdr:sp macro="" textlink="">
      <xdr:nvSpPr>
        <xdr:cNvPr id="240" name="Прямоугольник 239">
          <a:extLst>
            <a:ext uri="{FF2B5EF4-FFF2-40B4-BE49-F238E27FC236}">
              <a16:creationId xmlns:a16="http://schemas.microsoft.com/office/drawing/2014/main" id="{00000000-0008-0000-0500-0000F0000000}"/>
            </a:ext>
          </a:extLst>
        </xdr:cNvPr>
        <xdr:cNvSpPr/>
      </xdr:nvSpPr>
      <xdr:spPr>
        <a:xfrm>
          <a:off x="3510642" y="4498521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0</xdr:col>
      <xdr:colOff>898068</xdr:colOff>
      <xdr:row>101</xdr:row>
      <xdr:rowOff>9071</xdr:rowOff>
    </xdr:from>
    <xdr:ext cx="2621643" cy="1504940"/>
    <xdr:pic>
      <xdr:nvPicPr>
        <xdr:cNvPr id="241" name="Рисунок 240">
          <a:extLst>
            <a:ext uri="{FF2B5EF4-FFF2-40B4-BE49-F238E27FC236}">
              <a16:creationId xmlns:a16="http://schemas.microsoft.com/office/drawing/2014/main" id="{00000000-0008-0000-0500-0000F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98068" y="26597428"/>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870856</xdr:colOff>
      <xdr:row>101</xdr:row>
      <xdr:rowOff>0</xdr:rowOff>
    </xdr:from>
    <xdr:ext cx="4227285" cy="381001"/>
    <xdr:sp macro="" textlink="">
      <xdr:nvSpPr>
        <xdr:cNvPr id="242" name="Прямоугольник 241">
          <a:extLst>
            <a:ext uri="{FF2B5EF4-FFF2-40B4-BE49-F238E27FC236}">
              <a16:creationId xmlns:a16="http://schemas.microsoft.com/office/drawing/2014/main" id="{00000000-0008-0000-0500-0000F2000000}"/>
            </a:ext>
          </a:extLst>
        </xdr:cNvPr>
        <xdr:cNvSpPr/>
      </xdr:nvSpPr>
      <xdr:spPr>
        <a:xfrm>
          <a:off x="3519713" y="26497642"/>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898071</xdr:colOff>
      <xdr:row>101</xdr:row>
      <xdr:rowOff>371928</xdr:rowOff>
    </xdr:from>
    <xdr:ext cx="3782785" cy="1124858"/>
    <xdr:sp macro="" textlink="">
      <xdr:nvSpPr>
        <xdr:cNvPr id="243" name="Прямоугольник 242">
          <a:extLst>
            <a:ext uri="{FF2B5EF4-FFF2-40B4-BE49-F238E27FC236}">
              <a16:creationId xmlns:a16="http://schemas.microsoft.com/office/drawing/2014/main" id="{00000000-0008-0000-0500-0000F3000000}"/>
            </a:ext>
          </a:extLst>
        </xdr:cNvPr>
        <xdr:cNvSpPr/>
      </xdr:nvSpPr>
      <xdr:spPr>
        <a:xfrm>
          <a:off x="3546928" y="36176857"/>
          <a:ext cx="3782785" cy="11248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635000</xdr:colOff>
      <xdr:row>101</xdr:row>
      <xdr:rowOff>9071</xdr:rowOff>
    </xdr:from>
    <xdr:ext cx="2621643" cy="1504940"/>
    <xdr:pic>
      <xdr:nvPicPr>
        <xdr:cNvPr id="244" name="Рисунок 243">
          <a:extLst>
            <a:ext uri="{FF2B5EF4-FFF2-40B4-BE49-F238E27FC236}">
              <a16:creationId xmlns:a16="http://schemas.microsoft.com/office/drawing/2014/main" id="{00000000-0008-0000-0500-0000F4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07500" y="455930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798286</xdr:colOff>
      <xdr:row>101</xdr:row>
      <xdr:rowOff>0</xdr:rowOff>
    </xdr:from>
    <xdr:ext cx="4227285" cy="381001"/>
    <xdr:sp macro="" textlink="">
      <xdr:nvSpPr>
        <xdr:cNvPr id="245" name="Прямоугольник 244">
          <a:extLst>
            <a:ext uri="{FF2B5EF4-FFF2-40B4-BE49-F238E27FC236}">
              <a16:creationId xmlns:a16="http://schemas.microsoft.com/office/drawing/2014/main" id="{00000000-0008-0000-0500-0000F5000000}"/>
            </a:ext>
          </a:extLst>
        </xdr:cNvPr>
        <xdr:cNvSpPr/>
      </xdr:nvSpPr>
      <xdr:spPr>
        <a:xfrm>
          <a:off x="11811000" y="45529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807357</xdr:colOff>
      <xdr:row>101</xdr:row>
      <xdr:rowOff>399143</xdr:rowOff>
    </xdr:from>
    <xdr:ext cx="3782785" cy="1006928"/>
    <xdr:sp macro="" textlink="">
      <xdr:nvSpPr>
        <xdr:cNvPr id="246" name="Прямоугольник 245">
          <a:extLst>
            <a:ext uri="{FF2B5EF4-FFF2-40B4-BE49-F238E27FC236}">
              <a16:creationId xmlns:a16="http://schemas.microsoft.com/office/drawing/2014/main" id="{00000000-0008-0000-0500-0000F6000000}"/>
            </a:ext>
          </a:extLst>
        </xdr:cNvPr>
        <xdr:cNvSpPr/>
      </xdr:nvSpPr>
      <xdr:spPr>
        <a:xfrm>
          <a:off x="11820071" y="36204072"/>
          <a:ext cx="3782785"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916215</xdr:colOff>
      <xdr:row>122</xdr:row>
      <xdr:rowOff>9071</xdr:rowOff>
    </xdr:from>
    <xdr:ext cx="2621643" cy="1506740"/>
    <xdr:pic>
      <xdr:nvPicPr>
        <xdr:cNvPr id="247" name="Рисунок 246">
          <a:extLst>
            <a:ext uri="{FF2B5EF4-FFF2-40B4-BE49-F238E27FC236}">
              <a16:creationId xmlns:a16="http://schemas.microsoft.com/office/drawing/2014/main" id="{00000000-0008-0000-0500-0000F7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51262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122</xdr:row>
      <xdr:rowOff>18140</xdr:rowOff>
    </xdr:from>
    <xdr:ext cx="4390572" cy="344715"/>
    <xdr:sp macro="" textlink="">
      <xdr:nvSpPr>
        <xdr:cNvPr id="248" name="Прямоугольник 247">
          <a:extLst>
            <a:ext uri="{FF2B5EF4-FFF2-40B4-BE49-F238E27FC236}">
              <a16:creationId xmlns:a16="http://schemas.microsoft.com/office/drawing/2014/main" id="{00000000-0008-0000-0500-0000F8000000}"/>
            </a:ext>
          </a:extLst>
        </xdr:cNvPr>
        <xdr:cNvSpPr/>
      </xdr:nvSpPr>
      <xdr:spPr>
        <a:xfrm>
          <a:off x="11910786" y="31505069"/>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функции самозакрывания</a:t>
          </a:r>
          <a:endParaRPr lang="ru-RU" sz="1600" b="1" i="0">
            <a:latin typeface="+mn-lt"/>
            <a:ea typeface="+mn-ea"/>
            <a:cs typeface="+mn-cs"/>
          </a:endParaRPr>
        </a:p>
      </xdr:txBody>
    </xdr:sp>
    <xdr:clientData/>
  </xdr:oneCellAnchor>
  <xdr:oneCellAnchor>
    <xdr:from>
      <xdr:col>8</xdr:col>
      <xdr:colOff>907143</xdr:colOff>
      <xdr:row>122</xdr:row>
      <xdr:rowOff>390070</xdr:rowOff>
    </xdr:from>
    <xdr:ext cx="4018643" cy="1106714"/>
    <xdr:sp macro="" textlink="">
      <xdr:nvSpPr>
        <xdr:cNvPr id="249" name="Прямоугольник 248">
          <a:extLst>
            <a:ext uri="{FF2B5EF4-FFF2-40B4-BE49-F238E27FC236}">
              <a16:creationId xmlns:a16="http://schemas.microsoft.com/office/drawing/2014/main" id="{00000000-0008-0000-0500-0000F9000000}"/>
            </a:ext>
          </a:extLst>
        </xdr:cNvPr>
        <xdr:cNvSpPr/>
      </xdr:nvSpPr>
      <xdr:spPr>
        <a:xfrm>
          <a:off x="11919857" y="31876999"/>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916207</xdr:colOff>
      <xdr:row>157</xdr:row>
      <xdr:rowOff>0</xdr:rowOff>
    </xdr:from>
    <xdr:ext cx="2648858" cy="1520562"/>
    <xdr:pic>
      <xdr:nvPicPr>
        <xdr:cNvPr id="250" name="Рисунок 249">
          <a:extLst>
            <a:ext uri="{FF2B5EF4-FFF2-40B4-BE49-F238E27FC236}">
              <a16:creationId xmlns:a16="http://schemas.microsoft.com/office/drawing/2014/main" id="{00000000-0008-0000-0500-0000FA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07" y="35659787"/>
          <a:ext cx="2648858" cy="15205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916212</xdr:colOff>
      <xdr:row>157</xdr:row>
      <xdr:rowOff>0</xdr:rowOff>
    </xdr:from>
    <xdr:ext cx="4390572" cy="344715"/>
    <xdr:sp macro="" textlink="">
      <xdr:nvSpPr>
        <xdr:cNvPr id="251" name="Прямоугольник 250">
          <a:extLst>
            <a:ext uri="{FF2B5EF4-FFF2-40B4-BE49-F238E27FC236}">
              <a16:creationId xmlns:a16="http://schemas.microsoft.com/office/drawing/2014/main" id="{00000000-0008-0000-0500-0000FB000000}"/>
            </a:ext>
          </a:extLst>
        </xdr:cNvPr>
        <xdr:cNvSpPr/>
      </xdr:nvSpPr>
      <xdr:spPr>
        <a:xfrm>
          <a:off x="3565069" y="3563257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861786</xdr:colOff>
      <xdr:row>157</xdr:row>
      <xdr:rowOff>381000</xdr:rowOff>
    </xdr:from>
    <xdr:ext cx="4018643" cy="1106714"/>
    <xdr:sp macro="" textlink="">
      <xdr:nvSpPr>
        <xdr:cNvPr id="252" name="Прямоугольник 251">
          <a:extLst>
            <a:ext uri="{FF2B5EF4-FFF2-40B4-BE49-F238E27FC236}">
              <a16:creationId xmlns:a16="http://schemas.microsoft.com/office/drawing/2014/main" id="{00000000-0008-0000-0500-0000FC000000}"/>
            </a:ext>
          </a:extLst>
        </xdr:cNvPr>
        <xdr:cNvSpPr/>
      </xdr:nvSpPr>
      <xdr:spPr>
        <a:xfrm>
          <a:off x="11874500" y="51280786"/>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1</xdr:col>
      <xdr:colOff>27216</xdr:colOff>
      <xdr:row>14</xdr:row>
      <xdr:rowOff>54429</xdr:rowOff>
    </xdr:from>
    <xdr:ext cx="3927928" cy="644072"/>
    <xdr:sp macro="" textlink="">
      <xdr:nvSpPr>
        <xdr:cNvPr id="132" name="Прямоугольник 131">
          <a:extLst>
            <a:ext uri="{FF2B5EF4-FFF2-40B4-BE49-F238E27FC236}">
              <a16:creationId xmlns:a16="http://schemas.microsoft.com/office/drawing/2014/main" id="{00000000-0008-0000-0500-000084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twoCellAnchor editAs="oneCell">
    <xdr:from>
      <xdr:col>2</xdr:col>
      <xdr:colOff>2503714</xdr:colOff>
      <xdr:row>14</xdr:row>
      <xdr:rowOff>181430</xdr:rowOff>
    </xdr:from>
    <xdr:to>
      <xdr:col>2</xdr:col>
      <xdr:colOff>3186927</xdr:colOff>
      <xdr:row>15</xdr:row>
      <xdr:rowOff>263073</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twoCellAnchor>
  <xdr:oneCellAnchor>
    <xdr:from>
      <xdr:col>7</xdr:col>
      <xdr:colOff>27216</xdr:colOff>
      <xdr:row>14</xdr:row>
      <xdr:rowOff>54429</xdr:rowOff>
    </xdr:from>
    <xdr:ext cx="3927928" cy="644072"/>
    <xdr:sp macro="" textlink="">
      <xdr:nvSpPr>
        <xdr:cNvPr id="144" name="Прямоугольник 143">
          <a:extLst>
            <a:ext uri="{FF2B5EF4-FFF2-40B4-BE49-F238E27FC236}">
              <a16:creationId xmlns:a16="http://schemas.microsoft.com/office/drawing/2014/main" id="{00000000-0008-0000-0500-000090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45" name="Рисунок 144">
          <a:extLst>
            <a:ext uri="{FF2B5EF4-FFF2-40B4-BE49-F238E27FC236}">
              <a16:creationId xmlns:a16="http://schemas.microsoft.com/office/drawing/2014/main" id="{00000000-0008-0000-0500-000091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oneCellAnchor>
  <xdr:oneCellAnchor>
    <xdr:from>
      <xdr:col>0</xdr:col>
      <xdr:colOff>560613</xdr:colOff>
      <xdr:row>11</xdr:row>
      <xdr:rowOff>54430</xdr:rowOff>
    </xdr:from>
    <xdr:ext cx="4789715" cy="362858"/>
    <xdr:sp macro="" textlink="">
      <xdr:nvSpPr>
        <xdr:cNvPr id="146" name="Прямоугольник 145">
          <a:extLst>
            <a:ext uri="{FF2B5EF4-FFF2-40B4-BE49-F238E27FC236}">
              <a16:creationId xmlns:a16="http://schemas.microsoft.com/office/drawing/2014/main" id="{00000000-0008-0000-0500-000092000000}"/>
            </a:ext>
          </a:extLst>
        </xdr:cNvPr>
        <xdr:cNvSpPr/>
      </xdr:nvSpPr>
      <xdr:spPr>
        <a:xfrm>
          <a:off x="560613" y="488950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11</xdr:row>
      <xdr:rowOff>27212</xdr:rowOff>
    </xdr:from>
    <xdr:ext cx="5352143" cy="362858"/>
    <xdr:sp macro="" textlink="">
      <xdr:nvSpPr>
        <xdr:cNvPr id="147" name="Прямоугольник 146">
          <a:extLst>
            <a:ext uri="{FF2B5EF4-FFF2-40B4-BE49-F238E27FC236}">
              <a16:creationId xmlns:a16="http://schemas.microsoft.com/office/drawing/2014/main" id="{00000000-0008-0000-0500-000093000000}"/>
            </a:ext>
          </a:extLst>
        </xdr:cNvPr>
        <xdr:cNvSpPr/>
      </xdr:nvSpPr>
      <xdr:spPr>
        <a:xfrm>
          <a:off x="9334500" y="486228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0</xdr:col>
      <xdr:colOff>535214</xdr:colOff>
      <xdr:row>31</xdr:row>
      <xdr:rowOff>45359</xdr:rowOff>
    </xdr:from>
    <xdr:ext cx="4789715" cy="362858"/>
    <xdr:sp macro="" textlink="">
      <xdr:nvSpPr>
        <xdr:cNvPr id="148" name="Прямоугольник 147">
          <a:extLst>
            <a:ext uri="{FF2B5EF4-FFF2-40B4-BE49-F238E27FC236}">
              <a16:creationId xmlns:a16="http://schemas.microsoft.com/office/drawing/2014/main" id="{00000000-0008-0000-0500-000094000000}"/>
            </a:ext>
          </a:extLst>
        </xdr:cNvPr>
        <xdr:cNvSpPr/>
      </xdr:nvSpPr>
      <xdr:spPr>
        <a:xfrm>
          <a:off x="535214" y="1170214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31</xdr:row>
      <xdr:rowOff>36290</xdr:rowOff>
    </xdr:from>
    <xdr:ext cx="5352143" cy="217711"/>
    <xdr:sp macro="" textlink="">
      <xdr:nvSpPr>
        <xdr:cNvPr id="149" name="Прямоугольник 148">
          <a:extLst>
            <a:ext uri="{FF2B5EF4-FFF2-40B4-BE49-F238E27FC236}">
              <a16:creationId xmlns:a16="http://schemas.microsoft.com/office/drawing/2014/main" id="{00000000-0008-0000-0500-000095000000}"/>
            </a:ext>
          </a:extLst>
        </xdr:cNvPr>
        <xdr:cNvSpPr/>
      </xdr:nvSpPr>
      <xdr:spPr>
        <a:xfrm>
          <a:off x="9379857" y="11693076"/>
          <a:ext cx="5352143" cy="217711"/>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500-000096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52" name="Прямоугольник 151">
          <a:extLst>
            <a:ext uri="{FF2B5EF4-FFF2-40B4-BE49-F238E27FC236}">
              <a16:creationId xmlns:a16="http://schemas.microsoft.com/office/drawing/2014/main" id="{00000000-0008-0000-0500-000098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2521859</xdr:colOff>
      <xdr:row>34</xdr:row>
      <xdr:rowOff>155644</xdr:rowOff>
    </xdr:from>
    <xdr:to>
      <xdr:col>2</xdr:col>
      <xdr:colOff>3247573</xdr:colOff>
      <xdr:row>35</xdr:row>
      <xdr:rowOff>308425</xdr:rowOff>
    </xdr:to>
    <xdr:pic>
      <xdr:nvPicPr>
        <xdr:cNvPr id="156" name="Рисунок 155">
          <a:extLst>
            <a:ext uri="{FF2B5EF4-FFF2-40B4-BE49-F238E27FC236}">
              <a16:creationId xmlns:a16="http://schemas.microsoft.com/office/drawing/2014/main" id="{00000000-0008-0000-0500-00009C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twoCellAnchor>
  <xdr:twoCellAnchor editAs="oneCell">
    <xdr:from>
      <xdr:col>8</xdr:col>
      <xdr:colOff>2549072</xdr:colOff>
      <xdr:row>34</xdr:row>
      <xdr:rowOff>163286</xdr:rowOff>
    </xdr:from>
    <xdr:to>
      <xdr:col>8</xdr:col>
      <xdr:colOff>3274786</xdr:colOff>
      <xdr:row>35</xdr:row>
      <xdr:rowOff>316067</xdr:rowOff>
    </xdr:to>
    <xdr:pic>
      <xdr:nvPicPr>
        <xdr:cNvPr id="157" name="Рисунок 156">
          <a:extLst>
            <a:ext uri="{FF2B5EF4-FFF2-40B4-BE49-F238E27FC236}">
              <a16:creationId xmlns:a16="http://schemas.microsoft.com/office/drawing/2014/main" id="{00000000-0008-0000-05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twoCellAnchor>
  <xdr:oneCellAnchor>
    <xdr:from>
      <xdr:col>0</xdr:col>
      <xdr:colOff>514350</xdr:colOff>
      <xdr:row>51</xdr:row>
      <xdr:rowOff>9077</xdr:rowOff>
    </xdr:from>
    <xdr:ext cx="4789715" cy="362858"/>
    <xdr:sp macro="" textlink="">
      <xdr:nvSpPr>
        <xdr:cNvPr id="158" name="Прямоугольник 157">
          <a:extLst>
            <a:ext uri="{FF2B5EF4-FFF2-40B4-BE49-F238E27FC236}">
              <a16:creationId xmlns:a16="http://schemas.microsoft.com/office/drawing/2014/main" id="{00000000-0008-0000-0500-00009E000000}"/>
            </a:ext>
          </a:extLst>
        </xdr:cNvPr>
        <xdr:cNvSpPr/>
      </xdr:nvSpPr>
      <xdr:spPr>
        <a:xfrm>
          <a:off x="514350" y="1845129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589643</xdr:colOff>
      <xdr:row>51</xdr:row>
      <xdr:rowOff>9073</xdr:rowOff>
    </xdr:from>
    <xdr:ext cx="5352143" cy="362858"/>
    <xdr:sp macro="" textlink="">
      <xdr:nvSpPr>
        <xdr:cNvPr id="159" name="Прямоугольник 158">
          <a:extLst>
            <a:ext uri="{FF2B5EF4-FFF2-40B4-BE49-F238E27FC236}">
              <a16:creationId xmlns:a16="http://schemas.microsoft.com/office/drawing/2014/main" id="{00000000-0008-0000-0500-00009F000000}"/>
            </a:ext>
          </a:extLst>
        </xdr:cNvPr>
        <xdr:cNvSpPr/>
      </xdr:nvSpPr>
      <xdr:spPr>
        <a:xfrm>
          <a:off x="9325429" y="18451287"/>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60" name="Прямоугольник 159">
          <a:extLst>
            <a:ext uri="{FF2B5EF4-FFF2-40B4-BE49-F238E27FC236}">
              <a16:creationId xmlns:a16="http://schemas.microsoft.com/office/drawing/2014/main" id="{00000000-0008-0000-0500-0000A0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61" name="Прямоугольник 160">
          <a:extLst>
            <a:ext uri="{FF2B5EF4-FFF2-40B4-BE49-F238E27FC236}">
              <a16:creationId xmlns:a16="http://schemas.microsoft.com/office/drawing/2014/main" id="{00000000-0008-0000-0500-0000A1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2521859</xdr:colOff>
      <xdr:row>54</xdr:row>
      <xdr:rowOff>155644</xdr:rowOff>
    </xdr:from>
    <xdr:ext cx="725714" cy="515639"/>
    <xdr:pic>
      <xdr:nvPicPr>
        <xdr:cNvPr id="162" name="Рисунок 161">
          <a:extLst>
            <a:ext uri="{FF2B5EF4-FFF2-40B4-BE49-F238E27FC236}">
              <a16:creationId xmlns:a16="http://schemas.microsoft.com/office/drawing/2014/main" id="{00000000-0008-0000-0500-0000A2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oneCellAnchor>
  <xdr:oneCellAnchor>
    <xdr:from>
      <xdr:col>8</xdr:col>
      <xdr:colOff>2549072</xdr:colOff>
      <xdr:row>54</xdr:row>
      <xdr:rowOff>163286</xdr:rowOff>
    </xdr:from>
    <xdr:ext cx="725714" cy="515639"/>
    <xdr:pic>
      <xdr:nvPicPr>
        <xdr:cNvPr id="163" name="Рисунок 162">
          <a:extLst>
            <a:ext uri="{FF2B5EF4-FFF2-40B4-BE49-F238E27FC236}">
              <a16:creationId xmlns:a16="http://schemas.microsoft.com/office/drawing/2014/main" id="{00000000-0008-0000-0500-0000A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oneCellAnchor>
  <xdr:oneCellAnchor>
    <xdr:from>
      <xdr:col>0</xdr:col>
      <xdr:colOff>562428</xdr:colOff>
      <xdr:row>71</xdr:row>
      <xdr:rowOff>27214</xdr:rowOff>
    </xdr:from>
    <xdr:ext cx="4789715" cy="362858"/>
    <xdr:sp macro="" textlink="">
      <xdr:nvSpPr>
        <xdr:cNvPr id="164" name="Прямоугольник 163">
          <a:extLst>
            <a:ext uri="{FF2B5EF4-FFF2-40B4-BE49-F238E27FC236}">
              <a16:creationId xmlns:a16="http://schemas.microsoft.com/office/drawing/2014/main" id="{00000000-0008-0000-0500-0000A4000000}"/>
            </a:ext>
          </a:extLst>
        </xdr:cNvPr>
        <xdr:cNvSpPr/>
      </xdr:nvSpPr>
      <xdr:spPr>
        <a:xfrm>
          <a:off x="562428" y="2518228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625928</xdr:colOff>
      <xdr:row>71</xdr:row>
      <xdr:rowOff>27218</xdr:rowOff>
    </xdr:from>
    <xdr:ext cx="5352143" cy="362858"/>
    <xdr:sp macro="" textlink="">
      <xdr:nvSpPr>
        <xdr:cNvPr id="165" name="Прямоугольник 164">
          <a:extLst>
            <a:ext uri="{FF2B5EF4-FFF2-40B4-BE49-F238E27FC236}">
              <a16:creationId xmlns:a16="http://schemas.microsoft.com/office/drawing/2014/main" id="{00000000-0008-0000-0500-0000A5000000}"/>
            </a:ext>
          </a:extLst>
        </xdr:cNvPr>
        <xdr:cNvSpPr/>
      </xdr:nvSpPr>
      <xdr:spPr>
        <a:xfrm>
          <a:off x="9361714" y="25182289"/>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66" name="Прямоугольник 165">
          <a:extLst>
            <a:ext uri="{FF2B5EF4-FFF2-40B4-BE49-F238E27FC236}">
              <a16:creationId xmlns:a16="http://schemas.microsoft.com/office/drawing/2014/main" id="{00000000-0008-0000-0500-0000A6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4227286</xdr:colOff>
      <xdr:row>75</xdr:row>
      <xdr:rowOff>300171</xdr:rowOff>
    </xdr:to>
    <xdr:pic>
      <xdr:nvPicPr>
        <xdr:cNvPr id="175" name="Рисунок 174">
          <a:extLst>
            <a:ext uri="{FF2B5EF4-FFF2-40B4-BE49-F238E27FC236}">
              <a16:creationId xmlns:a16="http://schemas.microsoft.com/office/drawing/2014/main" id="{00000000-0008-0000-0500-0000AF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223000" y="27116540"/>
          <a:ext cx="653143" cy="588417"/>
        </a:xfrm>
        <a:prstGeom prst="rect">
          <a:avLst/>
        </a:prstGeom>
      </xdr:spPr>
    </xdr:pic>
    <xdr:clientData/>
  </xdr:twoCellAnchor>
  <xdr:oneCellAnchor>
    <xdr:from>
      <xdr:col>7</xdr:col>
      <xdr:colOff>0</xdr:colOff>
      <xdr:row>74</xdr:row>
      <xdr:rowOff>54426</xdr:rowOff>
    </xdr:from>
    <xdr:ext cx="5197928" cy="644072"/>
    <xdr:sp macro="" textlink="">
      <xdr:nvSpPr>
        <xdr:cNvPr id="176" name="Прямоугольник 175">
          <a:extLst>
            <a:ext uri="{FF2B5EF4-FFF2-40B4-BE49-F238E27FC236}">
              <a16:creationId xmlns:a16="http://schemas.microsoft.com/office/drawing/2014/main" id="{00000000-0008-0000-0500-0000B0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154215</xdr:colOff>
      <xdr:row>75</xdr:row>
      <xdr:rowOff>352560</xdr:rowOff>
    </xdr:to>
    <xdr:pic>
      <xdr:nvPicPr>
        <xdr:cNvPr id="177" name="Рисунок 176">
          <a:extLst>
            <a:ext uri="{FF2B5EF4-FFF2-40B4-BE49-F238E27FC236}">
              <a16:creationId xmlns:a16="http://schemas.microsoft.com/office/drawing/2014/main" id="{00000000-0008-0000-0500-0000B1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750143" y="27168929"/>
          <a:ext cx="653143" cy="588417"/>
        </a:xfrm>
        <a:prstGeom prst="rect">
          <a:avLst/>
        </a:prstGeom>
      </xdr:spPr>
    </xdr:pic>
    <xdr:clientData/>
  </xdr:twoCellAnchor>
  <xdr:oneCellAnchor>
    <xdr:from>
      <xdr:col>0</xdr:col>
      <xdr:colOff>589643</xdr:colOff>
      <xdr:row>90</xdr:row>
      <xdr:rowOff>317508</xdr:rowOff>
    </xdr:from>
    <xdr:ext cx="4789715" cy="362858"/>
    <xdr:sp macro="" textlink="">
      <xdr:nvSpPr>
        <xdr:cNvPr id="178" name="Прямоугольник 177">
          <a:extLst>
            <a:ext uri="{FF2B5EF4-FFF2-40B4-BE49-F238E27FC236}">
              <a16:creationId xmlns:a16="http://schemas.microsoft.com/office/drawing/2014/main" id="{00000000-0008-0000-0500-0000B2000000}"/>
            </a:ext>
          </a:extLst>
        </xdr:cNvPr>
        <xdr:cNvSpPr/>
      </xdr:nvSpPr>
      <xdr:spPr>
        <a:xfrm>
          <a:off x="589643" y="3185886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91</xdr:row>
      <xdr:rowOff>27223</xdr:rowOff>
    </xdr:from>
    <xdr:ext cx="5352143" cy="362858"/>
    <xdr:sp macro="" textlink="">
      <xdr:nvSpPr>
        <xdr:cNvPr id="179" name="Прямоугольник 178">
          <a:extLst>
            <a:ext uri="{FF2B5EF4-FFF2-40B4-BE49-F238E27FC236}">
              <a16:creationId xmlns:a16="http://schemas.microsoft.com/office/drawing/2014/main" id="{00000000-0008-0000-0500-0000B3000000}"/>
            </a:ext>
          </a:extLst>
        </xdr:cNvPr>
        <xdr:cNvSpPr/>
      </xdr:nvSpPr>
      <xdr:spPr>
        <a:xfrm>
          <a:off x="9343571" y="318951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80" name="Прямоугольник 179">
          <a:extLst>
            <a:ext uri="{FF2B5EF4-FFF2-40B4-BE49-F238E27FC236}">
              <a16:creationId xmlns:a16="http://schemas.microsoft.com/office/drawing/2014/main" id="{00000000-0008-0000-0500-0000B4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254" name="Прямоугольник 253">
          <a:extLst>
            <a:ext uri="{FF2B5EF4-FFF2-40B4-BE49-F238E27FC236}">
              <a16:creationId xmlns:a16="http://schemas.microsoft.com/office/drawing/2014/main" id="{00000000-0008-0000-0500-0000FE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253751</xdr:rowOff>
    </xdr:to>
    <xdr:pic>
      <xdr:nvPicPr>
        <xdr:cNvPr id="256" name="Рисунок 255">
          <a:extLst>
            <a:ext uri="{FF2B5EF4-FFF2-40B4-BE49-F238E27FC236}">
              <a16:creationId xmlns:a16="http://schemas.microsoft.com/office/drawing/2014/main" id="{00000000-0008-0000-0500-000000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322786" y="34108572"/>
          <a:ext cx="644071" cy="525893"/>
        </a:xfrm>
        <a:prstGeom prst="rect">
          <a:avLst/>
        </a:prstGeom>
      </xdr:spPr>
    </xdr:pic>
    <xdr:clientData/>
  </xdr:twoCellAnchor>
  <xdr:twoCellAnchor editAs="oneCell">
    <xdr:from>
      <xdr:col>8</xdr:col>
      <xdr:colOff>3755571</xdr:colOff>
      <xdr:row>94</xdr:row>
      <xdr:rowOff>108858</xdr:rowOff>
    </xdr:from>
    <xdr:to>
      <xdr:col>9</xdr:col>
      <xdr:colOff>163285</xdr:colOff>
      <xdr:row>95</xdr:row>
      <xdr:rowOff>271894</xdr:rowOff>
    </xdr:to>
    <xdr:pic>
      <xdr:nvPicPr>
        <xdr:cNvPr id="257" name="Рисунок 256">
          <a:extLst>
            <a:ext uri="{FF2B5EF4-FFF2-40B4-BE49-F238E27FC236}">
              <a16:creationId xmlns:a16="http://schemas.microsoft.com/office/drawing/2014/main" id="{00000000-0008-0000-0500-000001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4768285" y="34126715"/>
          <a:ext cx="644071" cy="525893"/>
        </a:xfrm>
        <a:prstGeom prst="rect">
          <a:avLst/>
        </a:prstGeom>
      </xdr:spPr>
    </xdr:pic>
    <xdr:clientData/>
  </xdr:twoCellAnchor>
  <xdr:oneCellAnchor>
    <xdr:from>
      <xdr:col>0</xdr:col>
      <xdr:colOff>571498</xdr:colOff>
      <xdr:row>111</xdr:row>
      <xdr:rowOff>18146</xdr:rowOff>
    </xdr:from>
    <xdr:ext cx="4789715" cy="362858"/>
    <xdr:sp macro="" textlink="">
      <xdr:nvSpPr>
        <xdr:cNvPr id="258" name="Прямоугольник 257">
          <a:extLst>
            <a:ext uri="{FF2B5EF4-FFF2-40B4-BE49-F238E27FC236}">
              <a16:creationId xmlns:a16="http://schemas.microsoft.com/office/drawing/2014/main" id="{00000000-0008-0000-0500-000002010000}"/>
            </a:ext>
          </a:extLst>
        </xdr:cNvPr>
        <xdr:cNvSpPr/>
      </xdr:nvSpPr>
      <xdr:spPr>
        <a:xfrm>
          <a:off x="571498" y="3861707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111</xdr:row>
      <xdr:rowOff>27215</xdr:rowOff>
    </xdr:from>
    <xdr:ext cx="5352143" cy="362858"/>
    <xdr:sp macro="" textlink="">
      <xdr:nvSpPr>
        <xdr:cNvPr id="259" name="Прямоугольник 258">
          <a:extLst>
            <a:ext uri="{FF2B5EF4-FFF2-40B4-BE49-F238E27FC236}">
              <a16:creationId xmlns:a16="http://schemas.microsoft.com/office/drawing/2014/main" id="{00000000-0008-0000-0500-000003010000}"/>
            </a:ext>
          </a:extLst>
        </xdr:cNvPr>
        <xdr:cNvSpPr/>
      </xdr:nvSpPr>
      <xdr:spPr>
        <a:xfrm>
          <a:off x="9343571" y="38626144"/>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260" name="Прямоугольник 259">
          <a:extLst>
            <a:ext uri="{FF2B5EF4-FFF2-40B4-BE49-F238E27FC236}">
              <a16:creationId xmlns:a16="http://schemas.microsoft.com/office/drawing/2014/main" id="{00000000-0008-0000-0500-000004010000}"/>
            </a:ext>
          </a:extLst>
        </xdr:cNvPr>
        <xdr:cNvSpPr/>
      </xdr:nvSpPr>
      <xdr:spPr>
        <a:xfrm>
          <a:off x="952501" y="410391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264" name="Прямоугольник 263">
          <a:extLst>
            <a:ext uri="{FF2B5EF4-FFF2-40B4-BE49-F238E27FC236}">
              <a16:creationId xmlns:a16="http://schemas.microsoft.com/office/drawing/2014/main" id="{00000000-0008-0000-0500-000008010000}"/>
            </a:ext>
          </a:extLst>
        </xdr:cNvPr>
        <xdr:cNvSpPr/>
      </xdr:nvSpPr>
      <xdr:spPr>
        <a:xfrm>
          <a:off x="9225641" y="41066357"/>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0</xdr:col>
      <xdr:colOff>553357</xdr:colOff>
      <xdr:row>131</xdr:row>
      <xdr:rowOff>18148</xdr:rowOff>
    </xdr:from>
    <xdr:ext cx="4789715" cy="362858"/>
    <xdr:sp macro="" textlink="">
      <xdr:nvSpPr>
        <xdr:cNvPr id="265" name="Прямоугольник 264">
          <a:extLst>
            <a:ext uri="{FF2B5EF4-FFF2-40B4-BE49-F238E27FC236}">
              <a16:creationId xmlns:a16="http://schemas.microsoft.com/office/drawing/2014/main" id="{00000000-0008-0000-0500-000009010000}"/>
            </a:ext>
          </a:extLst>
        </xdr:cNvPr>
        <xdr:cNvSpPr/>
      </xdr:nvSpPr>
      <xdr:spPr>
        <a:xfrm>
          <a:off x="553357" y="45393434"/>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562428</xdr:colOff>
      <xdr:row>131</xdr:row>
      <xdr:rowOff>9077</xdr:rowOff>
    </xdr:from>
    <xdr:ext cx="5352143" cy="362858"/>
    <xdr:sp macro="" textlink="">
      <xdr:nvSpPr>
        <xdr:cNvPr id="266" name="Прямоугольник 265">
          <a:extLst>
            <a:ext uri="{FF2B5EF4-FFF2-40B4-BE49-F238E27FC236}">
              <a16:creationId xmlns:a16="http://schemas.microsoft.com/office/drawing/2014/main" id="{00000000-0008-0000-0500-00000A010000}"/>
            </a:ext>
          </a:extLst>
        </xdr:cNvPr>
        <xdr:cNvSpPr/>
      </xdr:nvSpPr>
      <xdr:spPr>
        <a:xfrm>
          <a:off x="9298214" y="4538436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27214</xdr:colOff>
      <xdr:row>134</xdr:row>
      <xdr:rowOff>54429</xdr:rowOff>
    </xdr:from>
    <xdr:ext cx="5624285" cy="644072"/>
    <xdr:sp macro="" textlink="">
      <xdr:nvSpPr>
        <xdr:cNvPr id="267" name="Прямоугольник 266">
          <a:extLst>
            <a:ext uri="{FF2B5EF4-FFF2-40B4-BE49-F238E27FC236}">
              <a16:creationId xmlns:a16="http://schemas.microsoft.com/office/drawing/2014/main" id="{00000000-0008-0000-0500-00000B010000}"/>
            </a:ext>
          </a:extLst>
        </xdr:cNvPr>
        <xdr:cNvSpPr/>
      </xdr:nvSpPr>
      <xdr:spPr>
        <a:xfrm>
          <a:off x="952500" y="48015072"/>
          <a:ext cx="5624285"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oneCellAnchor>
    <xdr:from>
      <xdr:col>7</xdr:col>
      <xdr:colOff>0</xdr:colOff>
      <xdr:row>134</xdr:row>
      <xdr:rowOff>54426</xdr:rowOff>
    </xdr:from>
    <xdr:ext cx="5569858" cy="644072"/>
    <xdr:sp macro="" textlink="">
      <xdr:nvSpPr>
        <xdr:cNvPr id="268" name="Прямоугольник 267">
          <a:extLst>
            <a:ext uri="{FF2B5EF4-FFF2-40B4-BE49-F238E27FC236}">
              <a16:creationId xmlns:a16="http://schemas.microsoft.com/office/drawing/2014/main" id="{00000000-0008-0000-0500-00000C010000}"/>
            </a:ext>
          </a:extLst>
        </xdr:cNvPr>
        <xdr:cNvSpPr/>
      </xdr:nvSpPr>
      <xdr:spPr>
        <a:xfrm>
          <a:off x="9216571" y="48015069"/>
          <a:ext cx="556985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263713</xdr:rowOff>
    </xdr:to>
    <xdr:pic>
      <xdr:nvPicPr>
        <xdr:cNvPr id="271" name="Рисунок 270">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49358" y="48069501"/>
          <a:ext cx="698500" cy="517712"/>
        </a:xfrm>
        <a:prstGeom prst="rect">
          <a:avLst/>
        </a:prstGeom>
      </xdr:spPr>
    </xdr:pic>
    <xdr:clientData/>
  </xdr:twoCellAnchor>
  <xdr:twoCellAnchor editAs="oneCell">
    <xdr:from>
      <xdr:col>9</xdr:col>
      <xdr:colOff>108857</xdr:colOff>
      <xdr:row>134</xdr:row>
      <xdr:rowOff>99786</xdr:rowOff>
    </xdr:from>
    <xdr:to>
      <xdr:col>10</xdr:col>
      <xdr:colOff>208643</xdr:colOff>
      <xdr:row>135</xdr:row>
      <xdr:rowOff>254641</xdr:rowOff>
    </xdr:to>
    <xdr:pic>
      <xdr:nvPicPr>
        <xdr:cNvPr id="272" name="Рисунок 271">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4895286" y="48060429"/>
          <a:ext cx="698500" cy="517712"/>
        </a:xfrm>
        <a:prstGeom prst="rect">
          <a:avLst/>
        </a:prstGeom>
      </xdr:spPr>
    </xdr:pic>
    <xdr:clientData/>
  </xdr:twoCellAnchor>
  <xdr:twoCellAnchor editAs="oneCell">
    <xdr:from>
      <xdr:col>3</xdr:col>
      <xdr:colOff>299357</xdr:colOff>
      <xdr:row>114</xdr:row>
      <xdr:rowOff>63501</xdr:rowOff>
    </xdr:from>
    <xdr:to>
      <xdr:col>4</xdr:col>
      <xdr:colOff>299357</xdr:colOff>
      <xdr:row>115</xdr:row>
      <xdr:rowOff>267600</xdr:rowOff>
    </xdr:to>
    <xdr:pic>
      <xdr:nvPicPr>
        <xdr:cNvPr id="273" name="Рисунок 272">
          <a:extLst>
            <a:ext uri="{FF2B5EF4-FFF2-40B4-BE49-F238E27FC236}">
              <a16:creationId xmlns:a16="http://schemas.microsoft.com/office/drawing/2014/main" id="{00000000-0008-0000-0500-000011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6703786" y="41048215"/>
          <a:ext cx="598715" cy="566955"/>
        </a:xfrm>
        <a:prstGeom prst="rect">
          <a:avLst/>
        </a:prstGeom>
      </xdr:spPr>
    </xdr:pic>
    <xdr:clientData/>
  </xdr:twoCellAnchor>
  <xdr:twoCellAnchor editAs="oneCell">
    <xdr:from>
      <xdr:col>9</xdr:col>
      <xdr:colOff>181429</xdr:colOff>
      <xdr:row>114</xdr:row>
      <xdr:rowOff>117928</xdr:rowOff>
    </xdr:from>
    <xdr:to>
      <xdr:col>10</xdr:col>
      <xdr:colOff>181430</xdr:colOff>
      <xdr:row>115</xdr:row>
      <xdr:rowOff>322027</xdr:rowOff>
    </xdr:to>
    <xdr:pic>
      <xdr:nvPicPr>
        <xdr:cNvPr id="274" name="Рисунок 273">
          <a:extLst>
            <a:ext uri="{FF2B5EF4-FFF2-40B4-BE49-F238E27FC236}">
              <a16:creationId xmlns:a16="http://schemas.microsoft.com/office/drawing/2014/main" id="{00000000-0008-0000-0500-000012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4967858" y="41102642"/>
          <a:ext cx="598715" cy="566955"/>
        </a:xfrm>
        <a:prstGeom prst="rect">
          <a:avLst/>
        </a:prstGeom>
      </xdr:spPr>
    </xdr:pic>
    <xdr:clientData/>
  </xdr:twoCellAnchor>
  <xdr:oneCellAnchor>
    <xdr:from>
      <xdr:col>2</xdr:col>
      <xdr:colOff>852714</xdr:colOff>
      <xdr:row>140</xdr:row>
      <xdr:rowOff>81644</xdr:rowOff>
    </xdr:from>
    <xdr:ext cx="4390572" cy="471713"/>
    <xdr:sp macro="" textlink="">
      <xdr:nvSpPr>
        <xdr:cNvPr id="168" name="Прямоугольник 167">
          <a:extLst>
            <a:ext uri="{FF2B5EF4-FFF2-40B4-BE49-F238E27FC236}">
              <a16:creationId xmlns:a16="http://schemas.microsoft.com/office/drawing/2014/main" id="{00000000-0008-0000-0500-0000A8000000}"/>
            </a:ext>
          </a:extLst>
        </xdr:cNvPr>
        <xdr:cNvSpPr/>
      </xdr:nvSpPr>
      <xdr:spPr>
        <a:xfrm>
          <a:off x="3501571" y="49520930"/>
          <a:ext cx="4390572" cy="47171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879929</xdr:colOff>
      <xdr:row>141</xdr:row>
      <xdr:rowOff>335640</xdr:rowOff>
    </xdr:from>
    <xdr:ext cx="4345214" cy="1152072"/>
    <xdr:sp macro="" textlink="">
      <xdr:nvSpPr>
        <xdr:cNvPr id="169" name="Прямоугольник 168">
          <a:extLst>
            <a:ext uri="{FF2B5EF4-FFF2-40B4-BE49-F238E27FC236}">
              <a16:creationId xmlns:a16="http://schemas.microsoft.com/office/drawing/2014/main" id="{00000000-0008-0000-0500-0000A9000000}"/>
            </a:ext>
          </a:extLst>
        </xdr:cNvPr>
        <xdr:cNvSpPr/>
      </xdr:nvSpPr>
      <xdr:spPr>
        <a:xfrm>
          <a:off x="3528786" y="49956354"/>
          <a:ext cx="4345214" cy="115207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108857</xdr:colOff>
      <xdr:row>150</xdr:row>
      <xdr:rowOff>5</xdr:rowOff>
    </xdr:from>
    <xdr:ext cx="4789715" cy="290280"/>
    <xdr:sp macro="" textlink="">
      <xdr:nvSpPr>
        <xdr:cNvPr id="206" name="Прямоугольник 205">
          <a:extLst>
            <a:ext uri="{FF2B5EF4-FFF2-40B4-BE49-F238E27FC236}">
              <a16:creationId xmlns:a16="http://schemas.microsoft.com/office/drawing/2014/main" id="{00000000-0008-0000-0500-0000CE000000}"/>
            </a:ext>
          </a:extLst>
        </xdr:cNvPr>
        <xdr:cNvSpPr/>
      </xdr:nvSpPr>
      <xdr:spPr>
        <a:xfrm>
          <a:off x="1034143" y="53185791"/>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907146</xdr:colOff>
      <xdr:row>141</xdr:row>
      <xdr:rowOff>24594</xdr:rowOff>
    </xdr:from>
    <xdr:to>
      <xdr:col>2</xdr:col>
      <xdr:colOff>874489</xdr:colOff>
      <xdr:row>141</xdr:row>
      <xdr:rowOff>1516743</xdr:rowOff>
    </xdr:to>
    <xdr:pic>
      <xdr:nvPicPr>
        <xdr:cNvPr id="210" name="Рисунок 209">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07146" y="49645308"/>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139</xdr:row>
      <xdr:rowOff>63497</xdr:rowOff>
    </xdr:from>
    <xdr:ext cx="4390572" cy="653146"/>
    <xdr:sp macro="" textlink="">
      <xdr:nvSpPr>
        <xdr:cNvPr id="213" name="Прямоугольник 212">
          <a:extLst>
            <a:ext uri="{FF2B5EF4-FFF2-40B4-BE49-F238E27FC236}">
              <a16:creationId xmlns:a16="http://schemas.microsoft.com/office/drawing/2014/main" id="{00000000-0008-0000-0500-0000D5000000}"/>
            </a:ext>
          </a:extLst>
        </xdr:cNvPr>
        <xdr:cNvSpPr/>
      </xdr:nvSpPr>
      <xdr:spPr>
        <a:xfrm>
          <a:off x="11847286" y="49321354"/>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834572</xdr:colOff>
      <xdr:row>141</xdr:row>
      <xdr:rowOff>371926</xdr:rowOff>
    </xdr:from>
    <xdr:ext cx="4481286" cy="1106714"/>
    <xdr:sp macro="" textlink="">
      <xdr:nvSpPr>
        <xdr:cNvPr id="215" name="Прямоугольник 214">
          <a:extLst>
            <a:ext uri="{FF2B5EF4-FFF2-40B4-BE49-F238E27FC236}">
              <a16:creationId xmlns:a16="http://schemas.microsoft.com/office/drawing/2014/main" id="{00000000-0008-0000-0500-0000D7000000}"/>
            </a:ext>
          </a:extLst>
        </xdr:cNvPr>
        <xdr:cNvSpPr/>
      </xdr:nvSpPr>
      <xdr:spPr>
        <a:xfrm>
          <a:off x="11847286" y="49992640"/>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0</xdr:colOff>
      <xdr:row>150</xdr:row>
      <xdr:rowOff>18148</xdr:rowOff>
    </xdr:from>
    <xdr:ext cx="5352143" cy="299352"/>
    <xdr:sp macro="" textlink="">
      <xdr:nvSpPr>
        <xdr:cNvPr id="216" name="Прямоугольник 215">
          <a:extLst>
            <a:ext uri="{FF2B5EF4-FFF2-40B4-BE49-F238E27FC236}">
              <a16:creationId xmlns:a16="http://schemas.microsoft.com/office/drawing/2014/main" id="{00000000-0008-0000-0500-0000D8000000}"/>
            </a:ext>
          </a:extLst>
        </xdr:cNvPr>
        <xdr:cNvSpPr/>
      </xdr:nvSpPr>
      <xdr:spPr>
        <a:xfrm>
          <a:off x="9216571" y="53203934"/>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twoCellAnchor editAs="oneCell">
    <xdr:from>
      <xdr:col>7</xdr:col>
      <xdr:colOff>9069</xdr:colOff>
      <xdr:row>141</xdr:row>
      <xdr:rowOff>18142</xdr:rowOff>
    </xdr:from>
    <xdr:to>
      <xdr:col>8</xdr:col>
      <xdr:colOff>816426</xdr:colOff>
      <xdr:row>141</xdr:row>
      <xdr:rowOff>1510291</xdr:rowOff>
    </xdr:to>
    <xdr:pic>
      <xdr:nvPicPr>
        <xdr:cNvPr id="221" name="Рисунок 220">
          <a:extLst>
            <a:ext uri="{FF2B5EF4-FFF2-40B4-BE49-F238E27FC236}">
              <a16:creationId xmlns:a16="http://schemas.microsoft.com/office/drawing/2014/main" id="{00000000-0008-0000-0500-0000D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225640" y="49638856"/>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117928</xdr:colOff>
      <xdr:row>0</xdr:row>
      <xdr:rowOff>117928</xdr:rowOff>
    </xdr:from>
    <xdr:to>
      <xdr:col>1</xdr:col>
      <xdr:colOff>183342</xdr:colOff>
      <xdr:row>0</xdr:row>
      <xdr:rowOff>791128</xdr:rowOff>
    </xdr:to>
    <xdr:grpSp>
      <xdr:nvGrpSpPr>
        <xdr:cNvPr id="137" name="Группа 136">
          <a:hlinkClick xmlns:r="http://schemas.openxmlformats.org/officeDocument/2006/relationships" r:id="rId1"/>
          <a:extLst>
            <a:ext uri="{FF2B5EF4-FFF2-40B4-BE49-F238E27FC236}">
              <a16:creationId xmlns:a16="http://schemas.microsoft.com/office/drawing/2014/main" id="{00000000-0008-0000-0600-000089000000}"/>
            </a:ext>
          </a:extLst>
        </xdr:cNvPr>
        <xdr:cNvGrpSpPr>
          <a:grpSpLocks noChangeAspect="1"/>
        </xdr:cNvGrpSpPr>
      </xdr:nvGrpSpPr>
      <xdr:grpSpPr>
        <a:xfrm>
          <a:off x="117928"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6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6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308423</xdr:colOff>
      <xdr:row>0</xdr:row>
      <xdr:rowOff>117929</xdr:rowOff>
    </xdr:from>
    <xdr:to>
      <xdr:col>1</xdr:col>
      <xdr:colOff>981623</xdr:colOff>
      <xdr:row>0</xdr:row>
      <xdr:rowOff>791129</xdr:rowOff>
    </xdr:to>
    <xdr:grpSp>
      <xdr:nvGrpSpPr>
        <xdr:cNvPr id="140" name="Группа 139">
          <a:hlinkClick xmlns:r="http://schemas.openxmlformats.org/officeDocument/2006/relationships" r:id="rId2"/>
          <a:extLst>
            <a:ext uri="{FF2B5EF4-FFF2-40B4-BE49-F238E27FC236}">
              <a16:creationId xmlns:a16="http://schemas.microsoft.com/office/drawing/2014/main" id="{00000000-0008-0000-0600-00008C000000}"/>
            </a:ext>
          </a:extLst>
        </xdr:cNvPr>
        <xdr:cNvGrpSpPr>
          <a:grpSpLocks noChangeAspect="1"/>
        </xdr:cNvGrpSpPr>
      </xdr:nvGrpSpPr>
      <xdr:grpSpPr>
        <a:xfrm rot="5400000">
          <a:off x="916209" y="117929"/>
          <a:ext cx="673200" cy="673200"/>
          <a:chOff x="720000" y="3600000"/>
          <a:chExt cx="792000" cy="792000"/>
        </a:xfrm>
        <a:noFill/>
      </xdr:grpSpPr>
      <xdr:sp macro="" textlink="">
        <xdr:nvSpPr>
          <xdr:cNvPr id="141" name="Стрелка влево 111">
            <a:extLst>
              <a:ext uri="{FF2B5EF4-FFF2-40B4-BE49-F238E27FC236}">
                <a16:creationId xmlns:a16="http://schemas.microsoft.com/office/drawing/2014/main" id="{00000000-0008-0000-0600-00008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2" name="Прямоугольник 141">
            <a:extLst>
              <a:ext uri="{FF2B5EF4-FFF2-40B4-BE49-F238E27FC236}">
                <a16:creationId xmlns:a16="http://schemas.microsoft.com/office/drawing/2014/main" id="{00000000-0008-0000-0600-00008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1097638</xdr:colOff>
      <xdr:row>0</xdr:row>
      <xdr:rowOff>108858</xdr:rowOff>
    </xdr:from>
    <xdr:to>
      <xdr:col>2</xdr:col>
      <xdr:colOff>48982</xdr:colOff>
      <xdr:row>0</xdr:row>
      <xdr:rowOff>801095</xdr:rowOff>
    </xdr:to>
    <xdr:grpSp>
      <xdr:nvGrpSpPr>
        <xdr:cNvPr id="143" name="Группа 142">
          <a:hlinkClick xmlns:r="http://schemas.openxmlformats.org/officeDocument/2006/relationships" r:id="rId3"/>
          <a:extLst>
            <a:ext uri="{FF2B5EF4-FFF2-40B4-BE49-F238E27FC236}">
              <a16:creationId xmlns:a16="http://schemas.microsoft.com/office/drawing/2014/main" id="{00000000-0008-0000-0600-00008F000000}"/>
            </a:ext>
          </a:extLst>
        </xdr:cNvPr>
        <xdr:cNvGrpSpPr/>
      </xdr:nvGrpSpPr>
      <xdr:grpSpPr>
        <a:xfrm>
          <a:off x="1705424" y="108858"/>
          <a:ext cx="674915" cy="692237"/>
          <a:chOff x="2160000" y="3672000"/>
          <a:chExt cx="720000" cy="720000"/>
        </a:xfrm>
      </xdr:grpSpPr>
      <xdr:pic>
        <xdr:nvPicPr>
          <xdr:cNvPr id="144" name="Picture 6" descr="D:\work folders\МОС\Документы по работе\прайс-лист\конфигуратор\unnamed.jpg">
            <a:extLst>
              <a:ext uri="{FF2B5EF4-FFF2-40B4-BE49-F238E27FC236}">
                <a16:creationId xmlns:a16="http://schemas.microsoft.com/office/drawing/2014/main" id="{00000000-0008-0000-0600-000090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5" name="Скругленный прямоугольник 49">
            <a:extLst>
              <a:ext uri="{FF2B5EF4-FFF2-40B4-BE49-F238E27FC236}">
                <a16:creationId xmlns:a16="http://schemas.microsoft.com/office/drawing/2014/main" id="{00000000-0008-0000-0600-00009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163285</xdr:colOff>
      <xdr:row>0</xdr:row>
      <xdr:rowOff>117929</xdr:rowOff>
    </xdr:from>
    <xdr:to>
      <xdr:col>2</xdr:col>
      <xdr:colOff>836485</xdr:colOff>
      <xdr:row>0</xdr:row>
      <xdr:rowOff>791129</xdr:rowOff>
    </xdr:to>
    <xdr:grpSp>
      <xdr:nvGrpSpPr>
        <xdr:cNvPr id="87" name="Группа 86">
          <a:hlinkClick xmlns:r="http://schemas.openxmlformats.org/officeDocument/2006/relationships" r:id="rId5"/>
          <a:extLst>
            <a:ext uri="{FF2B5EF4-FFF2-40B4-BE49-F238E27FC236}">
              <a16:creationId xmlns:a16="http://schemas.microsoft.com/office/drawing/2014/main" id="{00000000-0008-0000-0600-000057000000}"/>
            </a:ext>
          </a:extLst>
        </xdr:cNvPr>
        <xdr:cNvGrpSpPr/>
      </xdr:nvGrpSpPr>
      <xdr:grpSpPr>
        <a:xfrm>
          <a:off x="2494642" y="117929"/>
          <a:ext cx="673200" cy="673200"/>
          <a:chOff x="2403929" y="99786"/>
          <a:chExt cx="673200" cy="673200"/>
        </a:xfrm>
      </xdr:grpSpPr>
      <xdr:pic>
        <xdr:nvPicPr>
          <xdr:cNvPr id="88" name="Рисунок 87" descr="Открытая книга">
            <a:extLst>
              <a:ext uri="{FF2B5EF4-FFF2-40B4-BE49-F238E27FC236}">
                <a16:creationId xmlns:a16="http://schemas.microsoft.com/office/drawing/2014/main" id="{00000000-0008-0000-0600-00005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89" name="Прямоугольник 88">
            <a:extLst>
              <a:ext uri="{FF2B5EF4-FFF2-40B4-BE49-F238E27FC236}">
                <a16:creationId xmlns:a16="http://schemas.microsoft.com/office/drawing/2014/main" id="{00000000-0008-0000-0600-00005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979710</xdr:colOff>
      <xdr:row>0</xdr:row>
      <xdr:rowOff>108857</xdr:rowOff>
    </xdr:from>
    <xdr:to>
      <xdr:col>2</xdr:col>
      <xdr:colOff>1652910</xdr:colOff>
      <xdr:row>0</xdr:row>
      <xdr:rowOff>782057</xdr:rowOff>
    </xdr:to>
    <xdr:grpSp>
      <xdr:nvGrpSpPr>
        <xdr:cNvPr id="90" name="Группа 89">
          <a:hlinkClick xmlns:r="http://schemas.openxmlformats.org/officeDocument/2006/relationships" r:id="rId8"/>
          <a:extLst>
            <a:ext uri="{FF2B5EF4-FFF2-40B4-BE49-F238E27FC236}">
              <a16:creationId xmlns:a16="http://schemas.microsoft.com/office/drawing/2014/main" id="{00000000-0008-0000-0600-00005A000000}"/>
            </a:ext>
          </a:extLst>
        </xdr:cNvPr>
        <xdr:cNvGrpSpPr/>
      </xdr:nvGrpSpPr>
      <xdr:grpSpPr>
        <a:xfrm>
          <a:off x="3311067" y="108857"/>
          <a:ext cx="673200" cy="673200"/>
          <a:chOff x="4562928" y="145143"/>
          <a:chExt cx="673200" cy="673200"/>
        </a:xfrm>
      </xdr:grpSpPr>
      <xdr:pic>
        <xdr:nvPicPr>
          <xdr:cNvPr id="92" name="Рисунок 91" descr="Инструменты">
            <a:extLst>
              <a:ext uri="{FF2B5EF4-FFF2-40B4-BE49-F238E27FC236}">
                <a16:creationId xmlns:a16="http://schemas.microsoft.com/office/drawing/2014/main" id="{00000000-0008-0000-0600-00005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93" name="Прямоугольник 92">
            <a:extLst>
              <a:ext uri="{FF2B5EF4-FFF2-40B4-BE49-F238E27FC236}">
                <a16:creationId xmlns:a16="http://schemas.microsoft.com/office/drawing/2014/main" id="{00000000-0008-0000-0600-00005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913493</xdr:colOff>
      <xdr:row>1</xdr:row>
      <xdr:rowOff>1517166</xdr:rowOff>
    </xdr:to>
    <xdr:pic>
      <xdr:nvPicPr>
        <xdr:cNvPr id="108" name="Рисунок 107">
          <a:extLst>
            <a:ext uri="{FF2B5EF4-FFF2-40B4-BE49-F238E27FC236}">
              <a16:creationId xmlns:a16="http://schemas.microsoft.com/office/drawing/2014/main" id="{00000000-0008-0000-0600-00006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032000"/>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1</xdr:row>
      <xdr:rowOff>0</xdr:rowOff>
    </xdr:from>
    <xdr:ext cx="3737428" cy="362857"/>
    <xdr:sp macro="" textlink="">
      <xdr:nvSpPr>
        <xdr:cNvPr id="109" name="Прямоугольник 108">
          <a:extLst>
            <a:ext uri="{FF2B5EF4-FFF2-40B4-BE49-F238E27FC236}">
              <a16:creationId xmlns:a16="http://schemas.microsoft.com/office/drawing/2014/main" id="{00000000-0008-0000-0600-00006D000000}"/>
            </a:ext>
          </a:extLst>
        </xdr:cNvPr>
        <xdr:cNvSpPr/>
      </xdr:nvSpPr>
      <xdr:spPr>
        <a:xfrm>
          <a:off x="3546929" y="202202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с доводчиком</a:t>
          </a:r>
          <a:endParaRPr lang="ru-RU" sz="1600" b="1" i="0">
            <a:solidFill>
              <a:sysClr val="windowText" lastClr="000000"/>
            </a:solidFill>
            <a:latin typeface="+mn-lt"/>
            <a:ea typeface="+mn-ea"/>
            <a:cs typeface="+mn-cs"/>
          </a:endParaRPr>
        </a:p>
      </xdr:txBody>
    </xdr:sp>
    <xdr:clientData/>
  </xdr:oneCellAnchor>
  <xdr:oneCellAnchor>
    <xdr:from>
      <xdr:col>2</xdr:col>
      <xdr:colOff>898071</xdr:colOff>
      <xdr:row>1</xdr:row>
      <xdr:rowOff>281214</xdr:rowOff>
    </xdr:from>
    <xdr:ext cx="3828142" cy="1143002"/>
    <xdr:sp macro="" textlink="">
      <xdr:nvSpPr>
        <xdr:cNvPr id="114" name="Прямоугольник 113">
          <a:extLst>
            <a:ext uri="{FF2B5EF4-FFF2-40B4-BE49-F238E27FC236}">
              <a16:creationId xmlns:a16="http://schemas.microsoft.com/office/drawing/2014/main" id="{00000000-0008-0000-0600-000072000000}"/>
            </a:ext>
          </a:extLst>
        </xdr:cNvPr>
        <xdr:cNvSpPr/>
      </xdr:nvSpPr>
      <xdr:spPr>
        <a:xfrm>
          <a:off x="3546928" y="2313214"/>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61</xdr:row>
      <xdr:rowOff>0</xdr:rowOff>
    </xdr:from>
    <xdr:to>
      <xdr:col>2</xdr:col>
      <xdr:colOff>904422</xdr:colOff>
      <xdr:row>61</xdr:row>
      <xdr:rowOff>1511953</xdr:rowOff>
    </xdr:to>
    <xdr:pic>
      <xdr:nvPicPr>
        <xdr:cNvPr id="115" name="Рисунок 114">
          <a:extLst>
            <a:ext uri="{FF2B5EF4-FFF2-40B4-BE49-F238E27FC236}">
              <a16:creationId xmlns:a16="http://schemas.microsoft.com/office/drawing/2014/main" id="{00000000-0008-0000-0600-00007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6359070"/>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943428</xdr:colOff>
      <xdr:row>61</xdr:row>
      <xdr:rowOff>217715</xdr:rowOff>
    </xdr:from>
    <xdr:ext cx="3782785" cy="1106714"/>
    <xdr:sp macro="" textlink="">
      <xdr:nvSpPr>
        <xdr:cNvPr id="116" name="Прямоугольник 115">
          <a:extLst>
            <a:ext uri="{FF2B5EF4-FFF2-40B4-BE49-F238E27FC236}">
              <a16:creationId xmlns:a16="http://schemas.microsoft.com/office/drawing/2014/main" id="{00000000-0008-0000-0600-000074000000}"/>
            </a:ext>
          </a:extLst>
        </xdr:cNvPr>
        <xdr:cNvSpPr/>
      </xdr:nvSpPr>
      <xdr:spPr>
        <a:xfrm>
          <a:off x="3592285" y="6576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2</xdr:col>
      <xdr:colOff>870858</xdr:colOff>
      <xdr:row>61</xdr:row>
      <xdr:rowOff>0</xdr:rowOff>
    </xdr:from>
    <xdr:ext cx="4227285" cy="332920"/>
    <xdr:sp macro="" textlink="">
      <xdr:nvSpPr>
        <xdr:cNvPr id="117" name="Прямоугольник 116">
          <a:extLst>
            <a:ext uri="{FF2B5EF4-FFF2-40B4-BE49-F238E27FC236}">
              <a16:creationId xmlns:a16="http://schemas.microsoft.com/office/drawing/2014/main" id="{00000000-0008-0000-0600-000075000000}"/>
            </a:ext>
          </a:extLst>
        </xdr:cNvPr>
        <xdr:cNvSpPr/>
      </xdr:nvSpPr>
      <xdr:spPr>
        <a:xfrm>
          <a:off x="3519715" y="62683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twoCellAnchor editAs="oneCell">
    <xdr:from>
      <xdr:col>0</xdr:col>
      <xdr:colOff>916215</xdr:colOff>
      <xdr:row>81</xdr:row>
      <xdr:rowOff>0</xdr:rowOff>
    </xdr:from>
    <xdr:to>
      <xdr:col>2</xdr:col>
      <xdr:colOff>913493</xdr:colOff>
      <xdr:row>81</xdr:row>
      <xdr:rowOff>1517166</xdr:rowOff>
    </xdr:to>
    <xdr:pic>
      <xdr:nvPicPr>
        <xdr:cNvPr id="121" name="Рисунок 120">
          <a:extLst>
            <a:ext uri="{FF2B5EF4-FFF2-40B4-BE49-F238E27FC236}">
              <a16:creationId xmlns:a16="http://schemas.microsoft.com/office/drawing/2014/main" id="{00000000-0008-0000-0600-000079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10677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81</xdr:row>
      <xdr:rowOff>0</xdr:rowOff>
    </xdr:from>
    <xdr:ext cx="4227285" cy="332920"/>
    <xdr:sp macro="" textlink="">
      <xdr:nvSpPr>
        <xdr:cNvPr id="122" name="Прямоугольник 121">
          <a:extLst>
            <a:ext uri="{FF2B5EF4-FFF2-40B4-BE49-F238E27FC236}">
              <a16:creationId xmlns:a16="http://schemas.microsoft.com/office/drawing/2014/main" id="{00000000-0008-0000-0600-00007A000000}"/>
            </a:ext>
          </a:extLst>
        </xdr:cNvPr>
        <xdr:cNvSpPr/>
      </xdr:nvSpPr>
      <xdr:spPr>
        <a:xfrm>
          <a:off x="3546929" y="1063171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952500</xdr:colOff>
      <xdr:row>81</xdr:row>
      <xdr:rowOff>226786</xdr:rowOff>
    </xdr:from>
    <xdr:ext cx="3782785" cy="1106714"/>
    <xdr:sp macro="" textlink="">
      <xdr:nvSpPr>
        <xdr:cNvPr id="123" name="Прямоугольник 122">
          <a:extLst>
            <a:ext uri="{FF2B5EF4-FFF2-40B4-BE49-F238E27FC236}">
              <a16:creationId xmlns:a16="http://schemas.microsoft.com/office/drawing/2014/main" id="{00000000-0008-0000-0600-00007B000000}"/>
            </a:ext>
          </a:extLst>
        </xdr:cNvPr>
        <xdr:cNvSpPr/>
      </xdr:nvSpPr>
      <xdr:spPr>
        <a:xfrm>
          <a:off x="3601357" y="109038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122</xdr:row>
      <xdr:rowOff>0</xdr:rowOff>
    </xdr:from>
    <xdr:to>
      <xdr:col>2</xdr:col>
      <xdr:colOff>913493</xdr:colOff>
      <xdr:row>122</xdr:row>
      <xdr:rowOff>1517166</xdr:rowOff>
    </xdr:to>
    <xdr:pic>
      <xdr:nvPicPr>
        <xdr:cNvPr id="167" name="Рисунок 166">
          <a:extLst>
            <a:ext uri="{FF2B5EF4-FFF2-40B4-BE49-F238E27FC236}">
              <a16:creationId xmlns:a16="http://schemas.microsoft.com/office/drawing/2014/main" id="{00000000-0008-0000-0600-0000A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5" y="14995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898071</xdr:colOff>
      <xdr:row>122</xdr:row>
      <xdr:rowOff>0</xdr:rowOff>
    </xdr:from>
    <xdr:ext cx="4390572" cy="272143"/>
    <xdr:sp macro="" textlink="">
      <xdr:nvSpPr>
        <xdr:cNvPr id="168" name="Прямоугольник 167">
          <a:extLst>
            <a:ext uri="{FF2B5EF4-FFF2-40B4-BE49-F238E27FC236}">
              <a16:creationId xmlns:a16="http://schemas.microsoft.com/office/drawing/2014/main" id="{00000000-0008-0000-0600-0000A8000000}"/>
            </a:ext>
          </a:extLst>
        </xdr:cNvPr>
        <xdr:cNvSpPr/>
      </xdr:nvSpPr>
      <xdr:spPr>
        <a:xfrm>
          <a:off x="3546928" y="14976928"/>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961571</xdr:colOff>
      <xdr:row>122</xdr:row>
      <xdr:rowOff>217715</xdr:rowOff>
    </xdr:from>
    <xdr:ext cx="3782785" cy="1106714"/>
    <xdr:sp macro="" textlink="">
      <xdr:nvSpPr>
        <xdr:cNvPr id="169" name="Прямоугольник 168">
          <a:extLst>
            <a:ext uri="{FF2B5EF4-FFF2-40B4-BE49-F238E27FC236}">
              <a16:creationId xmlns:a16="http://schemas.microsoft.com/office/drawing/2014/main" id="{00000000-0008-0000-0600-0000A9000000}"/>
            </a:ext>
          </a:extLst>
        </xdr:cNvPr>
        <xdr:cNvSpPr/>
      </xdr:nvSpPr>
      <xdr:spPr>
        <a:xfrm>
          <a:off x="3610428" y="15212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171</xdr:row>
      <xdr:rowOff>146022</xdr:rowOff>
    </xdr:from>
    <xdr:ext cx="4848898" cy="951621"/>
    <xdr:sp macro="" textlink="">
      <xdr:nvSpPr>
        <xdr:cNvPr id="224" name="Прямоугольник 223">
          <a:extLst>
            <a:ext uri="{FF2B5EF4-FFF2-40B4-BE49-F238E27FC236}">
              <a16:creationId xmlns:a16="http://schemas.microsoft.com/office/drawing/2014/main" id="{00000000-0008-0000-0600-0000E0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170</xdr:row>
      <xdr:rowOff>9072</xdr:rowOff>
    </xdr:from>
    <xdr:ext cx="4689927" cy="399143"/>
    <xdr:sp macro="" textlink="">
      <xdr:nvSpPr>
        <xdr:cNvPr id="225" name="Прямоугольник 224">
          <a:extLst>
            <a:ext uri="{FF2B5EF4-FFF2-40B4-BE49-F238E27FC236}">
              <a16:creationId xmlns:a16="http://schemas.microsoft.com/office/drawing/2014/main" id="{00000000-0008-0000-0600-0000E1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171</xdr:row>
      <xdr:rowOff>145141</xdr:rowOff>
    </xdr:from>
    <xdr:to>
      <xdr:col>1</xdr:col>
      <xdr:colOff>1263005</xdr:colOff>
      <xdr:row>171</xdr:row>
      <xdr:rowOff>1006928</xdr:rowOff>
    </xdr:to>
    <xdr:pic>
      <xdr:nvPicPr>
        <xdr:cNvPr id="226" name="Рисунок 225">
          <a:extLst>
            <a:ext uri="{FF2B5EF4-FFF2-40B4-BE49-F238E27FC236}">
              <a16:creationId xmlns:a16="http://schemas.microsoft.com/office/drawing/2014/main" id="{00000000-0008-0000-0600-0000E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34143" y="42173070"/>
          <a:ext cx="1154148" cy="861787"/>
        </a:xfrm>
        <a:prstGeom prst="rect">
          <a:avLst/>
        </a:prstGeom>
      </xdr:spPr>
    </xdr:pic>
    <xdr:clientData/>
  </xdr:twoCellAnchor>
  <xdr:oneCellAnchor>
    <xdr:from>
      <xdr:col>7</xdr:col>
      <xdr:colOff>1564601</xdr:colOff>
      <xdr:row>171</xdr:row>
      <xdr:rowOff>155094</xdr:rowOff>
    </xdr:from>
    <xdr:ext cx="5411327" cy="942549"/>
    <xdr:sp macro="" textlink="">
      <xdr:nvSpPr>
        <xdr:cNvPr id="227" name="Прямоугольник 226">
          <a:extLst>
            <a:ext uri="{FF2B5EF4-FFF2-40B4-BE49-F238E27FC236}">
              <a16:creationId xmlns:a16="http://schemas.microsoft.com/office/drawing/2014/main" id="{00000000-0008-0000-0600-0000E3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170</xdr:row>
      <xdr:rowOff>72572</xdr:rowOff>
    </xdr:from>
    <xdr:ext cx="4689927" cy="399143"/>
    <xdr:sp macro="" textlink="">
      <xdr:nvSpPr>
        <xdr:cNvPr id="228" name="Прямоугольник 227">
          <a:extLst>
            <a:ext uri="{FF2B5EF4-FFF2-40B4-BE49-F238E27FC236}">
              <a16:creationId xmlns:a16="http://schemas.microsoft.com/office/drawing/2014/main" id="{00000000-0008-0000-0600-0000E4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171</xdr:row>
      <xdr:rowOff>90714</xdr:rowOff>
    </xdr:from>
    <xdr:to>
      <xdr:col>7</xdr:col>
      <xdr:colOff>1306286</xdr:colOff>
      <xdr:row>171</xdr:row>
      <xdr:rowOff>937809</xdr:rowOff>
    </xdr:to>
    <xdr:pic>
      <xdr:nvPicPr>
        <xdr:cNvPr id="229" name="Рисунок 228">
          <a:extLst>
            <a:ext uri="{FF2B5EF4-FFF2-40B4-BE49-F238E27FC236}">
              <a16:creationId xmlns:a16="http://schemas.microsoft.com/office/drawing/2014/main" id="{00000000-0008-0000-0600-0000E5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1718816</xdr:colOff>
      <xdr:row>177</xdr:row>
      <xdr:rowOff>146022</xdr:rowOff>
    </xdr:from>
    <xdr:ext cx="4848898" cy="797407"/>
    <xdr:sp macro="" textlink="">
      <xdr:nvSpPr>
        <xdr:cNvPr id="230" name="Прямоугольник 229">
          <a:extLst>
            <a:ext uri="{FF2B5EF4-FFF2-40B4-BE49-F238E27FC236}">
              <a16:creationId xmlns:a16="http://schemas.microsoft.com/office/drawing/2014/main" id="{00000000-0008-0000-0600-0000E6000000}"/>
            </a:ext>
          </a:extLst>
        </xdr:cNvPr>
        <xdr:cNvSpPr/>
      </xdr:nvSpPr>
      <xdr:spPr>
        <a:xfrm>
          <a:off x="2645916" y="5151117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176</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600-0000E7000000}"/>
            </a:ext>
          </a:extLst>
        </xdr:cNvPr>
        <xdr:cNvSpPr/>
      </xdr:nvSpPr>
      <xdr:spPr>
        <a:xfrm>
          <a:off x="24510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177</xdr:row>
      <xdr:rowOff>217714</xdr:rowOff>
    </xdr:from>
    <xdr:to>
      <xdr:col>1</xdr:col>
      <xdr:colOff>1203078</xdr:colOff>
      <xdr:row>177</xdr:row>
      <xdr:rowOff>1062264</xdr:rowOff>
    </xdr:to>
    <xdr:pic>
      <xdr:nvPicPr>
        <xdr:cNvPr id="232" name="Рисунок 231">
          <a:extLst>
            <a:ext uri="{FF2B5EF4-FFF2-40B4-BE49-F238E27FC236}">
              <a16:creationId xmlns:a16="http://schemas.microsoft.com/office/drawing/2014/main" id="{00000000-0008-0000-0600-0000E8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90386" y="51582864"/>
          <a:ext cx="1039792" cy="680358"/>
        </a:xfrm>
        <a:prstGeom prst="rect">
          <a:avLst/>
        </a:prstGeom>
      </xdr:spPr>
    </xdr:pic>
    <xdr:clientData/>
  </xdr:twoCellAnchor>
  <xdr:oneCellAnchor>
    <xdr:from>
      <xdr:col>7</xdr:col>
      <xdr:colOff>1718816</xdr:colOff>
      <xdr:row>177</xdr:row>
      <xdr:rowOff>146022</xdr:rowOff>
    </xdr:from>
    <xdr:ext cx="5175470" cy="1114907"/>
    <xdr:sp macro="" textlink="">
      <xdr:nvSpPr>
        <xdr:cNvPr id="233" name="Прямоугольник 232">
          <a:extLst>
            <a:ext uri="{FF2B5EF4-FFF2-40B4-BE49-F238E27FC236}">
              <a16:creationId xmlns:a16="http://schemas.microsoft.com/office/drawing/2014/main" id="{00000000-0008-0000-0600-0000E9000000}"/>
            </a:ext>
          </a:extLst>
        </xdr:cNvPr>
        <xdr:cNvSpPr/>
      </xdr:nvSpPr>
      <xdr:spPr>
        <a:xfrm>
          <a:off x="10939016" y="5151117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176</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600-0000EA000000}"/>
            </a:ext>
          </a:extLst>
        </xdr:cNvPr>
        <xdr:cNvSpPr/>
      </xdr:nvSpPr>
      <xdr:spPr>
        <a:xfrm>
          <a:off x="107441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177</xdr:row>
      <xdr:rowOff>117928</xdr:rowOff>
    </xdr:from>
    <xdr:to>
      <xdr:col>7</xdr:col>
      <xdr:colOff>1342571</xdr:colOff>
      <xdr:row>178</xdr:row>
      <xdr:rowOff>194014</xdr:rowOff>
    </xdr:to>
    <xdr:pic>
      <xdr:nvPicPr>
        <xdr:cNvPr id="235" name="Рисунок 234">
          <a:extLst>
            <a:ext uri="{FF2B5EF4-FFF2-40B4-BE49-F238E27FC236}">
              <a16:creationId xmlns:a16="http://schemas.microsoft.com/office/drawing/2014/main" id="{00000000-0008-0000-0600-0000E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92556" y="51483078"/>
          <a:ext cx="1170215" cy="990487"/>
        </a:xfrm>
        <a:prstGeom prst="rect">
          <a:avLst/>
        </a:prstGeom>
      </xdr:spPr>
    </xdr:pic>
    <xdr:clientData/>
  </xdr:twoCellAnchor>
  <xdr:oneCellAnchor>
    <xdr:from>
      <xdr:col>1</xdr:col>
      <xdr:colOff>1310602</xdr:colOff>
      <xdr:row>184</xdr:row>
      <xdr:rowOff>182309</xdr:rowOff>
    </xdr:from>
    <xdr:ext cx="5402255" cy="978834"/>
    <xdr:sp macro="" textlink="">
      <xdr:nvSpPr>
        <xdr:cNvPr id="254" name="Прямоугольник 253">
          <a:extLst>
            <a:ext uri="{FF2B5EF4-FFF2-40B4-BE49-F238E27FC236}">
              <a16:creationId xmlns:a16="http://schemas.microsoft.com/office/drawing/2014/main" id="{00000000-0008-0000-0600-0000FE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183</xdr:row>
      <xdr:rowOff>9072</xdr:rowOff>
    </xdr:from>
    <xdr:ext cx="5497286" cy="399143"/>
    <xdr:sp macro="" textlink="">
      <xdr:nvSpPr>
        <xdr:cNvPr id="255" name="Прямоугольник 254">
          <a:extLst>
            <a:ext uri="{FF2B5EF4-FFF2-40B4-BE49-F238E27FC236}">
              <a16:creationId xmlns:a16="http://schemas.microsoft.com/office/drawing/2014/main" id="{00000000-0008-0000-0600-0000FF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185</xdr:row>
      <xdr:rowOff>906</xdr:rowOff>
    </xdr:from>
    <xdr:to>
      <xdr:col>1</xdr:col>
      <xdr:colOff>843642</xdr:colOff>
      <xdr:row>185</xdr:row>
      <xdr:rowOff>553358</xdr:rowOff>
    </xdr:to>
    <xdr:pic>
      <xdr:nvPicPr>
        <xdr:cNvPr id="256" name="Рисунок 255">
          <a:extLst>
            <a:ext uri="{FF2B5EF4-FFF2-40B4-BE49-F238E27FC236}">
              <a16:creationId xmlns:a16="http://schemas.microsoft.com/office/drawing/2014/main" id="{00000000-0008-0000-0600-00000001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3186692"/>
          <a:ext cx="680357" cy="552452"/>
        </a:xfrm>
        <a:prstGeom prst="rect">
          <a:avLst/>
        </a:prstGeom>
      </xdr:spPr>
    </xdr:pic>
    <xdr:clientData/>
  </xdr:twoCellAnchor>
  <xdr:oneCellAnchor>
    <xdr:from>
      <xdr:col>7</xdr:col>
      <xdr:colOff>1510174</xdr:colOff>
      <xdr:row>185</xdr:row>
      <xdr:rowOff>350129</xdr:rowOff>
    </xdr:from>
    <xdr:ext cx="5402255" cy="652262"/>
    <xdr:sp macro="" textlink="">
      <xdr:nvSpPr>
        <xdr:cNvPr id="257" name="Прямоугольник 256">
          <a:extLst>
            <a:ext uri="{FF2B5EF4-FFF2-40B4-BE49-F238E27FC236}">
              <a16:creationId xmlns:a16="http://schemas.microsoft.com/office/drawing/2014/main" id="{00000000-0008-0000-0600-000001010000}"/>
            </a:ext>
          </a:extLst>
        </xdr:cNvPr>
        <xdr:cNvSpPr/>
      </xdr:nvSpPr>
      <xdr:spPr>
        <a:xfrm>
          <a:off x="10726745" y="53535915"/>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183</xdr:row>
      <xdr:rowOff>172358</xdr:rowOff>
    </xdr:from>
    <xdr:ext cx="5497286" cy="399143"/>
    <xdr:sp macro="" textlink="">
      <xdr:nvSpPr>
        <xdr:cNvPr id="258" name="Прямоугольник 257">
          <a:extLst>
            <a:ext uri="{FF2B5EF4-FFF2-40B4-BE49-F238E27FC236}">
              <a16:creationId xmlns:a16="http://schemas.microsoft.com/office/drawing/2014/main" id="{00000000-0008-0000-0600-00000201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oneCellAnchor>
    <xdr:from>
      <xdr:col>1</xdr:col>
      <xdr:colOff>1310602</xdr:colOff>
      <xdr:row>191</xdr:row>
      <xdr:rowOff>182309</xdr:rowOff>
    </xdr:from>
    <xdr:ext cx="5402255" cy="978834"/>
    <xdr:sp macro="" textlink="">
      <xdr:nvSpPr>
        <xdr:cNvPr id="260" name="Прямоугольник 259">
          <a:extLst>
            <a:ext uri="{FF2B5EF4-FFF2-40B4-BE49-F238E27FC236}">
              <a16:creationId xmlns:a16="http://schemas.microsoft.com/office/drawing/2014/main" id="{00000000-0008-0000-0600-00000401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190</xdr:row>
      <xdr:rowOff>9072</xdr:rowOff>
    </xdr:from>
    <xdr:ext cx="5497286" cy="399143"/>
    <xdr:sp macro="" textlink="">
      <xdr:nvSpPr>
        <xdr:cNvPr id="261" name="Прямоугольник 260">
          <a:extLst>
            <a:ext uri="{FF2B5EF4-FFF2-40B4-BE49-F238E27FC236}">
              <a16:creationId xmlns:a16="http://schemas.microsoft.com/office/drawing/2014/main" id="{00000000-0008-0000-0600-00000501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353785</xdr:colOff>
      <xdr:row>192</xdr:row>
      <xdr:rowOff>475341</xdr:rowOff>
    </xdr:from>
    <xdr:to>
      <xdr:col>1</xdr:col>
      <xdr:colOff>1013499</xdr:colOff>
      <xdr:row>192</xdr:row>
      <xdr:rowOff>814614</xdr:rowOff>
    </xdr:to>
    <xdr:pic>
      <xdr:nvPicPr>
        <xdr:cNvPr id="262" name="Рисунок 261">
          <a:extLst>
            <a:ext uri="{FF2B5EF4-FFF2-40B4-BE49-F238E27FC236}">
              <a16:creationId xmlns:a16="http://schemas.microsoft.com/office/drawing/2014/main" id="{00000000-0008-0000-0600-00000601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279071" y="56146698"/>
          <a:ext cx="659714" cy="339273"/>
        </a:xfrm>
        <a:prstGeom prst="rect">
          <a:avLst/>
        </a:prstGeom>
      </xdr:spPr>
    </xdr:pic>
    <xdr:clientData/>
  </xdr:twoCellAnchor>
  <xdr:twoCellAnchor editAs="oneCell">
    <xdr:from>
      <xdr:col>1</xdr:col>
      <xdr:colOff>317499</xdr:colOff>
      <xdr:row>191</xdr:row>
      <xdr:rowOff>45356</xdr:rowOff>
    </xdr:from>
    <xdr:to>
      <xdr:col>1</xdr:col>
      <xdr:colOff>988596</xdr:colOff>
      <xdr:row>192</xdr:row>
      <xdr:rowOff>345619</xdr:rowOff>
    </xdr:to>
    <xdr:pic>
      <xdr:nvPicPr>
        <xdr:cNvPr id="263" name="Рисунок 262">
          <a:extLst>
            <a:ext uri="{FF2B5EF4-FFF2-40B4-BE49-F238E27FC236}">
              <a16:creationId xmlns:a16="http://schemas.microsoft.com/office/drawing/2014/main" id="{00000000-0008-0000-0600-00000701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42785" y="55535285"/>
          <a:ext cx="671097" cy="481693"/>
        </a:xfrm>
        <a:prstGeom prst="rect">
          <a:avLst/>
        </a:prstGeom>
      </xdr:spPr>
    </xdr:pic>
    <xdr:clientData/>
  </xdr:twoCellAnchor>
  <xdr:oneCellAnchor>
    <xdr:from>
      <xdr:col>7</xdr:col>
      <xdr:colOff>1551902</xdr:colOff>
      <xdr:row>192</xdr:row>
      <xdr:rowOff>462617</xdr:rowOff>
    </xdr:from>
    <xdr:ext cx="4558613" cy="443619"/>
    <xdr:sp macro="" textlink="">
      <xdr:nvSpPr>
        <xdr:cNvPr id="264" name="Прямоугольник 263">
          <a:extLst>
            <a:ext uri="{FF2B5EF4-FFF2-40B4-BE49-F238E27FC236}">
              <a16:creationId xmlns:a16="http://schemas.microsoft.com/office/drawing/2014/main" id="{00000000-0008-0000-0600-000008010000}"/>
            </a:ext>
          </a:extLst>
        </xdr:cNvPr>
        <xdr:cNvSpPr/>
      </xdr:nvSpPr>
      <xdr:spPr>
        <a:xfrm>
          <a:off x="10768473" y="56133974"/>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1152071</xdr:colOff>
      <xdr:row>191</xdr:row>
      <xdr:rowOff>163286</xdr:rowOff>
    </xdr:from>
    <xdr:ext cx="5497286" cy="399143"/>
    <xdr:sp macro="" textlink="">
      <xdr:nvSpPr>
        <xdr:cNvPr id="265" name="Прямоугольник 264">
          <a:extLst>
            <a:ext uri="{FF2B5EF4-FFF2-40B4-BE49-F238E27FC236}">
              <a16:creationId xmlns:a16="http://schemas.microsoft.com/office/drawing/2014/main" id="{00000000-0008-0000-0600-000009010000}"/>
            </a:ext>
          </a:extLst>
        </xdr:cNvPr>
        <xdr:cNvSpPr/>
      </xdr:nvSpPr>
      <xdr:spPr>
        <a:xfrm>
          <a:off x="10368642" y="5565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299357</xdr:colOff>
      <xdr:row>192</xdr:row>
      <xdr:rowOff>217715</xdr:rowOff>
    </xdr:from>
    <xdr:to>
      <xdr:col>7</xdr:col>
      <xdr:colOff>879929</xdr:colOff>
      <xdr:row>192</xdr:row>
      <xdr:rowOff>787346</xdr:rowOff>
    </xdr:to>
    <xdr:pic>
      <xdr:nvPicPr>
        <xdr:cNvPr id="266" name="Рисунок 265">
          <a:extLst>
            <a:ext uri="{FF2B5EF4-FFF2-40B4-BE49-F238E27FC236}">
              <a16:creationId xmlns:a16="http://schemas.microsoft.com/office/drawing/2014/main" id="{00000000-0008-0000-0600-00000A01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9515928" y="55889072"/>
          <a:ext cx="580572" cy="569631"/>
        </a:xfrm>
        <a:prstGeom prst="rect">
          <a:avLst/>
        </a:prstGeom>
      </xdr:spPr>
    </xdr:pic>
    <xdr:clientData/>
  </xdr:twoCellAnchor>
  <xdr:oneCellAnchor>
    <xdr:from>
      <xdr:col>0</xdr:col>
      <xdr:colOff>916210</xdr:colOff>
      <xdr:row>21</xdr:row>
      <xdr:rowOff>0</xdr:rowOff>
    </xdr:from>
    <xdr:ext cx="2630715" cy="1511953"/>
    <xdr:pic>
      <xdr:nvPicPr>
        <xdr:cNvPr id="181" name="Рисунок 180">
          <a:extLst>
            <a:ext uri="{FF2B5EF4-FFF2-40B4-BE49-F238E27FC236}">
              <a16:creationId xmlns:a16="http://schemas.microsoft.com/office/drawing/2014/main" id="{00000000-0008-0000-0600-0000B5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10" y="5388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907143</xdr:colOff>
      <xdr:row>21</xdr:row>
      <xdr:rowOff>0</xdr:rowOff>
    </xdr:from>
    <xdr:ext cx="4408715" cy="362858"/>
    <xdr:sp macro="" textlink="">
      <xdr:nvSpPr>
        <xdr:cNvPr id="182" name="Прямоугольник 181">
          <a:extLst>
            <a:ext uri="{FF2B5EF4-FFF2-40B4-BE49-F238E27FC236}">
              <a16:creationId xmlns:a16="http://schemas.microsoft.com/office/drawing/2014/main" id="{00000000-0008-0000-0600-0000B6000000}"/>
            </a:ext>
          </a:extLst>
        </xdr:cNvPr>
        <xdr:cNvSpPr/>
      </xdr:nvSpPr>
      <xdr:spPr>
        <a:xfrm>
          <a:off x="11847286"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934357</xdr:colOff>
      <xdr:row>21</xdr:row>
      <xdr:rowOff>263072</xdr:rowOff>
    </xdr:from>
    <xdr:ext cx="4218215" cy="1080775"/>
    <xdr:sp macro="" textlink="">
      <xdr:nvSpPr>
        <xdr:cNvPr id="183" name="Прямоугольник 182">
          <a:extLst>
            <a:ext uri="{FF2B5EF4-FFF2-40B4-BE49-F238E27FC236}">
              <a16:creationId xmlns:a16="http://schemas.microsoft.com/office/drawing/2014/main" id="{00000000-0008-0000-0600-0000B7000000}"/>
            </a:ext>
          </a:extLst>
        </xdr:cNvPr>
        <xdr:cNvSpPr/>
      </xdr:nvSpPr>
      <xdr:spPr>
        <a:xfrm>
          <a:off x="11874500" y="1143001"/>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6</xdr:col>
      <xdr:colOff>916215</xdr:colOff>
      <xdr:row>1</xdr:row>
      <xdr:rowOff>1</xdr:rowOff>
    </xdr:from>
    <xdr:ext cx="2630714" cy="1511952"/>
    <xdr:pic>
      <xdr:nvPicPr>
        <xdr:cNvPr id="184" name="Рисунок 183">
          <a:extLst>
            <a:ext uri="{FF2B5EF4-FFF2-40B4-BE49-F238E27FC236}">
              <a16:creationId xmlns:a16="http://schemas.microsoft.com/office/drawing/2014/main" id="{00000000-0008-0000-0600-0000B8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5744715"/>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861786</xdr:colOff>
      <xdr:row>1</xdr:row>
      <xdr:rowOff>24493</xdr:rowOff>
    </xdr:from>
    <xdr:ext cx="4662714" cy="247650"/>
    <xdr:sp macro="" textlink="">
      <xdr:nvSpPr>
        <xdr:cNvPr id="185" name="Прямоугольник 184">
          <a:extLst>
            <a:ext uri="{FF2B5EF4-FFF2-40B4-BE49-F238E27FC236}">
              <a16:creationId xmlns:a16="http://schemas.microsoft.com/office/drawing/2014/main" id="{00000000-0008-0000-0600-0000B9000000}"/>
            </a:ext>
          </a:extLst>
        </xdr:cNvPr>
        <xdr:cNvSpPr/>
      </xdr:nvSpPr>
      <xdr:spPr>
        <a:xfrm>
          <a:off x="3510643" y="25769207"/>
          <a:ext cx="4662714" cy="24765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без функции самозакрывания</a:t>
          </a:r>
          <a:endParaRPr lang="ru-RU" sz="1600" b="1" i="0">
            <a:solidFill>
              <a:sysClr val="windowText" lastClr="000000"/>
            </a:solidFill>
            <a:latin typeface="+mn-lt"/>
            <a:ea typeface="+mn-ea"/>
            <a:cs typeface="+mn-cs"/>
          </a:endParaRPr>
        </a:p>
      </xdr:txBody>
    </xdr:sp>
    <xdr:clientData/>
  </xdr:oneCellAnchor>
  <xdr:oneCellAnchor>
    <xdr:from>
      <xdr:col>8</xdr:col>
      <xdr:colOff>916216</xdr:colOff>
      <xdr:row>1</xdr:row>
      <xdr:rowOff>272142</xdr:rowOff>
    </xdr:from>
    <xdr:ext cx="3828142" cy="1143002"/>
    <xdr:sp macro="" textlink="">
      <xdr:nvSpPr>
        <xdr:cNvPr id="186" name="Прямоугольник 185">
          <a:extLst>
            <a:ext uri="{FF2B5EF4-FFF2-40B4-BE49-F238E27FC236}">
              <a16:creationId xmlns:a16="http://schemas.microsoft.com/office/drawing/2014/main" id="{00000000-0008-0000-0600-0000BA000000}"/>
            </a:ext>
          </a:extLst>
        </xdr:cNvPr>
        <xdr:cNvSpPr/>
      </xdr:nvSpPr>
      <xdr:spPr>
        <a:xfrm>
          <a:off x="3565073" y="26016856"/>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21</xdr:row>
      <xdr:rowOff>0</xdr:rowOff>
    </xdr:from>
    <xdr:ext cx="2630715" cy="1511953"/>
    <xdr:pic>
      <xdr:nvPicPr>
        <xdr:cNvPr id="187" name="Рисунок 186">
          <a:extLst>
            <a:ext uri="{FF2B5EF4-FFF2-40B4-BE49-F238E27FC236}">
              <a16:creationId xmlns:a16="http://schemas.microsoft.com/office/drawing/2014/main" id="{00000000-0008-0000-0600-0000BB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16571" y="26470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879929</xdr:colOff>
      <xdr:row>21</xdr:row>
      <xdr:rowOff>36287</xdr:rowOff>
    </xdr:from>
    <xdr:ext cx="4408715" cy="362858"/>
    <xdr:sp macro="" textlink="">
      <xdr:nvSpPr>
        <xdr:cNvPr id="188" name="Прямоугольник 187">
          <a:extLst>
            <a:ext uri="{FF2B5EF4-FFF2-40B4-BE49-F238E27FC236}">
              <a16:creationId xmlns:a16="http://schemas.microsoft.com/office/drawing/2014/main" id="{00000000-0008-0000-0600-0000BC000000}"/>
            </a:ext>
          </a:extLst>
        </xdr:cNvPr>
        <xdr:cNvSpPr/>
      </xdr:nvSpPr>
      <xdr:spPr>
        <a:xfrm>
          <a:off x="11820072" y="26506716"/>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898072</xdr:colOff>
      <xdr:row>21</xdr:row>
      <xdr:rowOff>417286</xdr:rowOff>
    </xdr:from>
    <xdr:ext cx="4218215" cy="1080775"/>
    <xdr:sp macro="" textlink="">
      <xdr:nvSpPr>
        <xdr:cNvPr id="189" name="Прямоугольник 188">
          <a:extLst>
            <a:ext uri="{FF2B5EF4-FFF2-40B4-BE49-F238E27FC236}">
              <a16:creationId xmlns:a16="http://schemas.microsoft.com/office/drawing/2014/main" id="{00000000-0008-0000-0600-0000BD000000}"/>
            </a:ext>
          </a:extLst>
        </xdr:cNvPr>
        <xdr:cNvSpPr/>
      </xdr:nvSpPr>
      <xdr:spPr>
        <a:xfrm>
          <a:off x="11838215" y="26887715"/>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916217</xdr:colOff>
      <xdr:row>41</xdr:row>
      <xdr:rowOff>0</xdr:rowOff>
    </xdr:from>
    <xdr:ext cx="2639786" cy="1517166"/>
    <xdr:pic>
      <xdr:nvPicPr>
        <xdr:cNvPr id="192" name="Рисунок 191">
          <a:extLst>
            <a:ext uri="{FF2B5EF4-FFF2-40B4-BE49-F238E27FC236}">
              <a16:creationId xmlns:a16="http://schemas.microsoft.com/office/drawing/2014/main" id="{00000000-0008-0000-0600-0000C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7" y="110036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970643</xdr:colOff>
      <xdr:row>41</xdr:row>
      <xdr:rowOff>0</xdr:rowOff>
    </xdr:from>
    <xdr:ext cx="4227285" cy="332920"/>
    <xdr:sp macro="" textlink="">
      <xdr:nvSpPr>
        <xdr:cNvPr id="193" name="Прямоугольник 192">
          <a:extLst>
            <a:ext uri="{FF2B5EF4-FFF2-40B4-BE49-F238E27FC236}">
              <a16:creationId xmlns:a16="http://schemas.microsoft.com/office/drawing/2014/main" id="{00000000-0008-0000-0600-0000C1000000}"/>
            </a:ext>
          </a:extLst>
        </xdr:cNvPr>
        <xdr:cNvSpPr/>
      </xdr:nvSpPr>
      <xdr:spPr>
        <a:xfrm>
          <a:off x="11910786" y="1522185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970643</xdr:colOff>
      <xdr:row>41</xdr:row>
      <xdr:rowOff>190500</xdr:rowOff>
    </xdr:from>
    <xdr:ext cx="3782785" cy="1188358"/>
    <xdr:sp macro="" textlink="">
      <xdr:nvSpPr>
        <xdr:cNvPr id="194" name="Прямоугольник 193">
          <a:extLst>
            <a:ext uri="{FF2B5EF4-FFF2-40B4-BE49-F238E27FC236}">
              <a16:creationId xmlns:a16="http://schemas.microsoft.com/office/drawing/2014/main" id="{00000000-0008-0000-0600-0000C2000000}"/>
            </a:ext>
          </a:extLst>
        </xdr:cNvPr>
        <xdr:cNvSpPr/>
      </xdr:nvSpPr>
      <xdr:spPr>
        <a:xfrm>
          <a:off x="11910786" y="15494000"/>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635000</xdr:colOff>
      <xdr:row>41</xdr:row>
      <xdr:rowOff>0</xdr:rowOff>
    </xdr:from>
    <xdr:ext cx="2639786" cy="1517166"/>
    <xdr:pic>
      <xdr:nvPicPr>
        <xdr:cNvPr id="198" name="Рисунок 197">
          <a:extLst>
            <a:ext uri="{FF2B5EF4-FFF2-40B4-BE49-F238E27FC236}">
              <a16:creationId xmlns:a16="http://schemas.microsoft.com/office/drawing/2014/main" id="{00000000-0008-0000-0600-0000C6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07500" y="338455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41</xdr:row>
      <xdr:rowOff>0</xdr:rowOff>
    </xdr:from>
    <xdr:ext cx="4227285" cy="332920"/>
    <xdr:sp macro="" textlink="">
      <xdr:nvSpPr>
        <xdr:cNvPr id="199" name="Прямоугольник 198">
          <a:extLst>
            <a:ext uri="{FF2B5EF4-FFF2-40B4-BE49-F238E27FC236}">
              <a16:creationId xmlns:a16="http://schemas.microsoft.com/office/drawing/2014/main" id="{00000000-0008-0000-0600-0000C7000000}"/>
            </a:ext>
          </a:extLst>
        </xdr:cNvPr>
        <xdr:cNvSpPr/>
      </xdr:nvSpPr>
      <xdr:spPr>
        <a:xfrm>
          <a:off x="11874500" y="337638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961571</xdr:colOff>
      <xdr:row>41</xdr:row>
      <xdr:rowOff>208642</xdr:rowOff>
    </xdr:from>
    <xdr:ext cx="3782785" cy="1188358"/>
    <xdr:sp macro="" textlink="">
      <xdr:nvSpPr>
        <xdr:cNvPr id="200" name="Прямоугольник 199">
          <a:extLst>
            <a:ext uri="{FF2B5EF4-FFF2-40B4-BE49-F238E27FC236}">
              <a16:creationId xmlns:a16="http://schemas.microsoft.com/office/drawing/2014/main" id="{00000000-0008-0000-0600-0000C8000000}"/>
            </a:ext>
          </a:extLst>
        </xdr:cNvPr>
        <xdr:cNvSpPr/>
      </xdr:nvSpPr>
      <xdr:spPr>
        <a:xfrm>
          <a:off x="11901714" y="34054142"/>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916215</xdr:colOff>
      <xdr:row>61</xdr:row>
      <xdr:rowOff>0</xdr:rowOff>
    </xdr:from>
    <xdr:ext cx="2630714" cy="1511953"/>
    <xdr:pic>
      <xdr:nvPicPr>
        <xdr:cNvPr id="201" name="Рисунок 200">
          <a:extLst>
            <a:ext uri="{FF2B5EF4-FFF2-40B4-BE49-F238E27FC236}">
              <a16:creationId xmlns:a16="http://schemas.microsoft.com/office/drawing/2014/main" id="{00000000-0008-0000-0600-0000C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34779857"/>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61</xdr:row>
      <xdr:rowOff>36287</xdr:rowOff>
    </xdr:from>
    <xdr:ext cx="4227285" cy="332920"/>
    <xdr:sp macro="" textlink="">
      <xdr:nvSpPr>
        <xdr:cNvPr id="202" name="Прямоугольник 201">
          <a:extLst>
            <a:ext uri="{FF2B5EF4-FFF2-40B4-BE49-F238E27FC236}">
              <a16:creationId xmlns:a16="http://schemas.microsoft.com/office/drawing/2014/main" id="{00000000-0008-0000-0600-0000CA000000}"/>
            </a:ext>
          </a:extLst>
        </xdr:cNvPr>
        <xdr:cNvSpPr/>
      </xdr:nvSpPr>
      <xdr:spPr>
        <a:xfrm>
          <a:off x="3537857" y="3481614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925286</xdr:colOff>
      <xdr:row>61</xdr:row>
      <xdr:rowOff>390073</xdr:rowOff>
    </xdr:from>
    <xdr:ext cx="3782785" cy="1106714"/>
    <xdr:sp macro="" textlink="">
      <xdr:nvSpPr>
        <xdr:cNvPr id="203" name="Прямоугольник 202">
          <a:extLst>
            <a:ext uri="{FF2B5EF4-FFF2-40B4-BE49-F238E27FC236}">
              <a16:creationId xmlns:a16="http://schemas.microsoft.com/office/drawing/2014/main" id="{00000000-0008-0000-0600-0000CB000000}"/>
            </a:ext>
          </a:extLst>
        </xdr:cNvPr>
        <xdr:cNvSpPr/>
      </xdr:nvSpPr>
      <xdr:spPr>
        <a:xfrm>
          <a:off x="3574143" y="35169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81</xdr:row>
      <xdr:rowOff>0</xdr:rowOff>
    </xdr:from>
    <xdr:ext cx="2639785" cy="1517166"/>
    <xdr:pic>
      <xdr:nvPicPr>
        <xdr:cNvPr id="204" name="Рисунок 203">
          <a:extLst>
            <a:ext uri="{FF2B5EF4-FFF2-40B4-BE49-F238E27FC236}">
              <a16:creationId xmlns:a16="http://schemas.microsoft.com/office/drawing/2014/main" id="{00000000-0008-0000-0600-0000C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25286" y="40803286"/>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943429</xdr:colOff>
      <xdr:row>81</xdr:row>
      <xdr:rowOff>36285</xdr:rowOff>
    </xdr:from>
    <xdr:ext cx="4227285" cy="332920"/>
    <xdr:sp macro="" textlink="">
      <xdr:nvSpPr>
        <xdr:cNvPr id="205" name="Прямоугольник 204">
          <a:extLst>
            <a:ext uri="{FF2B5EF4-FFF2-40B4-BE49-F238E27FC236}">
              <a16:creationId xmlns:a16="http://schemas.microsoft.com/office/drawing/2014/main" id="{00000000-0008-0000-0600-0000CD000000}"/>
            </a:ext>
          </a:extLst>
        </xdr:cNvPr>
        <xdr:cNvSpPr/>
      </xdr:nvSpPr>
      <xdr:spPr>
        <a:xfrm>
          <a:off x="3592286" y="4083957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8</xdr:col>
      <xdr:colOff>961572</xdr:colOff>
      <xdr:row>81</xdr:row>
      <xdr:rowOff>390071</xdr:rowOff>
    </xdr:from>
    <xdr:ext cx="3782785" cy="1106714"/>
    <xdr:sp macro="" textlink="">
      <xdr:nvSpPr>
        <xdr:cNvPr id="206" name="Прямоугольник 205">
          <a:extLst>
            <a:ext uri="{FF2B5EF4-FFF2-40B4-BE49-F238E27FC236}">
              <a16:creationId xmlns:a16="http://schemas.microsoft.com/office/drawing/2014/main" id="{00000000-0008-0000-0600-0000CE000000}"/>
            </a:ext>
          </a:extLst>
        </xdr:cNvPr>
        <xdr:cNvSpPr/>
      </xdr:nvSpPr>
      <xdr:spPr>
        <a:xfrm>
          <a:off x="3610429" y="411933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916208</xdr:colOff>
      <xdr:row>156</xdr:row>
      <xdr:rowOff>9070</xdr:rowOff>
    </xdr:from>
    <xdr:ext cx="2621643" cy="1506739"/>
    <xdr:pic>
      <xdr:nvPicPr>
        <xdr:cNvPr id="207" name="Рисунок 206">
          <a:extLst>
            <a:ext uri="{FF2B5EF4-FFF2-40B4-BE49-F238E27FC236}">
              <a16:creationId xmlns:a16="http://schemas.microsoft.com/office/drawing/2014/main" id="{00000000-0008-0000-0600-0000CF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08" y="31241999"/>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898072</xdr:colOff>
      <xdr:row>156</xdr:row>
      <xdr:rowOff>9071</xdr:rowOff>
    </xdr:from>
    <xdr:ext cx="4390572" cy="344715"/>
    <xdr:sp macro="" textlink="">
      <xdr:nvSpPr>
        <xdr:cNvPr id="208" name="Прямоугольник 207">
          <a:extLst>
            <a:ext uri="{FF2B5EF4-FFF2-40B4-BE49-F238E27FC236}">
              <a16:creationId xmlns:a16="http://schemas.microsoft.com/office/drawing/2014/main" id="{00000000-0008-0000-0600-0000D0000000}"/>
            </a:ext>
          </a:extLst>
        </xdr:cNvPr>
        <xdr:cNvSpPr/>
      </xdr:nvSpPr>
      <xdr:spPr>
        <a:xfrm>
          <a:off x="11838215" y="2708728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1025069</xdr:colOff>
      <xdr:row>156</xdr:row>
      <xdr:rowOff>390071</xdr:rowOff>
    </xdr:from>
    <xdr:ext cx="4018643" cy="1106714"/>
    <xdr:sp macro="" textlink="">
      <xdr:nvSpPr>
        <xdr:cNvPr id="209" name="Прямоугольник 208">
          <a:extLst>
            <a:ext uri="{FF2B5EF4-FFF2-40B4-BE49-F238E27FC236}">
              <a16:creationId xmlns:a16="http://schemas.microsoft.com/office/drawing/2014/main" id="{00000000-0008-0000-0600-0000D1000000}"/>
            </a:ext>
          </a:extLst>
        </xdr:cNvPr>
        <xdr:cNvSpPr/>
      </xdr:nvSpPr>
      <xdr:spPr>
        <a:xfrm>
          <a:off x="11965212" y="27468285"/>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twoCellAnchor editAs="oneCell">
    <xdr:from>
      <xdr:col>0</xdr:col>
      <xdr:colOff>916215</xdr:colOff>
      <xdr:row>101</xdr:row>
      <xdr:rowOff>0</xdr:rowOff>
    </xdr:from>
    <xdr:to>
      <xdr:col>2</xdr:col>
      <xdr:colOff>904423</xdr:colOff>
      <xdr:row>101</xdr:row>
      <xdr:rowOff>1511953</xdr:rowOff>
    </xdr:to>
    <xdr:pic>
      <xdr:nvPicPr>
        <xdr:cNvPr id="113" name="Рисунок 112">
          <a:extLst>
            <a:ext uri="{FF2B5EF4-FFF2-40B4-BE49-F238E27FC236}">
              <a16:creationId xmlns:a16="http://schemas.microsoft.com/office/drawing/2014/main" id="{00000000-0008-0000-0600-00007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6933071"/>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961572</xdr:colOff>
      <xdr:row>101</xdr:row>
      <xdr:rowOff>27214</xdr:rowOff>
    </xdr:from>
    <xdr:ext cx="4227285" cy="381001"/>
    <xdr:sp macro="" textlink="">
      <xdr:nvSpPr>
        <xdr:cNvPr id="118" name="Прямоугольник 117">
          <a:extLst>
            <a:ext uri="{FF2B5EF4-FFF2-40B4-BE49-F238E27FC236}">
              <a16:creationId xmlns:a16="http://schemas.microsoft.com/office/drawing/2014/main" id="{00000000-0008-0000-0600-000076000000}"/>
            </a:ext>
          </a:extLst>
        </xdr:cNvPr>
        <xdr:cNvSpPr/>
      </xdr:nvSpPr>
      <xdr:spPr>
        <a:xfrm>
          <a:off x="3610429" y="2696028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916214</xdr:colOff>
      <xdr:row>101</xdr:row>
      <xdr:rowOff>399144</xdr:rowOff>
    </xdr:from>
    <xdr:ext cx="3782785" cy="1106714"/>
    <xdr:sp macro="" textlink="">
      <xdr:nvSpPr>
        <xdr:cNvPr id="119" name="Прямоугольник 118">
          <a:extLst>
            <a:ext uri="{FF2B5EF4-FFF2-40B4-BE49-F238E27FC236}">
              <a16:creationId xmlns:a16="http://schemas.microsoft.com/office/drawing/2014/main" id="{00000000-0008-0000-0600-000077000000}"/>
            </a:ext>
          </a:extLst>
        </xdr:cNvPr>
        <xdr:cNvSpPr/>
      </xdr:nvSpPr>
      <xdr:spPr>
        <a:xfrm>
          <a:off x="3565071" y="27332215"/>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twoCellAnchor editAs="oneCell">
    <xdr:from>
      <xdr:col>6</xdr:col>
      <xdr:colOff>635000</xdr:colOff>
      <xdr:row>101</xdr:row>
      <xdr:rowOff>0</xdr:rowOff>
    </xdr:from>
    <xdr:to>
      <xdr:col>8</xdr:col>
      <xdr:colOff>898072</xdr:colOff>
      <xdr:row>101</xdr:row>
      <xdr:rowOff>1511953</xdr:rowOff>
    </xdr:to>
    <xdr:pic>
      <xdr:nvPicPr>
        <xdr:cNvPr id="120" name="Рисунок 119">
          <a:extLst>
            <a:ext uri="{FF2B5EF4-FFF2-40B4-BE49-F238E27FC236}">
              <a16:creationId xmlns:a16="http://schemas.microsoft.com/office/drawing/2014/main" id="{00000000-0008-0000-0600-000078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13850" y="29591000"/>
          <a:ext cx="2631622"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925285</xdr:colOff>
      <xdr:row>101</xdr:row>
      <xdr:rowOff>0</xdr:rowOff>
    </xdr:from>
    <xdr:ext cx="4227285" cy="381001"/>
    <xdr:sp macro="" textlink="">
      <xdr:nvSpPr>
        <xdr:cNvPr id="124" name="Прямоугольник 123">
          <a:extLst>
            <a:ext uri="{FF2B5EF4-FFF2-40B4-BE49-F238E27FC236}">
              <a16:creationId xmlns:a16="http://schemas.microsoft.com/office/drawing/2014/main" id="{00000000-0008-0000-0600-00007C000000}"/>
            </a:ext>
          </a:extLst>
        </xdr:cNvPr>
        <xdr:cNvSpPr/>
      </xdr:nvSpPr>
      <xdr:spPr>
        <a:xfrm>
          <a:off x="11872685" y="29527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943428</xdr:colOff>
      <xdr:row>101</xdr:row>
      <xdr:rowOff>344714</xdr:rowOff>
    </xdr:from>
    <xdr:ext cx="3782785" cy="1106714"/>
    <xdr:sp macro="" textlink="">
      <xdr:nvSpPr>
        <xdr:cNvPr id="125" name="Прямоугольник 124">
          <a:extLst>
            <a:ext uri="{FF2B5EF4-FFF2-40B4-BE49-F238E27FC236}">
              <a16:creationId xmlns:a16="http://schemas.microsoft.com/office/drawing/2014/main" id="{00000000-0008-0000-0600-00007D000000}"/>
            </a:ext>
          </a:extLst>
        </xdr:cNvPr>
        <xdr:cNvSpPr/>
      </xdr:nvSpPr>
      <xdr:spPr>
        <a:xfrm>
          <a:off x="11890828" y="299357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oneCellAnchor>
    <xdr:from>
      <xdr:col>0</xdr:col>
      <xdr:colOff>517068</xdr:colOff>
      <xdr:row>10</xdr:row>
      <xdr:rowOff>390069</xdr:rowOff>
    </xdr:from>
    <xdr:ext cx="4789715" cy="272146"/>
    <xdr:sp macro="" textlink="">
      <xdr:nvSpPr>
        <xdr:cNvPr id="126" name="Прямоугольник 125">
          <a:extLst>
            <a:ext uri="{FF2B5EF4-FFF2-40B4-BE49-F238E27FC236}">
              <a16:creationId xmlns:a16="http://schemas.microsoft.com/office/drawing/2014/main" id="{00000000-0008-0000-0600-00007E000000}"/>
            </a:ext>
          </a:extLst>
        </xdr:cNvPr>
        <xdr:cNvSpPr/>
      </xdr:nvSpPr>
      <xdr:spPr>
        <a:xfrm>
          <a:off x="517068" y="5098140"/>
          <a:ext cx="4789715" cy="272146"/>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607786</xdr:colOff>
      <xdr:row>10</xdr:row>
      <xdr:rowOff>371933</xdr:rowOff>
    </xdr:from>
    <xdr:ext cx="5352143" cy="290282"/>
    <xdr:sp macro="" textlink="">
      <xdr:nvSpPr>
        <xdr:cNvPr id="127" name="Прямоугольник 126">
          <a:extLst>
            <a:ext uri="{FF2B5EF4-FFF2-40B4-BE49-F238E27FC236}">
              <a16:creationId xmlns:a16="http://schemas.microsoft.com/office/drawing/2014/main" id="{00000000-0008-0000-0600-00007F000000}"/>
            </a:ext>
          </a:extLst>
        </xdr:cNvPr>
        <xdr:cNvSpPr/>
      </xdr:nvSpPr>
      <xdr:spPr>
        <a:xfrm>
          <a:off x="9343572" y="5080004"/>
          <a:ext cx="5352143" cy="29028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27216</xdr:colOff>
      <xdr:row>14</xdr:row>
      <xdr:rowOff>54429</xdr:rowOff>
    </xdr:from>
    <xdr:ext cx="3927928" cy="644072"/>
    <xdr:sp macro="" textlink="">
      <xdr:nvSpPr>
        <xdr:cNvPr id="128" name="Прямоугольник 127">
          <a:extLst>
            <a:ext uri="{FF2B5EF4-FFF2-40B4-BE49-F238E27FC236}">
              <a16:creationId xmlns:a16="http://schemas.microsoft.com/office/drawing/2014/main" id="{00000000-0008-0000-0600-000080000000}"/>
            </a:ext>
          </a:extLst>
        </xdr:cNvPr>
        <xdr:cNvSpPr/>
      </xdr:nvSpPr>
      <xdr:spPr>
        <a:xfrm>
          <a:off x="9543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7</xdr:col>
      <xdr:colOff>27216</xdr:colOff>
      <xdr:row>14</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600-000082000000}"/>
            </a:ext>
          </a:extLst>
        </xdr:cNvPr>
        <xdr:cNvSpPr/>
      </xdr:nvSpPr>
      <xdr:spPr>
        <a:xfrm>
          <a:off x="92474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31" name="Рисунок 130">
          <a:extLst>
            <a:ext uri="{FF2B5EF4-FFF2-40B4-BE49-F238E27FC236}">
              <a16:creationId xmlns:a16="http://schemas.microsoft.com/office/drawing/2014/main" id="{00000000-0008-0000-0600-000083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520964" y="6226630"/>
          <a:ext cx="683213" cy="444500"/>
        </a:xfrm>
        <a:prstGeom prst="rect">
          <a:avLst/>
        </a:prstGeom>
      </xdr:spPr>
    </xdr:pic>
    <xdr:clientData/>
  </xdr:oneCellAnchor>
  <xdr:oneCellAnchor>
    <xdr:from>
      <xdr:col>2</xdr:col>
      <xdr:colOff>2349500</xdr:colOff>
      <xdr:row>14</xdr:row>
      <xdr:rowOff>154214</xdr:rowOff>
    </xdr:from>
    <xdr:ext cx="683213" cy="444500"/>
    <xdr:pic>
      <xdr:nvPicPr>
        <xdr:cNvPr id="132" name="Рисунок 131">
          <a:extLst>
            <a:ext uri="{FF2B5EF4-FFF2-40B4-BE49-F238E27FC236}">
              <a16:creationId xmlns:a16="http://schemas.microsoft.com/office/drawing/2014/main" id="{00000000-0008-0000-0600-00008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998357" y="6223000"/>
          <a:ext cx="683213" cy="444500"/>
        </a:xfrm>
        <a:prstGeom prst="rect">
          <a:avLst/>
        </a:prstGeom>
      </xdr:spPr>
    </xdr:pic>
    <xdr:clientData/>
  </xdr:oneCellAnchor>
  <xdr:oneCellAnchor>
    <xdr:from>
      <xdr:col>0</xdr:col>
      <xdr:colOff>562429</xdr:colOff>
      <xdr:row>31</xdr:row>
      <xdr:rowOff>6</xdr:rowOff>
    </xdr:from>
    <xdr:ext cx="4789715" cy="290280"/>
    <xdr:sp macro="" textlink="">
      <xdr:nvSpPr>
        <xdr:cNvPr id="133" name="Прямоугольник 132">
          <a:extLst>
            <a:ext uri="{FF2B5EF4-FFF2-40B4-BE49-F238E27FC236}">
              <a16:creationId xmlns:a16="http://schemas.microsoft.com/office/drawing/2014/main" id="{00000000-0008-0000-0600-000085000000}"/>
            </a:ext>
          </a:extLst>
        </xdr:cNvPr>
        <xdr:cNvSpPr/>
      </xdr:nvSpPr>
      <xdr:spPr>
        <a:xfrm>
          <a:off x="562429" y="12110363"/>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616857</xdr:colOff>
      <xdr:row>30</xdr:row>
      <xdr:rowOff>362862</xdr:rowOff>
    </xdr:from>
    <xdr:ext cx="5352143" cy="362858"/>
    <xdr:sp macro="" textlink="">
      <xdr:nvSpPr>
        <xdr:cNvPr id="134" name="Прямоугольник 133">
          <a:extLst>
            <a:ext uri="{FF2B5EF4-FFF2-40B4-BE49-F238E27FC236}">
              <a16:creationId xmlns:a16="http://schemas.microsoft.com/office/drawing/2014/main" id="{00000000-0008-0000-0600-000086000000}"/>
            </a:ext>
          </a:extLst>
        </xdr:cNvPr>
        <xdr:cNvSpPr/>
      </xdr:nvSpPr>
      <xdr:spPr>
        <a:xfrm>
          <a:off x="9352643" y="12083148"/>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35" name="Прямоугольник 134">
          <a:extLst>
            <a:ext uri="{FF2B5EF4-FFF2-40B4-BE49-F238E27FC236}">
              <a16:creationId xmlns:a16="http://schemas.microsoft.com/office/drawing/2014/main" id="{00000000-0008-0000-0600-000087000000}"/>
            </a:ext>
          </a:extLst>
        </xdr:cNvPr>
        <xdr:cNvSpPr/>
      </xdr:nvSpPr>
      <xdr:spPr>
        <a:xfrm>
          <a:off x="954315" y="1310367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36" name="Прямоугольник 135">
          <a:extLst>
            <a:ext uri="{FF2B5EF4-FFF2-40B4-BE49-F238E27FC236}">
              <a16:creationId xmlns:a16="http://schemas.microsoft.com/office/drawing/2014/main" id="{00000000-0008-0000-0600-000088000000}"/>
            </a:ext>
          </a:extLst>
        </xdr:cNvPr>
        <xdr:cNvSpPr/>
      </xdr:nvSpPr>
      <xdr:spPr>
        <a:xfrm>
          <a:off x="9247416" y="1310367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2567216</xdr:colOff>
      <xdr:row>34</xdr:row>
      <xdr:rowOff>101216</xdr:rowOff>
    </xdr:from>
    <xdr:to>
      <xdr:col>2</xdr:col>
      <xdr:colOff>3292930</xdr:colOff>
      <xdr:row>35</xdr:row>
      <xdr:rowOff>281212</xdr:rowOff>
    </xdr:to>
    <xdr:pic>
      <xdr:nvPicPr>
        <xdr:cNvPr id="146" name="Рисунок 145">
          <a:extLst>
            <a:ext uri="{FF2B5EF4-FFF2-40B4-BE49-F238E27FC236}">
              <a16:creationId xmlns:a16="http://schemas.microsoft.com/office/drawing/2014/main" id="{00000000-0008-0000-0600-000092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twoCellAnchor>
  <xdr:twoCellAnchor editAs="oneCell">
    <xdr:from>
      <xdr:col>8</xdr:col>
      <xdr:colOff>2639787</xdr:colOff>
      <xdr:row>34</xdr:row>
      <xdr:rowOff>108857</xdr:rowOff>
    </xdr:from>
    <xdr:to>
      <xdr:col>8</xdr:col>
      <xdr:colOff>3365501</xdr:colOff>
      <xdr:row>35</xdr:row>
      <xdr:rowOff>288853</xdr:rowOff>
    </xdr:to>
    <xdr:pic>
      <xdr:nvPicPr>
        <xdr:cNvPr id="147" name="Рисунок 146">
          <a:extLst>
            <a:ext uri="{FF2B5EF4-FFF2-40B4-BE49-F238E27FC236}">
              <a16:creationId xmlns:a16="http://schemas.microsoft.com/office/drawing/2014/main" id="{00000000-0008-0000-0600-000093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twoCellAnchor>
  <xdr:oneCellAnchor>
    <xdr:from>
      <xdr:col>0</xdr:col>
      <xdr:colOff>571500</xdr:colOff>
      <xdr:row>50</xdr:row>
      <xdr:rowOff>371937</xdr:rowOff>
    </xdr:from>
    <xdr:ext cx="4789715" cy="290277"/>
    <xdr:sp macro="" textlink="">
      <xdr:nvSpPr>
        <xdr:cNvPr id="148" name="Прямоугольник 147">
          <a:extLst>
            <a:ext uri="{FF2B5EF4-FFF2-40B4-BE49-F238E27FC236}">
              <a16:creationId xmlns:a16="http://schemas.microsoft.com/office/drawing/2014/main" id="{00000000-0008-0000-0600-000094000000}"/>
            </a:ext>
          </a:extLst>
        </xdr:cNvPr>
        <xdr:cNvSpPr/>
      </xdr:nvSpPr>
      <xdr:spPr>
        <a:xfrm>
          <a:off x="571500" y="18977437"/>
          <a:ext cx="4789715" cy="29027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535213</xdr:colOff>
      <xdr:row>51</xdr:row>
      <xdr:rowOff>9</xdr:rowOff>
    </xdr:from>
    <xdr:ext cx="5352143" cy="299349"/>
    <xdr:sp macro="" textlink="">
      <xdr:nvSpPr>
        <xdr:cNvPr id="149" name="Прямоугольник 148">
          <a:extLst>
            <a:ext uri="{FF2B5EF4-FFF2-40B4-BE49-F238E27FC236}">
              <a16:creationId xmlns:a16="http://schemas.microsoft.com/office/drawing/2014/main" id="{00000000-0008-0000-0600-000095000000}"/>
            </a:ext>
          </a:extLst>
        </xdr:cNvPr>
        <xdr:cNvSpPr/>
      </xdr:nvSpPr>
      <xdr:spPr>
        <a:xfrm>
          <a:off x="9270999" y="18995580"/>
          <a:ext cx="5352143" cy="29934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600-000096000000}"/>
            </a:ext>
          </a:extLst>
        </xdr:cNvPr>
        <xdr:cNvSpPr/>
      </xdr:nvSpPr>
      <xdr:spPr>
        <a:xfrm>
          <a:off x="952501" y="13090072"/>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51" name="Прямоугольник 150">
          <a:extLst>
            <a:ext uri="{FF2B5EF4-FFF2-40B4-BE49-F238E27FC236}">
              <a16:creationId xmlns:a16="http://schemas.microsoft.com/office/drawing/2014/main" id="{00000000-0008-0000-0600-000097000000}"/>
            </a:ext>
          </a:extLst>
        </xdr:cNvPr>
        <xdr:cNvSpPr/>
      </xdr:nvSpPr>
      <xdr:spPr>
        <a:xfrm>
          <a:off x="9243787" y="13090072"/>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2567216</xdr:colOff>
      <xdr:row>54</xdr:row>
      <xdr:rowOff>101216</xdr:rowOff>
    </xdr:from>
    <xdr:ext cx="725714" cy="506568"/>
    <xdr:pic>
      <xdr:nvPicPr>
        <xdr:cNvPr id="152" name="Рисунок 151">
          <a:extLst>
            <a:ext uri="{FF2B5EF4-FFF2-40B4-BE49-F238E27FC236}">
              <a16:creationId xmlns:a16="http://schemas.microsoft.com/office/drawing/2014/main" id="{00000000-0008-0000-0600-000098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oneCellAnchor>
  <xdr:oneCellAnchor>
    <xdr:from>
      <xdr:col>8</xdr:col>
      <xdr:colOff>2639787</xdr:colOff>
      <xdr:row>54</xdr:row>
      <xdr:rowOff>108857</xdr:rowOff>
    </xdr:from>
    <xdr:ext cx="725714" cy="506568"/>
    <xdr:pic>
      <xdr:nvPicPr>
        <xdr:cNvPr id="153" name="Рисунок 152">
          <a:extLst>
            <a:ext uri="{FF2B5EF4-FFF2-40B4-BE49-F238E27FC236}">
              <a16:creationId xmlns:a16="http://schemas.microsoft.com/office/drawing/2014/main" id="{00000000-0008-0000-0600-000099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oneCellAnchor>
  <xdr:oneCellAnchor>
    <xdr:from>
      <xdr:col>1</xdr:col>
      <xdr:colOff>9071</xdr:colOff>
      <xdr:row>71</xdr:row>
      <xdr:rowOff>9</xdr:rowOff>
    </xdr:from>
    <xdr:ext cx="4789715" cy="308419"/>
    <xdr:sp macro="" textlink="">
      <xdr:nvSpPr>
        <xdr:cNvPr id="154" name="Прямоугольник 153">
          <a:extLst>
            <a:ext uri="{FF2B5EF4-FFF2-40B4-BE49-F238E27FC236}">
              <a16:creationId xmlns:a16="http://schemas.microsoft.com/office/drawing/2014/main" id="{00000000-0008-0000-0600-00009A000000}"/>
            </a:ext>
          </a:extLst>
        </xdr:cNvPr>
        <xdr:cNvSpPr/>
      </xdr:nvSpPr>
      <xdr:spPr>
        <a:xfrm>
          <a:off x="616857" y="26007795"/>
          <a:ext cx="4789715" cy="30841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70</xdr:row>
      <xdr:rowOff>371938</xdr:rowOff>
    </xdr:from>
    <xdr:ext cx="5352143" cy="362858"/>
    <xdr:sp macro="" textlink="">
      <xdr:nvSpPr>
        <xdr:cNvPr id="155" name="Прямоугольник 154">
          <a:extLst>
            <a:ext uri="{FF2B5EF4-FFF2-40B4-BE49-F238E27FC236}">
              <a16:creationId xmlns:a16="http://schemas.microsoft.com/office/drawing/2014/main" id="{00000000-0008-0000-0600-00009B000000}"/>
            </a:ext>
          </a:extLst>
        </xdr:cNvPr>
        <xdr:cNvSpPr/>
      </xdr:nvSpPr>
      <xdr:spPr>
        <a:xfrm>
          <a:off x="9334500" y="259896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56" name="Прямоугольник 155">
          <a:extLst>
            <a:ext uri="{FF2B5EF4-FFF2-40B4-BE49-F238E27FC236}">
              <a16:creationId xmlns:a16="http://schemas.microsoft.com/office/drawing/2014/main" id="{00000000-0008-0000-0600-00009C000000}"/>
            </a:ext>
          </a:extLst>
        </xdr:cNvPr>
        <xdr:cNvSpPr/>
      </xdr:nvSpPr>
      <xdr:spPr>
        <a:xfrm>
          <a:off x="954315" y="2704192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4227286</xdr:colOff>
      <xdr:row>75</xdr:row>
      <xdr:rowOff>244928</xdr:rowOff>
    </xdr:to>
    <xdr:pic>
      <xdr:nvPicPr>
        <xdr:cNvPr id="157" name="Рисунок 156">
          <a:extLst>
            <a:ext uri="{FF2B5EF4-FFF2-40B4-BE49-F238E27FC236}">
              <a16:creationId xmlns:a16="http://schemas.microsoft.com/office/drawing/2014/main" id="{00000000-0008-0000-06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6223000" y="26907897"/>
          <a:ext cx="653143" cy="533174"/>
        </a:xfrm>
        <a:prstGeom prst="rect">
          <a:avLst/>
        </a:prstGeom>
      </xdr:spPr>
    </xdr:pic>
    <xdr:clientData/>
  </xdr:twoCellAnchor>
  <xdr:oneCellAnchor>
    <xdr:from>
      <xdr:col>7</xdr:col>
      <xdr:colOff>0</xdr:colOff>
      <xdr:row>74</xdr:row>
      <xdr:rowOff>54426</xdr:rowOff>
    </xdr:from>
    <xdr:ext cx="5197928" cy="644072"/>
    <xdr:sp macro="" textlink="">
      <xdr:nvSpPr>
        <xdr:cNvPr id="158" name="Прямоугольник 157">
          <a:extLst>
            <a:ext uri="{FF2B5EF4-FFF2-40B4-BE49-F238E27FC236}">
              <a16:creationId xmlns:a16="http://schemas.microsoft.com/office/drawing/2014/main" id="{00000000-0008-0000-0600-00009E000000}"/>
            </a:ext>
          </a:extLst>
        </xdr:cNvPr>
        <xdr:cNvSpPr/>
      </xdr:nvSpPr>
      <xdr:spPr>
        <a:xfrm>
          <a:off x="9220200" y="2704192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148772</xdr:colOff>
      <xdr:row>75</xdr:row>
      <xdr:rowOff>244928</xdr:rowOff>
    </xdr:to>
    <xdr:pic>
      <xdr:nvPicPr>
        <xdr:cNvPr id="159" name="Рисунок 158">
          <a:extLst>
            <a:ext uri="{FF2B5EF4-FFF2-40B4-BE49-F238E27FC236}">
              <a16:creationId xmlns:a16="http://schemas.microsoft.com/office/drawing/2014/main" id="{00000000-0008-0000-0600-00009F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4677572" y="26960286"/>
          <a:ext cx="647700" cy="480785"/>
        </a:xfrm>
        <a:prstGeom prst="rect">
          <a:avLst/>
        </a:prstGeom>
      </xdr:spPr>
    </xdr:pic>
    <xdr:clientData/>
  </xdr:twoCellAnchor>
  <xdr:oneCellAnchor>
    <xdr:from>
      <xdr:col>0</xdr:col>
      <xdr:colOff>589643</xdr:colOff>
      <xdr:row>90</xdr:row>
      <xdr:rowOff>371937</xdr:rowOff>
    </xdr:from>
    <xdr:ext cx="4789715" cy="281207"/>
    <xdr:sp macro="" textlink="">
      <xdr:nvSpPr>
        <xdr:cNvPr id="160" name="Прямоугольник 159">
          <a:extLst>
            <a:ext uri="{FF2B5EF4-FFF2-40B4-BE49-F238E27FC236}">
              <a16:creationId xmlns:a16="http://schemas.microsoft.com/office/drawing/2014/main" id="{00000000-0008-0000-0600-0000A0000000}"/>
            </a:ext>
          </a:extLst>
        </xdr:cNvPr>
        <xdr:cNvSpPr/>
      </xdr:nvSpPr>
      <xdr:spPr>
        <a:xfrm>
          <a:off x="589643" y="33001866"/>
          <a:ext cx="4789715" cy="28120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625929</xdr:colOff>
      <xdr:row>90</xdr:row>
      <xdr:rowOff>381003</xdr:rowOff>
    </xdr:from>
    <xdr:ext cx="5352143" cy="299354"/>
    <xdr:sp macro="" textlink="">
      <xdr:nvSpPr>
        <xdr:cNvPr id="161" name="Прямоугольник 160">
          <a:extLst>
            <a:ext uri="{FF2B5EF4-FFF2-40B4-BE49-F238E27FC236}">
              <a16:creationId xmlns:a16="http://schemas.microsoft.com/office/drawing/2014/main" id="{00000000-0008-0000-0600-0000A1000000}"/>
            </a:ext>
          </a:extLst>
        </xdr:cNvPr>
        <xdr:cNvSpPr/>
      </xdr:nvSpPr>
      <xdr:spPr>
        <a:xfrm>
          <a:off x="9361715" y="33010932"/>
          <a:ext cx="5352143" cy="299354"/>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62" name="Прямоугольник 161">
          <a:extLst>
            <a:ext uri="{FF2B5EF4-FFF2-40B4-BE49-F238E27FC236}">
              <a16:creationId xmlns:a16="http://schemas.microsoft.com/office/drawing/2014/main" id="{00000000-0008-0000-0600-0000A2000000}"/>
            </a:ext>
          </a:extLst>
        </xdr:cNvPr>
        <xdr:cNvSpPr/>
      </xdr:nvSpPr>
      <xdr:spPr>
        <a:xfrm>
          <a:off x="954315" y="3400787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163" name="Прямоугольник 162">
          <a:extLst>
            <a:ext uri="{FF2B5EF4-FFF2-40B4-BE49-F238E27FC236}">
              <a16:creationId xmlns:a16="http://schemas.microsoft.com/office/drawing/2014/main" id="{00000000-0008-0000-0600-0000A3000000}"/>
            </a:ext>
          </a:extLst>
        </xdr:cNvPr>
        <xdr:cNvSpPr/>
      </xdr:nvSpPr>
      <xdr:spPr>
        <a:xfrm>
          <a:off x="9220200" y="3400787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190500</xdr:rowOff>
    </xdr:to>
    <xdr:pic>
      <xdr:nvPicPr>
        <xdr:cNvPr id="164" name="Рисунок 163">
          <a:extLst>
            <a:ext uri="{FF2B5EF4-FFF2-40B4-BE49-F238E27FC236}">
              <a16:creationId xmlns:a16="http://schemas.microsoft.com/office/drawing/2014/main" id="{00000000-0008-0000-0600-0000A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22786" y="33881786"/>
          <a:ext cx="644071" cy="462643"/>
        </a:xfrm>
        <a:prstGeom prst="rect">
          <a:avLst/>
        </a:prstGeom>
      </xdr:spPr>
    </xdr:pic>
    <xdr:clientData/>
  </xdr:twoCellAnchor>
  <xdr:twoCellAnchor editAs="oneCell">
    <xdr:from>
      <xdr:col>9</xdr:col>
      <xdr:colOff>0</xdr:colOff>
      <xdr:row>94</xdr:row>
      <xdr:rowOff>108858</xdr:rowOff>
    </xdr:from>
    <xdr:to>
      <xdr:col>10</xdr:col>
      <xdr:colOff>39914</xdr:colOff>
      <xdr:row>95</xdr:row>
      <xdr:rowOff>199571</xdr:rowOff>
    </xdr:to>
    <xdr:pic>
      <xdr:nvPicPr>
        <xdr:cNvPr id="165" name="Рисунок 164">
          <a:extLst>
            <a:ext uri="{FF2B5EF4-FFF2-40B4-BE49-F238E27FC236}">
              <a16:creationId xmlns:a16="http://schemas.microsoft.com/office/drawing/2014/main" id="{00000000-0008-0000-0600-0000A5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695714" y="33899929"/>
          <a:ext cx="638628" cy="453571"/>
        </a:xfrm>
        <a:prstGeom prst="rect">
          <a:avLst/>
        </a:prstGeom>
      </xdr:spPr>
    </xdr:pic>
    <xdr:clientData/>
  </xdr:twoCellAnchor>
  <xdr:oneCellAnchor>
    <xdr:from>
      <xdr:col>0</xdr:col>
      <xdr:colOff>580572</xdr:colOff>
      <xdr:row>110</xdr:row>
      <xdr:rowOff>362861</xdr:rowOff>
    </xdr:from>
    <xdr:ext cx="4789715" cy="362858"/>
    <xdr:sp macro="" textlink="">
      <xdr:nvSpPr>
        <xdr:cNvPr id="166" name="Прямоугольник 165">
          <a:extLst>
            <a:ext uri="{FF2B5EF4-FFF2-40B4-BE49-F238E27FC236}">
              <a16:creationId xmlns:a16="http://schemas.microsoft.com/office/drawing/2014/main" id="{00000000-0008-0000-0600-0000A6000000}"/>
            </a:ext>
          </a:extLst>
        </xdr:cNvPr>
        <xdr:cNvSpPr/>
      </xdr:nvSpPr>
      <xdr:spPr>
        <a:xfrm>
          <a:off x="580572" y="39959647"/>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110</xdr:row>
      <xdr:rowOff>371936</xdr:rowOff>
    </xdr:from>
    <xdr:ext cx="5352143" cy="362858"/>
    <xdr:sp macro="" textlink="">
      <xdr:nvSpPr>
        <xdr:cNvPr id="170" name="Прямоугольник 169">
          <a:extLst>
            <a:ext uri="{FF2B5EF4-FFF2-40B4-BE49-F238E27FC236}">
              <a16:creationId xmlns:a16="http://schemas.microsoft.com/office/drawing/2014/main" id="{00000000-0008-0000-0600-0000AA000000}"/>
            </a:ext>
          </a:extLst>
        </xdr:cNvPr>
        <xdr:cNvSpPr/>
      </xdr:nvSpPr>
      <xdr:spPr>
        <a:xfrm>
          <a:off x="9379857" y="3996872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171" name="Прямоугольник 170">
          <a:extLst>
            <a:ext uri="{FF2B5EF4-FFF2-40B4-BE49-F238E27FC236}">
              <a16:creationId xmlns:a16="http://schemas.microsoft.com/office/drawing/2014/main" id="{00000000-0008-0000-0600-0000AB000000}"/>
            </a:ext>
          </a:extLst>
        </xdr:cNvPr>
        <xdr:cNvSpPr/>
      </xdr:nvSpPr>
      <xdr:spPr>
        <a:xfrm>
          <a:off x="954315" y="40961129"/>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172" name="Прямоугольник 171">
          <a:extLst>
            <a:ext uri="{FF2B5EF4-FFF2-40B4-BE49-F238E27FC236}">
              <a16:creationId xmlns:a16="http://schemas.microsoft.com/office/drawing/2014/main" id="{00000000-0008-0000-0600-0000AC000000}"/>
            </a:ext>
          </a:extLst>
        </xdr:cNvPr>
        <xdr:cNvSpPr/>
      </xdr:nvSpPr>
      <xdr:spPr>
        <a:xfrm>
          <a:off x="9229270" y="409883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twoCellAnchor editAs="oneCell">
    <xdr:from>
      <xdr:col>3</xdr:col>
      <xdr:colOff>163285</xdr:colOff>
      <xdr:row>114</xdr:row>
      <xdr:rowOff>99785</xdr:rowOff>
    </xdr:from>
    <xdr:to>
      <xdr:col>4</xdr:col>
      <xdr:colOff>163285</xdr:colOff>
      <xdr:row>115</xdr:row>
      <xdr:rowOff>303883</xdr:rowOff>
    </xdr:to>
    <xdr:pic>
      <xdr:nvPicPr>
        <xdr:cNvPr id="190" name="Рисунок 189">
          <a:extLst>
            <a:ext uri="{FF2B5EF4-FFF2-40B4-BE49-F238E27FC236}">
              <a16:creationId xmlns:a16="http://schemas.microsoft.com/office/drawing/2014/main" id="{00000000-0008-0000-0600-0000BE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567714" y="40821428"/>
          <a:ext cx="598715" cy="566955"/>
        </a:xfrm>
        <a:prstGeom prst="rect">
          <a:avLst/>
        </a:prstGeom>
      </xdr:spPr>
    </xdr:pic>
    <xdr:clientData/>
  </xdr:twoCellAnchor>
  <xdr:twoCellAnchor editAs="oneCell">
    <xdr:from>
      <xdr:col>9</xdr:col>
      <xdr:colOff>353786</xdr:colOff>
      <xdr:row>114</xdr:row>
      <xdr:rowOff>72572</xdr:rowOff>
    </xdr:from>
    <xdr:to>
      <xdr:col>10</xdr:col>
      <xdr:colOff>353787</xdr:colOff>
      <xdr:row>115</xdr:row>
      <xdr:rowOff>276670</xdr:rowOff>
    </xdr:to>
    <xdr:pic>
      <xdr:nvPicPr>
        <xdr:cNvPr id="191" name="Рисунок 190">
          <a:extLst>
            <a:ext uri="{FF2B5EF4-FFF2-40B4-BE49-F238E27FC236}">
              <a16:creationId xmlns:a16="http://schemas.microsoft.com/office/drawing/2014/main" id="{00000000-0008-0000-0600-0000BF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5049500" y="40794215"/>
          <a:ext cx="598715" cy="566955"/>
        </a:xfrm>
        <a:prstGeom prst="rect">
          <a:avLst/>
        </a:prstGeom>
      </xdr:spPr>
    </xdr:pic>
    <xdr:clientData/>
  </xdr:twoCellAnchor>
  <xdr:oneCellAnchor>
    <xdr:from>
      <xdr:col>0</xdr:col>
      <xdr:colOff>589643</xdr:colOff>
      <xdr:row>130</xdr:row>
      <xdr:rowOff>371936</xdr:rowOff>
    </xdr:from>
    <xdr:ext cx="4789715" cy="362858"/>
    <xdr:sp macro="" textlink="">
      <xdr:nvSpPr>
        <xdr:cNvPr id="195" name="Прямоугольник 194">
          <a:extLst>
            <a:ext uri="{FF2B5EF4-FFF2-40B4-BE49-F238E27FC236}">
              <a16:creationId xmlns:a16="http://schemas.microsoft.com/office/drawing/2014/main" id="{00000000-0008-0000-0600-0000C3000000}"/>
            </a:ext>
          </a:extLst>
        </xdr:cNvPr>
        <xdr:cNvSpPr/>
      </xdr:nvSpPr>
      <xdr:spPr>
        <a:xfrm>
          <a:off x="589643" y="46980936"/>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1</xdr:col>
      <xdr:colOff>27214</xdr:colOff>
      <xdr:row>134</xdr:row>
      <xdr:rowOff>54429</xdr:rowOff>
    </xdr:from>
    <xdr:ext cx="5624285" cy="553357"/>
    <xdr:sp macro="" textlink="">
      <xdr:nvSpPr>
        <xdr:cNvPr id="196" name="Прямоугольник 195">
          <a:extLst>
            <a:ext uri="{FF2B5EF4-FFF2-40B4-BE49-F238E27FC236}">
              <a16:creationId xmlns:a16="http://schemas.microsoft.com/office/drawing/2014/main" id="{00000000-0008-0000-0600-0000C4000000}"/>
            </a:ext>
          </a:extLst>
        </xdr:cNvPr>
        <xdr:cNvSpPr/>
      </xdr:nvSpPr>
      <xdr:spPr>
        <a:xfrm>
          <a:off x="952500" y="47742929"/>
          <a:ext cx="5624285" cy="55335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299092</xdr:rowOff>
    </xdr:to>
    <xdr:pic>
      <xdr:nvPicPr>
        <xdr:cNvPr id="197" name="Рисунок 196">
          <a:extLst>
            <a:ext uri="{FF2B5EF4-FFF2-40B4-BE49-F238E27FC236}">
              <a16:creationId xmlns:a16="http://schemas.microsoft.com/office/drawing/2014/main" id="{00000000-0008-0000-0600-0000C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58429" y="47994208"/>
          <a:ext cx="696686" cy="516805"/>
        </a:xfrm>
        <a:prstGeom prst="rect">
          <a:avLst/>
        </a:prstGeom>
      </xdr:spPr>
    </xdr:pic>
    <xdr:clientData/>
  </xdr:twoCellAnchor>
  <xdr:oneCellAnchor>
    <xdr:from>
      <xdr:col>2</xdr:col>
      <xdr:colOff>934357</xdr:colOff>
      <xdr:row>140</xdr:row>
      <xdr:rowOff>127000</xdr:rowOff>
    </xdr:from>
    <xdr:ext cx="4390572" cy="272143"/>
    <xdr:sp macro="" textlink="">
      <xdr:nvSpPr>
        <xdr:cNvPr id="211" name="Прямоугольник 210">
          <a:extLst>
            <a:ext uri="{FF2B5EF4-FFF2-40B4-BE49-F238E27FC236}">
              <a16:creationId xmlns:a16="http://schemas.microsoft.com/office/drawing/2014/main" id="{00000000-0008-0000-0600-0000D3000000}"/>
            </a:ext>
          </a:extLst>
        </xdr:cNvPr>
        <xdr:cNvSpPr/>
      </xdr:nvSpPr>
      <xdr:spPr>
        <a:xfrm>
          <a:off x="3583214" y="49303214"/>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925285</xdr:colOff>
      <xdr:row>141</xdr:row>
      <xdr:rowOff>344716</xdr:rowOff>
    </xdr:from>
    <xdr:ext cx="4254501" cy="1106714"/>
    <xdr:sp macro="" textlink="">
      <xdr:nvSpPr>
        <xdr:cNvPr id="212" name="Прямоугольник 211">
          <a:extLst>
            <a:ext uri="{FF2B5EF4-FFF2-40B4-BE49-F238E27FC236}">
              <a16:creationId xmlns:a16="http://schemas.microsoft.com/office/drawing/2014/main" id="{00000000-0008-0000-0600-0000D4000000}"/>
            </a:ext>
          </a:extLst>
        </xdr:cNvPr>
        <xdr:cNvSpPr/>
      </xdr:nvSpPr>
      <xdr:spPr>
        <a:xfrm>
          <a:off x="3574142" y="49711430"/>
          <a:ext cx="4254501"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544286</xdr:colOff>
      <xdr:row>149</xdr:row>
      <xdr:rowOff>335651</xdr:rowOff>
    </xdr:from>
    <xdr:ext cx="4789715" cy="362858"/>
    <xdr:sp macro="" textlink="">
      <xdr:nvSpPr>
        <xdr:cNvPr id="213" name="Прямоугольник 212">
          <a:extLst>
            <a:ext uri="{FF2B5EF4-FFF2-40B4-BE49-F238E27FC236}">
              <a16:creationId xmlns:a16="http://schemas.microsoft.com/office/drawing/2014/main" id="{00000000-0008-0000-0600-0000D5000000}"/>
            </a:ext>
          </a:extLst>
        </xdr:cNvPr>
        <xdr:cNvSpPr/>
      </xdr:nvSpPr>
      <xdr:spPr>
        <a:xfrm>
          <a:off x="544286" y="5348515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916214</xdr:colOff>
      <xdr:row>141</xdr:row>
      <xdr:rowOff>4790</xdr:rowOff>
    </xdr:from>
    <xdr:to>
      <xdr:col>2</xdr:col>
      <xdr:colOff>904421</xdr:colOff>
      <xdr:row>141</xdr:row>
      <xdr:rowOff>1516742</xdr:rowOff>
    </xdr:to>
    <xdr:pic>
      <xdr:nvPicPr>
        <xdr:cNvPr id="216" name="Рисунок 215">
          <a:extLst>
            <a:ext uri="{FF2B5EF4-FFF2-40B4-BE49-F238E27FC236}">
              <a16:creationId xmlns:a16="http://schemas.microsoft.com/office/drawing/2014/main" id="{00000000-0008-0000-0600-0000D8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16214" y="49371504"/>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141</xdr:row>
      <xdr:rowOff>371926</xdr:rowOff>
    </xdr:from>
    <xdr:ext cx="4481286" cy="1106714"/>
    <xdr:sp macro="" textlink="">
      <xdr:nvSpPr>
        <xdr:cNvPr id="217" name="Прямоугольник 216">
          <a:extLst>
            <a:ext uri="{FF2B5EF4-FFF2-40B4-BE49-F238E27FC236}">
              <a16:creationId xmlns:a16="http://schemas.microsoft.com/office/drawing/2014/main" id="{00000000-0008-0000-0600-0000D9000000}"/>
            </a:ext>
          </a:extLst>
        </xdr:cNvPr>
        <xdr:cNvSpPr/>
      </xdr:nvSpPr>
      <xdr:spPr>
        <a:xfrm>
          <a:off x="11851822" y="49876526"/>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18143</xdr:colOff>
      <xdr:row>150</xdr:row>
      <xdr:rowOff>4</xdr:rowOff>
    </xdr:from>
    <xdr:ext cx="5352143" cy="299352"/>
    <xdr:sp macro="" textlink="">
      <xdr:nvSpPr>
        <xdr:cNvPr id="218" name="Прямоугольник 217">
          <a:extLst>
            <a:ext uri="{FF2B5EF4-FFF2-40B4-BE49-F238E27FC236}">
              <a16:creationId xmlns:a16="http://schemas.microsoft.com/office/drawing/2014/main" id="{00000000-0008-0000-0600-0000DA000000}"/>
            </a:ext>
          </a:extLst>
        </xdr:cNvPr>
        <xdr:cNvSpPr/>
      </xdr:nvSpPr>
      <xdr:spPr>
        <a:xfrm>
          <a:off x="9398000" y="53539575"/>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8</xdr:col>
      <xdr:colOff>861786</xdr:colOff>
      <xdr:row>139</xdr:row>
      <xdr:rowOff>54429</xdr:rowOff>
    </xdr:from>
    <xdr:ext cx="4390572" cy="653146"/>
    <xdr:sp macro="" textlink="">
      <xdr:nvSpPr>
        <xdr:cNvPr id="222" name="Прямоугольник 221">
          <a:extLst>
            <a:ext uri="{FF2B5EF4-FFF2-40B4-BE49-F238E27FC236}">
              <a16:creationId xmlns:a16="http://schemas.microsoft.com/office/drawing/2014/main" id="{00000000-0008-0000-0600-0000DE000000}"/>
            </a:ext>
          </a:extLst>
        </xdr:cNvPr>
        <xdr:cNvSpPr/>
      </xdr:nvSpPr>
      <xdr:spPr>
        <a:xfrm>
          <a:off x="11801929" y="49040143"/>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twoCellAnchor editAs="oneCell">
    <xdr:from>
      <xdr:col>6</xdr:col>
      <xdr:colOff>634999</xdr:colOff>
      <xdr:row>140</xdr:row>
      <xdr:rowOff>190499</xdr:rowOff>
    </xdr:from>
    <xdr:to>
      <xdr:col>8</xdr:col>
      <xdr:colOff>898070</xdr:colOff>
      <xdr:row>141</xdr:row>
      <xdr:rowOff>1511951</xdr:rowOff>
    </xdr:to>
    <xdr:pic>
      <xdr:nvPicPr>
        <xdr:cNvPr id="223" name="Рисунок 222">
          <a:extLst>
            <a:ext uri="{FF2B5EF4-FFF2-40B4-BE49-F238E27FC236}">
              <a16:creationId xmlns:a16="http://schemas.microsoft.com/office/drawing/2014/main" id="{00000000-0008-0000-0600-0000D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207499" y="49366713"/>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145143</xdr:colOff>
      <xdr:row>183</xdr:row>
      <xdr:rowOff>108855</xdr:rowOff>
    </xdr:from>
    <xdr:to>
      <xdr:col>7</xdr:col>
      <xdr:colOff>1242786</xdr:colOff>
      <xdr:row>185</xdr:row>
      <xdr:rowOff>843641</xdr:rowOff>
    </xdr:to>
    <xdr:pic>
      <xdr:nvPicPr>
        <xdr:cNvPr id="5" name="Рисунок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61714" y="71392141"/>
          <a:ext cx="1097643" cy="10976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2</xdr:col>
      <xdr:colOff>16788</xdr:colOff>
      <xdr:row>1</xdr:row>
      <xdr:rowOff>535214</xdr:rowOff>
    </xdr:from>
    <xdr:ext cx="3267069" cy="970640"/>
    <xdr:sp macro="" textlink="">
      <xdr:nvSpPr>
        <xdr:cNvPr id="4" name="Прямоугольник 3">
          <a:extLst>
            <a:ext uri="{FF2B5EF4-FFF2-40B4-BE49-F238E27FC236}">
              <a16:creationId xmlns:a16="http://schemas.microsoft.com/office/drawing/2014/main" id="{00000000-0008-0000-0700-000004000000}"/>
            </a:ext>
          </a:extLst>
        </xdr:cNvPr>
        <xdr:cNvSpPr/>
      </xdr:nvSpPr>
      <xdr:spPr>
        <a:xfrm>
          <a:off x="2665645" y="1415143"/>
          <a:ext cx="3267069" cy="970640"/>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xdr:from>
      <xdr:col>0</xdr:col>
      <xdr:colOff>72571</xdr:colOff>
      <xdr:row>0</xdr:row>
      <xdr:rowOff>99783</xdr:rowOff>
    </xdr:from>
    <xdr:to>
      <xdr:col>1</xdr:col>
      <xdr:colOff>137985</xdr:colOff>
      <xdr:row>0</xdr:row>
      <xdr:rowOff>772983</xdr:rowOff>
    </xdr:to>
    <xdr:grpSp>
      <xdr:nvGrpSpPr>
        <xdr:cNvPr id="38" name="Группа 37">
          <a:hlinkClick xmlns:r="http://schemas.openxmlformats.org/officeDocument/2006/relationships" r:id="rId1"/>
          <a:extLst>
            <a:ext uri="{FF2B5EF4-FFF2-40B4-BE49-F238E27FC236}">
              <a16:creationId xmlns:a16="http://schemas.microsoft.com/office/drawing/2014/main" id="{00000000-0008-0000-0700-000026000000}"/>
            </a:ext>
          </a:extLst>
        </xdr:cNvPr>
        <xdr:cNvGrpSpPr>
          <a:grpSpLocks noChangeAspect="1"/>
        </xdr:cNvGrpSpPr>
      </xdr:nvGrpSpPr>
      <xdr:grpSpPr>
        <a:xfrm>
          <a:off x="72571" y="99783"/>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07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07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263068</xdr:colOff>
      <xdr:row>0</xdr:row>
      <xdr:rowOff>108858</xdr:rowOff>
    </xdr:from>
    <xdr:to>
      <xdr:col>1</xdr:col>
      <xdr:colOff>936268</xdr:colOff>
      <xdr:row>0</xdr:row>
      <xdr:rowOff>782058</xdr:rowOff>
    </xdr:to>
    <xdr:grpSp>
      <xdr:nvGrpSpPr>
        <xdr:cNvPr id="51" name="Группа 50">
          <a:hlinkClick xmlns:r="http://schemas.openxmlformats.org/officeDocument/2006/relationships" r:id="rId2"/>
          <a:extLst>
            <a:ext uri="{FF2B5EF4-FFF2-40B4-BE49-F238E27FC236}">
              <a16:creationId xmlns:a16="http://schemas.microsoft.com/office/drawing/2014/main" id="{00000000-0008-0000-0700-000033000000}"/>
            </a:ext>
          </a:extLst>
        </xdr:cNvPr>
        <xdr:cNvGrpSpPr>
          <a:grpSpLocks noChangeAspect="1"/>
        </xdr:cNvGrpSpPr>
      </xdr:nvGrpSpPr>
      <xdr:grpSpPr>
        <a:xfrm rot="5400000">
          <a:off x="870854" y="108858"/>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07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07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1034138</xdr:colOff>
      <xdr:row>0</xdr:row>
      <xdr:rowOff>99787</xdr:rowOff>
    </xdr:from>
    <xdr:to>
      <xdr:col>1</xdr:col>
      <xdr:colOff>1709053</xdr:colOff>
      <xdr:row>0</xdr:row>
      <xdr:rowOff>792024</xdr:rowOff>
    </xdr:to>
    <xdr:grpSp>
      <xdr:nvGrpSpPr>
        <xdr:cNvPr id="54" name="Группа 53">
          <a:hlinkClick xmlns:r="http://schemas.openxmlformats.org/officeDocument/2006/relationships" r:id="rId3"/>
          <a:extLst>
            <a:ext uri="{FF2B5EF4-FFF2-40B4-BE49-F238E27FC236}">
              <a16:creationId xmlns:a16="http://schemas.microsoft.com/office/drawing/2014/main" id="{00000000-0008-0000-0700-000036000000}"/>
            </a:ext>
          </a:extLst>
        </xdr:cNvPr>
        <xdr:cNvGrpSpPr/>
      </xdr:nvGrpSpPr>
      <xdr:grpSpPr>
        <a:xfrm>
          <a:off x="1641924" y="99787"/>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07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99785</xdr:colOff>
      <xdr:row>0</xdr:row>
      <xdr:rowOff>117926</xdr:rowOff>
    </xdr:from>
    <xdr:to>
      <xdr:col>2</xdr:col>
      <xdr:colOff>772985</xdr:colOff>
      <xdr:row>0</xdr:row>
      <xdr:rowOff>791126</xdr:rowOff>
    </xdr:to>
    <xdr:grpSp>
      <xdr:nvGrpSpPr>
        <xdr:cNvPr id="29" name="Группа 28">
          <a:hlinkClick xmlns:r="http://schemas.openxmlformats.org/officeDocument/2006/relationships" r:id="rId5"/>
          <a:extLst>
            <a:ext uri="{FF2B5EF4-FFF2-40B4-BE49-F238E27FC236}">
              <a16:creationId xmlns:a16="http://schemas.microsoft.com/office/drawing/2014/main" id="{00000000-0008-0000-0700-00001D000000}"/>
            </a:ext>
          </a:extLst>
        </xdr:cNvPr>
        <xdr:cNvGrpSpPr/>
      </xdr:nvGrpSpPr>
      <xdr:grpSpPr>
        <a:xfrm>
          <a:off x="2431142" y="117926"/>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07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898067</xdr:colOff>
      <xdr:row>0</xdr:row>
      <xdr:rowOff>117927</xdr:rowOff>
    </xdr:from>
    <xdr:to>
      <xdr:col>2</xdr:col>
      <xdr:colOff>1571267</xdr:colOff>
      <xdr:row>0</xdr:row>
      <xdr:rowOff>791127</xdr:rowOff>
    </xdr:to>
    <xdr:grpSp>
      <xdr:nvGrpSpPr>
        <xdr:cNvPr id="32" name="Группа 31">
          <a:hlinkClick xmlns:r="http://schemas.openxmlformats.org/officeDocument/2006/relationships" r:id="rId8"/>
          <a:extLst>
            <a:ext uri="{FF2B5EF4-FFF2-40B4-BE49-F238E27FC236}">
              <a16:creationId xmlns:a16="http://schemas.microsoft.com/office/drawing/2014/main" id="{00000000-0008-0000-0700-000020000000}"/>
            </a:ext>
          </a:extLst>
        </xdr:cNvPr>
        <xdr:cNvGrpSpPr/>
      </xdr:nvGrpSpPr>
      <xdr:grpSpPr>
        <a:xfrm>
          <a:off x="3229424" y="117927"/>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07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0</xdr:rowOff>
    </xdr:from>
    <xdr:to>
      <xdr:col>1</xdr:col>
      <xdr:colOff>1723570</xdr:colOff>
      <xdr:row>1</xdr:row>
      <xdr:rowOff>1510875</xdr:rowOff>
    </xdr:to>
    <xdr:pic>
      <xdr:nvPicPr>
        <xdr:cNvPr id="35" name="Рисунок 34">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5285" y="879929"/>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635000</xdr:colOff>
      <xdr:row>1</xdr:row>
      <xdr:rowOff>9070</xdr:rowOff>
    </xdr:from>
    <xdr:to>
      <xdr:col>7</xdr:col>
      <xdr:colOff>1705429</xdr:colOff>
      <xdr:row>1</xdr:row>
      <xdr:rowOff>1511993</xdr:rowOff>
    </xdr:to>
    <xdr:pic>
      <xdr:nvPicPr>
        <xdr:cNvPr id="37" name="Рисунок 36">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25643" y="2041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1768928</xdr:colOff>
      <xdr:row>1</xdr:row>
      <xdr:rowOff>471714</xdr:rowOff>
    </xdr:from>
    <xdr:ext cx="3583214" cy="979713"/>
    <xdr:sp macro="" textlink="">
      <xdr:nvSpPr>
        <xdr:cNvPr id="42" name="Прямоугольник 41">
          <a:extLst>
            <a:ext uri="{FF2B5EF4-FFF2-40B4-BE49-F238E27FC236}">
              <a16:creationId xmlns:a16="http://schemas.microsoft.com/office/drawing/2014/main" id="{00000000-0008-0000-0700-00002A000000}"/>
            </a:ext>
          </a:extLst>
        </xdr:cNvPr>
        <xdr:cNvSpPr/>
      </xdr:nvSpPr>
      <xdr:spPr>
        <a:xfrm>
          <a:off x="11003642" y="1351643"/>
          <a:ext cx="3583214" cy="979713"/>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oneCellAnchor>
    <xdr:from>
      <xdr:col>2</xdr:col>
      <xdr:colOff>72571</xdr:colOff>
      <xdr:row>12</xdr:row>
      <xdr:rowOff>400051</xdr:rowOff>
    </xdr:from>
    <xdr:ext cx="3583214" cy="1060365"/>
    <xdr:sp macro="" textlink="">
      <xdr:nvSpPr>
        <xdr:cNvPr id="45" name="Прямоугольник 44">
          <a:extLst>
            <a:ext uri="{FF2B5EF4-FFF2-40B4-BE49-F238E27FC236}">
              <a16:creationId xmlns:a16="http://schemas.microsoft.com/office/drawing/2014/main" id="{00000000-0008-0000-0700-00002D000000}"/>
            </a:ext>
          </a:extLst>
        </xdr:cNvPr>
        <xdr:cNvSpPr/>
      </xdr:nvSpPr>
      <xdr:spPr>
        <a:xfrm>
          <a:off x="2721428" y="6604908"/>
          <a:ext cx="3583214"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editAs="oneCell">
    <xdr:from>
      <xdr:col>0</xdr:col>
      <xdr:colOff>916215</xdr:colOff>
      <xdr:row>11</xdr:row>
      <xdr:rowOff>172357</xdr:rowOff>
    </xdr:from>
    <xdr:to>
      <xdr:col>2</xdr:col>
      <xdr:colOff>15422</xdr:colOff>
      <xdr:row>12</xdr:row>
      <xdr:rowOff>1517707</xdr:rowOff>
    </xdr:to>
    <xdr:pic>
      <xdr:nvPicPr>
        <xdr:cNvPr id="46" name="Рисунок 45">
          <a:extLst>
            <a:ext uri="{FF2B5EF4-FFF2-40B4-BE49-F238E27FC236}">
              <a16:creationId xmlns:a16="http://schemas.microsoft.com/office/drawing/2014/main" id="{00000000-0008-0000-0700-00002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6204857"/>
          <a:ext cx="1741714" cy="152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916214</xdr:colOff>
      <xdr:row>23</xdr:row>
      <xdr:rowOff>0</xdr:rowOff>
    </xdr:from>
    <xdr:to>
      <xdr:col>1</xdr:col>
      <xdr:colOff>1720849</xdr:colOff>
      <xdr:row>23</xdr:row>
      <xdr:rowOff>1510875</xdr:rowOff>
    </xdr:to>
    <xdr:pic>
      <xdr:nvPicPr>
        <xdr:cNvPr id="48" name="Рисунок 47">
          <a:extLst>
            <a:ext uri="{FF2B5EF4-FFF2-40B4-BE49-F238E27FC236}">
              <a16:creationId xmlns:a16="http://schemas.microsoft.com/office/drawing/2014/main" id="{00000000-0008-0000-0700-00003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4" y="10332356"/>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23</xdr:row>
      <xdr:rowOff>462643</xdr:rowOff>
    </xdr:from>
    <xdr:ext cx="3267069" cy="1060365"/>
    <xdr:sp macro="" textlink="">
      <xdr:nvSpPr>
        <xdr:cNvPr id="60" name="Прямоугольник 59">
          <a:extLst>
            <a:ext uri="{FF2B5EF4-FFF2-40B4-BE49-F238E27FC236}">
              <a16:creationId xmlns:a16="http://schemas.microsoft.com/office/drawing/2014/main" id="{00000000-0008-0000-0700-00003C000000}"/>
            </a:ext>
          </a:extLst>
        </xdr:cNvPr>
        <xdr:cNvSpPr/>
      </xdr:nvSpPr>
      <xdr:spPr>
        <a:xfrm>
          <a:off x="2648857" y="102144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634999</xdr:colOff>
      <xdr:row>23</xdr:row>
      <xdr:rowOff>0</xdr:rowOff>
    </xdr:from>
    <xdr:to>
      <xdr:col>7</xdr:col>
      <xdr:colOff>1723571</xdr:colOff>
      <xdr:row>23</xdr:row>
      <xdr:rowOff>1518827</xdr:rowOff>
    </xdr:to>
    <xdr:pic>
      <xdr:nvPicPr>
        <xdr:cNvPr id="61" name="Рисунок 60">
          <a:extLst>
            <a:ext uri="{FF2B5EF4-FFF2-40B4-BE49-F238E27FC236}">
              <a16:creationId xmlns:a16="http://schemas.microsoft.com/office/drawing/2014/main" id="{00000000-0008-0000-0700-00003D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25642" y="103323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23</xdr:row>
      <xdr:rowOff>462642</xdr:rowOff>
    </xdr:from>
    <xdr:ext cx="3267069" cy="1060365"/>
    <xdr:sp macro="" textlink="">
      <xdr:nvSpPr>
        <xdr:cNvPr id="63" name="Прямоугольник 62">
          <a:extLst>
            <a:ext uri="{FF2B5EF4-FFF2-40B4-BE49-F238E27FC236}">
              <a16:creationId xmlns:a16="http://schemas.microsoft.com/office/drawing/2014/main" id="{00000000-0008-0000-0700-00003F000000}"/>
            </a:ext>
          </a:extLst>
        </xdr:cNvPr>
        <xdr:cNvSpPr/>
      </xdr:nvSpPr>
      <xdr:spPr>
        <a:xfrm>
          <a:off x="10994571" y="10214428"/>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0</xdr:col>
      <xdr:colOff>916214</xdr:colOff>
      <xdr:row>34</xdr:row>
      <xdr:rowOff>181427</xdr:rowOff>
    </xdr:from>
    <xdr:to>
      <xdr:col>2</xdr:col>
      <xdr:colOff>6350</xdr:colOff>
      <xdr:row>35</xdr:row>
      <xdr:rowOff>1518825</xdr:rowOff>
    </xdr:to>
    <xdr:pic>
      <xdr:nvPicPr>
        <xdr:cNvPr id="64" name="Рисунок 63">
          <a:extLst>
            <a:ext uri="{FF2B5EF4-FFF2-40B4-BE49-F238E27FC236}">
              <a16:creationId xmlns:a16="http://schemas.microsoft.com/office/drawing/2014/main" id="{00000000-0008-0000-0700-00004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4" y="148408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35</xdr:row>
      <xdr:rowOff>408216</xdr:rowOff>
    </xdr:from>
    <xdr:ext cx="3267069" cy="1060365"/>
    <xdr:sp macro="" textlink="">
      <xdr:nvSpPr>
        <xdr:cNvPr id="66" name="Прямоугольник 65">
          <a:extLst>
            <a:ext uri="{FF2B5EF4-FFF2-40B4-BE49-F238E27FC236}">
              <a16:creationId xmlns:a16="http://schemas.microsoft.com/office/drawing/2014/main" id="{00000000-0008-0000-0700-000042000000}"/>
            </a:ext>
          </a:extLst>
        </xdr:cNvPr>
        <xdr:cNvSpPr/>
      </xdr:nvSpPr>
      <xdr:spPr>
        <a:xfrm>
          <a:off x="2648857" y="14659430"/>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95° /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7</xdr:col>
      <xdr:colOff>1723572</xdr:colOff>
      <xdr:row>35</xdr:row>
      <xdr:rowOff>418193</xdr:rowOff>
    </xdr:from>
    <xdr:ext cx="3267069" cy="1060365"/>
    <xdr:sp macro="" textlink="">
      <xdr:nvSpPr>
        <xdr:cNvPr id="44" name="Прямоугольник 43">
          <a:extLst>
            <a:ext uri="{FF2B5EF4-FFF2-40B4-BE49-F238E27FC236}">
              <a16:creationId xmlns:a16="http://schemas.microsoft.com/office/drawing/2014/main" id="{00000000-0008-0000-0700-00002C000000}"/>
            </a:ext>
          </a:extLst>
        </xdr:cNvPr>
        <xdr:cNvSpPr/>
      </xdr:nvSpPr>
      <xdr:spPr>
        <a:xfrm>
          <a:off x="10958286" y="1466940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165°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635000</xdr:colOff>
      <xdr:row>35</xdr:row>
      <xdr:rowOff>0</xdr:rowOff>
    </xdr:from>
    <xdr:to>
      <xdr:col>7</xdr:col>
      <xdr:colOff>1714501</xdr:colOff>
      <xdr:row>35</xdr:row>
      <xdr:rowOff>1510876</xdr:rowOff>
    </xdr:to>
    <xdr:pic>
      <xdr:nvPicPr>
        <xdr:cNvPr id="67" name="Рисунок 66">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225643" y="14840857"/>
          <a:ext cx="1723572" cy="1510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54428</xdr:colOff>
      <xdr:row>45</xdr:row>
      <xdr:rowOff>526143</xdr:rowOff>
    </xdr:from>
    <xdr:ext cx="3267069" cy="961486"/>
    <xdr:sp macro="" textlink="">
      <xdr:nvSpPr>
        <xdr:cNvPr id="68" name="Прямоугольник 67">
          <a:extLst>
            <a:ext uri="{FF2B5EF4-FFF2-40B4-BE49-F238E27FC236}">
              <a16:creationId xmlns:a16="http://schemas.microsoft.com/office/drawing/2014/main" id="{00000000-0008-0000-0700-000044000000}"/>
            </a:ext>
          </a:extLst>
        </xdr:cNvPr>
        <xdr:cNvSpPr/>
      </xdr:nvSpPr>
      <xdr:spPr>
        <a:xfrm>
          <a:off x="2703285" y="18623643"/>
          <a:ext cx="3267069" cy="961486"/>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1</xdr:col>
      <xdr:colOff>-1</xdr:colOff>
      <xdr:row>44</xdr:row>
      <xdr:rowOff>181428</xdr:rowOff>
    </xdr:from>
    <xdr:to>
      <xdr:col>2</xdr:col>
      <xdr:colOff>9071</xdr:colOff>
      <xdr:row>45</xdr:row>
      <xdr:rowOff>1518825</xdr:rowOff>
    </xdr:to>
    <xdr:pic>
      <xdr:nvPicPr>
        <xdr:cNvPr id="70" name="Рисунок 69">
          <a:extLst>
            <a:ext uri="{FF2B5EF4-FFF2-40B4-BE49-F238E27FC236}">
              <a16:creationId xmlns:a16="http://schemas.microsoft.com/office/drawing/2014/main" id="{00000000-0008-0000-0700-000046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25285"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45</xdr:row>
      <xdr:rowOff>453571</xdr:rowOff>
    </xdr:from>
    <xdr:ext cx="3267069" cy="988701"/>
    <xdr:sp macro="" textlink="">
      <xdr:nvSpPr>
        <xdr:cNvPr id="71" name="Прямоугольник 70">
          <a:extLst>
            <a:ext uri="{FF2B5EF4-FFF2-40B4-BE49-F238E27FC236}">
              <a16:creationId xmlns:a16="http://schemas.microsoft.com/office/drawing/2014/main" id="{00000000-0008-0000-0700-000047000000}"/>
            </a:ext>
          </a:extLst>
        </xdr:cNvPr>
        <xdr:cNvSpPr/>
      </xdr:nvSpPr>
      <xdr:spPr>
        <a:xfrm>
          <a:off x="10994571" y="18551071"/>
          <a:ext cx="3267069" cy="988701"/>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644070</xdr:colOff>
      <xdr:row>44</xdr:row>
      <xdr:rowOff>181428</xdr:rowOff>
    </xdr:from>
    <xdr:to>
      <xdr:col>7</xdr:col>
      <xdr:colOff>1732642</xdr:colOff>
      <xdr:row>45</xdr:row>
      <xdr:rowOff>1518825</xdr:rowOff>
    </xdr:to>
    <xdr:pic>
      <xdr:nvPicPr>
        <xdr:cNvPr id="73" name="Рисунок 72">
          <a:extLst>
            <a:ext uri="{FF2B5EF4-FFF2-40B4-BE49-F238E27FC236}">
              <a16:creationId xmlns:a16="http://schemas.microsoft.com/office/drawing/2014/main" id="{00000000-0008-0000-0700-000049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3"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56</xdr:row>
      <xdr:rowOff>9070</xdr:rowOff>
    </xdr:from>
    <xdr:to>
      <xdr:col>1</xdr:col>
      <xdr:colOff>1714500</xdr:colOff>
      <xdr:row>56</xdr:row>
      <xdr:rowOff>1511993</xdr:rowOff>
    </xdr:to>
    <xdr:pic>
      <xdr:nvPicPr>
        <xdr:cNvPr id="74" name="Рисунок 73">
          <a:extLst>
            <a:ext uri="{FF2B5EF4-FFF2-40B4-BE49-F238E27FC236}">
              <a16:creationId xmlns:a16="http://schemas.microsoft.com/office/drawing/2014/main" id="{00000000-0008-0000-0700-00004A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5286"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1705428</xdr:colOff>
      <xdr:row>56</xdr:row>
      <xdr:rowOff>435429</xdr:rowOff>
    </xdr:from>
    <xdr:ext cx="3267069" cy="1060365"/>
    <xdr:sp macro="" textlink="">
      <xdr:nvSpPr>
        <xdr:cNvPr id="75" name="Прямоугольник 74">
          <a:extLst>
            <a:ext uri="{FF2B5EF4-FFF2-40B4-BE49-F238E27FC236}">
              <a16:creationId xmlns:a16="http://schemas.microsoft.com/office/drawing/2014/main" id="{00000000-0008-0000-0700-00004B000000}"/>
            </a:ext>
          </a:extLst>
        </xdr:cNvPr>
        <xdr:cNvSpPr/>
      </xdr:nvSpPr>
      <xdr:spPr>
        <a:xfrm>
          <a:off x="2630714" y="225969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10 - 32 мм</a:t>
          </a:r>
        </a:p>
        <a:p>
          <a:r>
            <a:rPr lang="ru-RU" sz="1100" b="0" i="0" u="none" strike="noStrike" baseline="0">
              <a:latin typeface="+mn-lt"/>
              <a:ea typeface="+mn-ea"/>
              <a:cs typeface="+mn-cs"/>
            </a:rPr>
            <a:t>Угол открывания 110/95°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7</xdr:col>
      <xdr:colOff>0</xdr:colOff>
      <xdr:row>56</xdr:row>
      <xdr:rowOff>9070</xdr:rowOff>
    </xdr:from>
    <xdr:to>
      <xdr:col>7</xdr:col>
      <xdr:colOff>1714500</xdr:colOff>
      <xdr:row>56</xdr:row>
      <xdr:rowOff>1511993</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234714"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1723571</xdr:colOff>
      <xdr:row>56</xdr:row>
      <xdr:rowOff>371927</xdr:rowOff>
    </xdr:from>
    <xdr:ext cx="3267069" cy="1060365"/>
    <xdr:sp macro="" textlink="">
      <xdr:nvSpPr>
        <xdr:cNvPr id="77" name="Прямоугольник 76">
          <a:extLst>
            <a:ext uri="{FF2B5EF4-FFF2-40B4-BE49-F238E27FC236}">
              <a16:creationId xmlns:a16="http://schemas.microsoft.com/office/drawing/2014/main" id="{00000000-0008-0000-0700-00004D000000}"/>
            </a:ext>
          </a:extLst>
        </xdr:cNvPr>
        <xdr:cNvSpPr/>
      </xdr:nvSpPr>
      <xdr:spPr>
        <a:xfrm>
          <a:off x="10958285" y="2253342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10 - 19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1</xdr:col>
      <xdr:colOff>1714498</xdr:colOff>
      <xdr:row>1</xdr:row>
      <xdr:rowOff>81643</xdr:rowOff>
    </xdr:from>
    <xdr:ext cx="3737428" cy="362857"/>
    <xdr:sp macro="" textlink="">
      <xdr:nvSpPr>
        <xdr:cNvPr id="39" name="Прямоугольник 38">
          <a:extLst>
            <a:ext uri="{FF2B5EF4-FFF2-40B4-BE49-F238E27FC236}">
              <a16:creationId xmlns:a16="http://schemas.microsoft.com/office/drawing/2014/main" id="{00000000-0008-0000-0700-000027000000}"/>
            </a:ext>
          </a:extLst>
        </xdr:cNvPr>
        <xdr:cNvSpPr/>
      </xdr:nvSpPr>
      <xdr:spPr>
        <a:xfrm>
          <a:off x="2639784" y="961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7</xdr:col>
      <xdr:colOff>1750786</xdr:colOff>
      <xdr:row>1</xdr:row>
      <xdr:rowOff>72572</xdr:rowOff>
    </xdr:from>
    <xdr:ext cx="3737428" cy="362857"/>
    <xdr:sp macro="" textlink="">
      <xdr:nvSpPr>
        <xdr:cNvPr id="41" name="Прямоугольник 40">
          <a:extLst>
            <a:ext uri="{FF2B5EF4-FFF2-40B4-BE49-F238E27FC236}">
              <a16:creationId xmlns:a16="http://schemas.microsoft.com/office/drawing/2014/main" id="{00000000-0008-0000-0700-000029000000}"/>
            </a:ext>
          </a:extLst>
        </xdr:cNvPr>
        <xdr:cNvSpPr/>
      </xdr:nvSpPr>
      <xdr:spPr>
        <a:xfrm>
          <a:off x="10985500" y="952501"/>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12</xdr:row>
      <xdr:rowOff>63500</xdr:rowOff>
    </xdr:from>
    <xdr:ext cx="3737428" cy="362857"/>
    <xdr:sp macro="" textlink="">
      <xdr:nvSpPr>
        <xdr:cNvPr id="43" name="Прямоугольник 42">
          <a:extLst>
            <a:ext uri="{FF2B5EF4-FFF2-40B4-BE49-F238E27FC236}">
              <a16:creationId xmlns:a16="http://schemas.microsoft.com/office/drawing/2014/main" id="{00000000-0008-0000-0700-00002B000000}"/>
            </a:ext>
          </a:extLst>
        </xdr:cNvPr>
        <xdr:cNvSpPr/>
      </xdr:nvSpPr>
      <xdr:spPr>
        <a:xfrm>
          <a:off x="2657928" y="5905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23</xdr:row>
      <xdr:rowOff>36286</xdr:rowOff>
    </xdr:from>
    <xdr:ext cx="3737428" cy="362857"/>
    <xdr:sp macro="" textlink="">
      <xdr:nvSpPr>
        <xdr:cNvPr id="47" name="Прямоугольник 46">
          <a:extLst>
            <a:ext uri="{FF2B5EF4-FFF2-40B4-BE49-F238E27FC236}">
              <a16:creationId xmlns:a16="http://schemas.microsoft.com/office/drawing/2014/main" id="{00000000-0008-0000-0700-00002F000000}"/>
            </a:ext>
          </a:extLst>
        </xdr:cNvPr>
        <xdr:cNvSpPr/>
      </xdr:nvSpPr>
      <xdr:spPr>
        <a:xfrm>
          <a:off x="2657928" y="97880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1778000</xdr:colOff>
      <xdr:row>23</xdr:row>
      <xdr:rowOff>54428</xdr:rowOff>
    </xdr:from>
    <xdr:ext cx="3737428" cy="362857"/>
    <xdr:sp macro="" textlink="">
      <xdr:nvSpPr>
        <xdr:cNvPr id="49" name="Прямоугольник 48">
          <a:extLst>
            <a:ext uri="{FF2B5EF4-FFF2-40B4-BE49-F238E27FC236}">
              <a16:creationId xmlns:a16="http://schemas.microsoft.com/office/drawing/2014/main" id="{00000000-0008-0000-0700-000031000000}"/>
            </a:ext>
          </a:extLst>
        </xdr:cNvPr>
        <xdr:cNvSpPr/>
      </xdr:nvSpPr>
      <xdr:spPr>
        <a:xfrm>
          <a:off x="11012714" y="9806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18143</xdr:colOff>
      <xdr:row>35</xdr:row>
      <xdr:rowOff>27214</xdr:rowOff>
    </xdr:from>
    <xdr:ext cx="3737428" cy="362857"/>
    <xdr:sp macro="" textlink="">
      <xdr:nvSpPr>
        <xdr:cNvPr id="57" name="Прямоугольник 56">
          <a:extLst>
            <a:ext uri="{FF2B5EF4-FFF2-40B4-BE49-F238E27FC236}">
              <a16:creationId xmlns:a16="http://schemas.microsoft.com/office/drawing/2014/main" id="{00000000-0008-0000-0700-000039000000}"/>
            </a:ext>
          </a:extLst>
        </xdr:cNvPr>
        <xdr:cNvSpPr/>
      </xdr:nvSpPr>
      <xdr:spPr>
        <a:xfrm>
          <a:off x="2667000" y="14278428"/>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1714500</xdr:colOff>
      <xdr:row>35</xdr:row>
      <xdr:rowOff>0</xdr:rowOff>
    </xdr:from>
    <xdr:ext cx="3737428" cy="362857"/>
    <xdr:sp macro="" textlink="">
      <xdr:nvSpPr>
        <xdr:cNvPr id="58" name="Прямоугольник 57">
          <a:extLst>
            <a:ext uri="{FF2B5EF4-FFF2-40B4-BE49-F238E27FC236}">
              <a16:creationId xmlns:a16="http://schemas.microsoft.com/office/drawing/2014/main" id="{00000000-0008-0000-0700-00003A000000}"/>
            </a:ext>
          </a:extLst>
        </xdr:cNvPr>
        <xdr:cNvSpPr/>
      </xdr:nvSpPr>
      <xdr:spPr>
        <a:xfrm>
          <a:off x="10949214" y="14251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54429</xdr:colOff>
      <xdr:row>45</xdr:row>
      <xdr:rowOff>18143</xdr:rowOff>
    </xdr:from>
    <xdr:ext cx="3737428" cy="362857"/>
    <xdr:sp macro="" textlink="">
      <xdr:nvSpPr>
        <xdr:cNvPr id="59" name="Прямоугольник 58">
          <a:extLst>
            <a:ext uri="{FF2B5EF4-FFF2-40B4-BE49-F238E27FC236}">
              <a16:creationId xmlns:a16="http://schemas.microsoft.com/office/drawing/2014/main" id="{00000000-0008-0000-0700-00003B000000}"/>
            </a:ext>
          </a:extLst>
        </xdr:cNvPr>
        <xdr:cNvSpPr/>
      </xdr:nvSpPr>
      <xdr:spPr>
        <a:xfrm>
          <a:off x="2703286" y="18115643"/>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1768930</xdr:colOff>
      <xdr:row>45</xdr:row>
      <xdr:rowOff>27214</xdr:rowOff>
    </xdr:from>
    <xdr:ext cx="3737428" cy="362857"/>
    <xdr:sp macro="" textlink="">
      <xdr:nvSpPr>
        <xdr:cNvPr id="62" name="Прямоугольник 61">
          <a:extLst>
            <a:ext uri="{FF2B5EF4-FFF2-40B4-BE49-F238E27FC236}">
              <a16:creationId xmlns:a16="http://schemas.microsoft.com/office/drawing/2014/main" id="{00000000-0008-0000-0700-00003E000000}"/>
            </a:ext>
          </a:extLst>
        </xdr:cNvPr>
        <xdr:cNvSpPr/>
      </xdr:nvSpPr>
      <xdr:spPr>
        <a:xfrm>
          <a:off x="11003644" y="181247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1</xdr:col>
      <xdr:colOff>1705428</xdr:colOff>
      <xdr:row>56</xdr:row>
      <xdr:rowOff>0</xdr:rowOff>
    </xdr:from>
    <xdr:ext cx="3737428" cy="362857"/>
    <xdr:sp macro="" textlink="">
      <xdr:nvSpPr>
        <xdr:cNvPr id="65" name="Прямоугольник 64">
          <a:extLst>
            <a:ext uri="{FF2B5EF4-FFF2-40B4-BE49-F238E27FC236}">
              <a16:creationId xmlns:a16="http://schemas.microsoft.com/office/drawing/2014/main" id="{00000000-0008-0000-0700-000041000000}"/>
            </a:ext>
          </a:extLst>
        </xdr:cNvPr>
        <xdr:cNvSpPr/>
      </xdr:nvSpPr>
      <xdr:spPr>
        <a:xfrm>
          <a:off x="2630714" y="22161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oneCellAnchor>
    <xdr:from>
      <xdr:col>7</xdr:col>
      <xdr:colOff>1741715</xdr:colOff>
      <xdr:row>56</xdr:row>
      <xdr:rowOff>9072</xdr:rowOff>
    </xdr:from>
    <xdr:ext cx="3737428" cy="362857"/>
    <xdr:sp macro="" textlink="">
      <xdr:nvSpPr>
        <xdr:cNvPr id="69" name="Прямоугольник 68">
          <a:extLst>
            <a:ext uri="{FF2B5EF4-FFF2-40B4-BE49-F238E27FC236}">
              <a16:creationId xmlns:a16="http://schemas.microsoft.com/office/drawing/2014/main" id="{00000000-0008-0000-0700-000045000000}"/>
            </a:ext>
          </a:extLst>
        </xdr:cNvPr>
        <xdr:cNvSpPr/>
      </xdr:nvSpPr>
      <xdr:spPr>
        <a:xfrm>
          <a:off x="10976429" y="22170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0</xdr:col>
      <xdr:colOff>916216</xdr:colOff>
      <xdr:row>202</xdr:row>
      <xdr:rowOff>0</xdr:rowOff>
    </xdr:from>
    <xdr:to>
      <xdr:col>1</xdr:col>
      <xdr:colOff>1610179</xdr:colOff>
      <xdr:row>202</xdr:row>
      <xdr:rowOff>1440656</xdr:rowOff>
    </xdr:to>
    <xdr:pic>
      <xdr:nvPicPr>
        <xdr:cNvPr id="21" name="Рисунок 20" descr="ta_0060581_Topf_Metall_TA_SorUeb.jpg">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1" cstate="print"/>
        <a:stretch>
          <a:fillRect/>
        </a:stretch>
      </xdr:blipFill>
      <xdr:spPr>
        <a:xfrm>
          <a:off x="916216" y="47361929"/>
          <a:ext cx="1619249" cy="1440656"/>
        </a:xfrm>
        <a:prstGeom prst="rect">
          <a:avLst/>
        </a:prstGeom>
      </xdr:spPr>
    </xdr:pic>
    <xdr:clientData/>
  </xdr:twoCellAnchor>
  <xdr:twoCellAnchor>
    <xdr:from>
      <xdr:col>7</xdr:col>
      <xdr:colOff>11906</xdr:colOff>
      <xdr:row>202</xdr:row>
      <xdr:rowOff>-1</xdr:rowOff>
    </xdr:from>
    <xdr:to>
      <xdr:col>8</xdr:col>
      <xdr:colOff>464344</xdr:colOff>
      <xdr:row>202</xdr:row>
      <xdr:rowOff>1440656</xdr:rowOff>
    </xdr:to>
    <xdr:pic>
      <xdr:nvPicPr>
        <xdr:cNvPr id="22" name="Рисунок 21" descr="ta_0060576_Auf_Metall_TA_SorUeb.jpg">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2" cstate="print"/>
        <a:stretch>
          <a:fillRect/>
        </a:stretch>
      </xdr:blipFill>
      <xdr:spPr>
        <a:xfrm>
          <a:off x="8036719" y="36552187"/>
          <a:ext cx="2095500" cy="1440657"/>
        </a:xfrm>
        <a:prstGeom prst="rect">
          <a:avLst/>
        </a:prstGeom>
      </xdr:spPr>
    </xdr:pic>
    <xdr:clientData/>
  </xdr:twoCellAnchor>
  <xdr:twoCellAnchor>
    <xdr:from>
      <xdr:col>1</xdr:col>
      <xdr:colOff>23813</xdr:colOff>
      <xdr:row>207</xdr:row>
      <xdr:rowOff>154780</xdr:rowOff>
    </xdr:from>
    <xdr:to>
      <xdr:col>2</xdr:col>
      <xdr:colOff>1023938</xdr:colOff>
      <xdr:row>209</xdr:row>
      <xdr:rowOff>1440655</xdr:rowOff>
    </xdr:to>
    <xdr:pic>
      <xdr:nvPicPr>
        <xdr:cNvPr id="24" name="Рисунок 23" descr="ta_0060579_TA_SorUeb.jpg">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3" cstate="print"/>
        <a:stretch>
          <a:fillRect/>
        </a:stretch>
      </xdr:blipFill>
      <xdr:spPr>
        <a:xfrm>
          <a:off x="142876" y="39016780"/>
          <a:ext cx="2643187" cy="1666875"/>
        </a:xfrm>
        <a:prstGeom prst="rect">
          <a:avLst/>
        </a:prstGeom>
      </xdr:spPr>
    </xdr:pic>
    <xdr:clientData/>
  </xdr:twoCellAnchor>
  <xdr:oneCellAnchor>
    <xdr:from>
      <xdr:col>1</xdr:col>
      <xdr:colOff>1619598</xdr:colOff>
      <xdr:row>202</xdr:row>
      <xdr:rowOff>545843</xdr:rowOff>
    </xdr:from>
    <xdr:ext cx="5047902" cy="814869"/>
    <xdr:sp macro="" textlink="">
      <xdr:nvSpPr>
        <xdr:cNvPr id="46" name="Прямоугольник 45">
          <a:extLst>
            <a:ext uri="{FF2B5EF4-FFF2-40B4-BE49-F238E27FC236}">
              <a16:creationId xmlns:a16="http://schemas.microsoft.com/office/drawing/2014/main" id="{00000000-0008-0000-0800-00002E000000}"/>
            </a:ext>
          </a:extLst>
        </xdr:cNvPr>
        <xdr:cNvSpPr/>
      </xdr:nvSpPr>
      <xdr:spPr>
        <a:xfrm>
          <a:off x="2544884" y="74369129"/>
          <a:ext cx="5047902" cy="814869"/>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на чашку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8</xdr:col>
      <xdr:colOff>464692</xdr:colOff>
      <xdr:row>202</xdr:row>
      <xdr:rowOff>440394</xdr:rowOff>
    </xdr:from>
    <xdr:ext cx="4559746" cy="974752"/>
    <xdr:sp macro="" textlink="">
      <xdr:nvSpPr>
        <xdr:cNvPr id="47" name="Прямоугольник 46">
          <a:extLst>
            <a:ext uri="{FF2B5EF4-FFF2-40B4-BE49-F238E27FC236}">
              <a16:creationId xmlns:a16="http://schemas.microsoft.com/office/drawing/2014/main" id="{00000000-0008-0000-0800-00002F000000}"/>
            </a:ext>
          </a:extLst>
        </xdr:cNvPr>
        <xdr:cNvSpPr/>
      </xdr:nvSpPr>
      <xdr:spPr>
        <a:xfrm>
          <a:off x="11422978" y="74263680"/>
          <a:ext cx="4559746" cy="974752"/>
        </a:xfrm>
        <a:prstGeom prst="rect">
          <a:avLst/>
        </a:prstGeom>
        <a:noFill/>
      </xdr:spPr>
      <xdr:txBody>
        <a:bodyPr wrap="square" lIns="91440" tIns="45720" rIns="91440" bIns="45720">
          <a:noAutofit/>
        </a:bodyPr>
        <a:lstStyle/>
        <a:p>
          <a:r>
            <a:rPr lang="ru-RU" sz="1100" b="0" i="0">
              <a:latin typeface="+mn-lt"/>
              <a:ea typeface="+mn-ea"/>
              <a:cs typeface="+mn-cs"/>
            </a:rPr>
            <a:t>Для установки на консоль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Монтаж/демонтаж без инструментов</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2</xdr:col>
      <xdr:colOff>1012380</xdr:colOff>
      <xdr:row>207</xdr:row>
      <xdr:rowOff>152939</xdr:rowOff>
    </xdr:from>
    <xdr:ext cx="4035870" cy="1680624"/>
    <xdr:sp macro="" textlink="">
      <xdr:nvSpPr>
        <xdr:cNvPr id="48" name="Прямоугольник 47">
          <a:extLst>
            <a:ext uri="{FF2B5EF4-FFF2-40B4-BE49-F238E27FC236}">
              <a16:creationId xmlns:a16="http://schemas.microsoft.com/office/drawing/2014/main" id="{00000000-0008-0000-0800-000030000000}"/>
            </a:ext>
          </a:extLst>
        </xdr:cNvPr>
        <xdr:cNvSpPr/>
      </xdr:nvSpPr>
      <xdr:spPr>
        <a:xfrm>
          <a:off x="2774505" y="39014939"/>
          <a:ext cx="4035870" cy="168062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twoCellAnchor>
    <xdr:from>
      <xdr:col>7</xdr:col>
      <xdr:colOff>71436</xdr:colOff>
      <xdr:row>209</xdr:row>
      <xdr:rowOff>107156</xdr:rowOff>
    </xdr:from>
    <xdr:to>
      <xdr:col>8</xdr:col>
      <xdr:colOff>384825</xdr:colOff>
      <xdr:row>210</xdr:row>
      <xdr:rowOff>190500</xdr:rowOff>
    </xdr:to>
    <xdr:pic>
      <xdr:nvPicPr>
        <xdr:cNvPr id="66" name="Рисунок 65" descr="ta_060687.jpg">
          <a:extLst>
            <a:ext uri="{FF2B5EF4-FFF2-40B4-BE49-F238E27FC236}">
              <a16:creationId xmlns:a16="http://schemas.microsoft.com/office/drawing/2014/main" id="{00000000-0008-0000-0800-000042000000}"/>
            </a:ext>
          </a:extLst>
        </xdr:cNvPr>
        <xdr:cNvPicPr>
          <a:picLocks noChangeAspect="1"/>
        </xdr:cNvPicPr>
      </xdr:nvPicPr>
      <xdr:blipFill>
        <a:blip xmlns:r="http://schemas.openxmlformats.org/officeDocument/2006/relationships" r:embed="rId4" cstate="print"/>
        <a:stretch>
          <a:fillRect/>
        </a:stretch>
      </xdr:blipFill>
      <xdr:spPr>
        <a:xfrm>
          <a:off x="8096249" y="40278844"/>
          <a:ext cx="1956451" cy="1535906"/>
        </a:xfrm>
        <a:prstGeom prst="rect">
          <a:avLst/>
        </a:prstGeom>
      </xdr:spPr>
    </xdr:pic>
    <xdr:clientData/>
  </xdr:twoCellAnchor>
  <xdr:oneCellAnchor>
    <xdr:from>
      <xdr:col>8</xdr:col>
      <xdr:colOff>238474</xdr:colOff>
      <xdr:row>209</xdr:row>
      <xdr:rowOff>224376</xdr:rowOff>
    </xdr:from>
    <xdr:ext cx="4263283" cy="781240"/>
    <xdr:sp macro="" textlink="">
      <xdr:nvSpPr>
        <xdr:cNvPr id="67" name="Прямоугольник 66">
          <a:extLst>
            <a:ext uri="{FF2B5EF4-FFF2-40B4-BE49-F238E27FC236}">
              <a16:creationId xmlns:a16="http://schemas.microsoft.com/office/drawing/2014/main" id="{00000000-0008-0000-0800-000043000000}"/>
            </a:ext>
          </a:extLst>
        </xdr:cNvPr>
        <xdr:cNvSpPr/>
      </xdr:nvSpPr>
      <xdr:spPr>
        <a:xfrm>
          <a:off x="9906349" y="40396064"/>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215</xdr:row>
      <xdr:rowOff>0</xdr:rowOff>
    </xdr:from>
    <xdr:to>
      <xdr:col>1</xdr:col>
      <xdr:colOff>1216902</xdr:colOff>
      <xdr:row>215</xdr:row>
      <xdr:rowOff>1080000</xdr:rowOff>
    </xdr:to>
    <xdr:pic>
      <xdr:nvPicPr>
        <xdr:cNvPr id="68" name="Рисунок 67" descr="ta_060685.jpg">
          <a:extLst>
            <a:ext uri="{FF2B5EF4-FFF2-40B4-BE49-F238E27FC236}">
              <a16:creationId xmlns:a16="http://schemas.microsoft.com/office/drawing/2014/main" id="{00000000-0008-0000-0800-000044000000}"/>
            </a:ext>
          </a:extLst>
        </xdr:cNvPr>
        <xdr:cNvPicPr>
          <a:picLocks noChangeAspect="1"/>
        </xdr:cNvPicPr>
      </xdr:nvPicPr>
      <xdr:blipFill>
        <a:blip xmlns:r="http://schemas.openxmlformats.org/officeDocument/2006/relationships" r:embed="rId5" cstate="print"/>
        <a:stretch>
          <a:fillRect/>
        </a:stretch>
      </xdr:blipFill>
      <xdr:spPr>
        <a:xfrm>
          <a:off x="119064" y="42731531"/>
          <a:ext cx="1216901" cy="1080000"/>
        </a:xfrm>
        <a:prstGeom prst="rect">
          <a:avLst/>
        </a:prstGeom>
      </xdr:spPr>
    </xdr:pic>
    <xdr:clientData/>
  </xdr:twoCellAnchor>
  <xdr:oneCellAnchor>
    <xdr:from>
      <xdr:col>1</xdr:col>
      <xdr:colOff>1607692</xdr:colOff>
      <xdr:row>215</xdr:row>
      <xdr:rowOff>69595</xdr:rowOff>
    </xdr:from>
    <xdr:ext cx="4263283" cy="781240"/>
    <xdr:sp macro="" textlink="">
      <xdr:nvSpPr>
        <xdr:cNvPr id="69" name="Прямоугольник 68">
          <a:extLst>
            <a:ext uri="{FF2B5EF4-FFF2-40B4-BE49-F238E27FC236}">
              <a16:creationId xmlns:a16="http://schemas.microsoft.com/office/drawing/2014/main" id="{00000000-0008-0000-0800-000045000000}"/>
            </a:ext>
          </a:extLst>
        </xdr:cNvPr>
        <xdr:cNvSpPr/>
      </xdr:nvSpPr>
      <xdr:spPr>
        <a:xfrm>
          <a:off x="1726755" y="42801126"/>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99784</xdr:colOff>
      <xdr:row>0</xdr:row>
      <xdr:rowOff>108856</xdr:rowOff>
    </xdr:from>
    <xdr:to>
      <xdr:col>1</xdr:col>
      <xdr:colOff>165198</xdr:colOff>
      <xdr:row>0</xdr:row>
      <xdr:rowOff>782056</xdr:rowOff>
    </xdr:to>
    <xdr:grpSp>
      <xdr:nvGrpSpPr>
        <xdr:cNvPr id="134" name="Группа 133">
          <a:hlinkClick xmlns:r="http://schemas.openxmlformats.org/officeDocument/2006/relationships" r:id="rId6"/>
          <a:extLst>
            <a:ext uri="{FF2B5EF4-FFF2-40B4-BE49-F238E27FC236}">
              <a16:creationId xmlns:a16="http://schemas.microsoft.com/office/drawing/2014/main" id="{00000000-0008-0000-0800-000086000000}"/>
            </a:ext>
          </a:extLst>
        </xdr:cNvPr>
        <xdr:cNvGrpSpPr>
          <a:grpSpLocks noChangeAspect="1"/>
        </xdr:cNvGrpSpPr>
      </xdr:nvGrpSpPr>
      <xdr:grpSpPr>
        <a:xfrm>
          <a:off x="99784" y="108856"/>
          <a:ext cx="673200" cy="673200"/>
          <a:chOff x="720000" y="3600000"/>
          <a:chExt cx="792000" cy="792000"/>
        </a:xfrm>
        <a:noFill/>
      </xdr:grpSpPr>
      <xdr:sp macro="" textlink="">
        <xdr:nvSpPr>
          <xdr:cNvPr id="135" name="Стрелка влево 111">
            <a:extLst>
              <a:ext uri="{FF2B5EF4-FFF2-40B4-BE49-F238E27FC236}">
                <a16:creationId xmlns:a16="http://schemas.microsoft.com/office/drawing/2014/main" id="{00000000-0008-0000-0800-00008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6" name="Прямоугольник 135">
            <a:extLst>
              <a:ext uri="{FF2B5EF4-FFF2-40B4-BE49-F238E27FC236}">
                <a16:creationId xmlns:a16="http://schemas.microsoft.com/office/drawing/2014/main" id="{00000000-0008-0000-0800-00008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117928</xdr:rowOff>
    </xdr:from>
    <xdr:to>
      <xdr:col>1</xdr:col>
      <xdr:colOff>972553</xdr:colOff>
      <xdr:row>0</xdr:row>
      <xdr:rowOff>791128</xdr:rowOff>
    </xdr:to>
    <xdr:grpSp>
      <xdr:nvGrpSpPr>
        <xdr:cNvPr id="137" name="Группа 136">
          <a:hlinkClick xmlns:r="http://schemas.openxmlformats.org/officeDocument/2006/relationships" r:id="rId7"/>
          <a:extLst>
            <a:ext uri="{FF2B5EF4-FFF2-40B4-BE49-F238E27FC236}">
              <a16:creationId xmlns:a16="http://schemas.microsoft.com/office/drawing/2014/main" id="{00000000-0008-0000-0800-000089000000}"/>
            </a:ext>
          </a:extLst>
        </xdr:cNvPr>
        <xdr:cNvGrpSpPr>
          <a:grpSpLocks noChangeAspect="1"/>
        </xdr:cNvGrpSpPr>
      </xdr:nvGrpSpPr>
      <xdr:grpSpPr>
        <a:xfrm rot="5400000">
          <a:off x="907139"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8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8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1115782</xdr:colOff>
      <xdr:row>0</xdr:row>
      <xdr:rowOff>117929</xdr:rowOff>
    </xdr:from>
    <xdr:to>
      <xdr:col>2</xdr:col>
      <xdr:colOff>67126</xdr:colOff>
      <xdr:row>0</xdr:row>
      <xdr:rowOff>810166</xdr:rowOff>
    </xdr:to>
    <xdr:grpSp>
      <xdr:nvGrpSpPr>
        <xdr:cNvPr id="140" name="Группа 139">
          <a:hlinkClick xmlns:r="http://schemas.openxmlformats.org/officeDocument/2006/relationships" r:id="rId8"/>
          <a:extLst>
            <a:ext uri="{FF2B5EF4-FFF2-40B4-BE49-F238E27FC236}">
              <a16:creationId xmlns:a16="http://schemas.microsoft.com/office/drawing/2014/main" id="{00000000-0008-0000-0800-00008C000000}"/>
            </a:ext>
          </a:extLst>
        </xdr:cNvPr>
        <xdr:cNvGrpSpPr/>
      </xdr:nvGrpSpPr>
      <xdr:grpSpPr>
        <a:xfrm>
          <a:off x="1723568" y="117929"/>
          <a:ext cx="674915" cy="692237"/>
          <a:chOff x="2160000" y="3672000"/>
          <a:chExt cx="720000" cy="720000"/>
        </a:xfrm>
      </xdr:grpSpPr>
      <xdr:pic>
        <xdr:nvPicPr>
          <xdr:cNvPr id="141" name="Picture 6" descr="D:\work folders\МОС\Документы по работе\прайс-лист\конфигуратор\unnamed.jpg">
            <a:extLst>
              <a:ext uri="{FF2B5EF4-FFF2-40B4-BE49-F238E27FC236}">
                <a16:creationId xmlns:a16="http://schemas.microsoft.com/office/drawing/2014/main" id="{00000000-0008-0000-0800-00008D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42" name="Скругленный прямоугольник 49">
            <a:extLst>
              <a:ext uri="{FF2B5EF4-FFF2-40B4-BE49-F238E27FC236}">
                <a16:creationId xmlns:a16="http://schemas.microsoft.com/office/drawing/2014/main" id="{00000000-0008-0000-0800-00008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217711</xdr:colOff>
      <xdr:row>0</xdr:row>
      <xdr:rowOff>127000</xdr:rowOff>
    </xdr:from>
    <xdr:to>
      <xdr:col>2</xdr:col>
      <xdr:colOff>890911</xdr:colOff>
      <xdr:row>0</xdr:row>
      <xdr:rowOff>800200</xdr:rowOff>
    </xdr:to>
    <xdr:grpSp>
      <xdr:nvGrpSpPr>
        <xdr:cNvPr id="91" name="Группа 90">
          <a:hlinkClick xmlns:r="http://schemas.openxmlformats.org/officeDocument/2006/relationships" r:id="rId10"/>
          <a:extLst>
            <a:ext uri="{FF2B5EF4-FFF2-40B4-BE49-F238E27FC236}">
              <a16:creationId xmlns:a16="http://schemas.microsoft.com/office/drawing/2014/main" id="{00000000-0008-0000-0800-00005B000000}"/>
            </a:ext>
          </a:extLst>
        </xdr:cNvPr>
        <xdr:cNvGrpSpPr/>
      </xdr:nvGrpSpPr>
      <xdr:grpSpPr>
        <a:xfrm>
          <a:off x="2549068" y="127000"/>
          <a:ext cx="673200" cy="673200"/>
          <a:chOff x="2403929" y="99786"/>
          <a:chExt cx="673200" cy="673200"/>
        </a:xfrm>
      </xdr:grpSpPr>
      <xdr:pic>
        <xdr:nvPicPr>
          <xdr:cNvPr id="105" name="Рисунок 104" descr="Открытая книга">
            <a:extLst>
              <a:ext uri="{FF2B5EF4-FFF2-40B4-BE49-F238E27FC236}">
                <a16:creationId xmlns:a16="http://schemas.microsoft.com/office/drawing/2014/main" id="{00000000-0008-0000-0800-000069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106" name="Прямоугольник 105">
            <a:extLst>
              <a:ext uri="{FF2B5EF4-FFF2-40B4-BE49-F238E27FC236}">
                <a16:creationId xmlns:a16="http://schemas.microsoft.com/office/drawing/2014/main" id="{00000000-0008-0000-0800-00006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1043208</xdr:colOff>
      <xdr:row>0</xdr:row>
      <xdr:rowOff>126999</xdr:rowOff>
    </xdr:from>
    <xdr:to>
      <xdr:col>2</xdr:col>
      <xdr:colOff>1716408</xdr:colOff>
      <xdr:row>0</xdr:row>
      <xdr:rowOff>800199</xdr:rowOff>
    </xdr:to>
    <xdr:grpSp>
      <xdr:nvGrpSpPr>
        <xdr:cNvPr id="107" name="Группа 106">
          <a:hlinkClick xmlns:r="http://schemas.openxmlformats.org/officeDocument/2006/relationships" r:id="rId13"/>
          <a:extLst>
            <a:ext uri="{FF2B5EF4-FFF2-40B4-BE49-F238E27FC236}">
              <a16:creationId xmlns:a16="http://schemas.microsoft.com/office/drawing/2014/main" id="{00000000-0008-0000-0800-00006B000000}"/>
            </a:ext>
          </a:extLst>
        </xdr:cNvPr>
        <xdr:cNvGrpSpPr/>
      </xdr:nvGrpSpPr>
      <xdr:grpSpPr>
        <a:xfrm>
          <a:off x="3374565" y="126999"/>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0800-00006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08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0" name="Рисунок 109">
          <a:extLst>
            <a:ext uri="{FF2B5EF4-FFF2-40B4-BE49-F238E27FC236}">
              <a16:creationId xmlns:a16="http://schemas.microsoft.com/office/drawing/2014/main" id="{00000000-0008-0000-0800-00006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5" y="20319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879929</xdr:colOff>
      <xdr:row>1</xdr:row>
      <xdr:rowOff>0</xdr:rowOff>
    </xdr:from>
    <xdr:ext cx="3583216" cy="335642"/>
    <xdr:sp macro="" textlink="">
      <xdr:nvSpPr>
        <xdr:cNvPr id="111" name="Прямоугольник 110">
          <a:extLst>
            <a:ext uri="{FF2B5EF4-FFF2-40B4-BE49-F238E27FC236}">
              <a16:creationId xmlns:a16="http://schemas.microsoft.com/office/drawing/2014/main" id="{00000000-0008-0000-0800-00006F000000}"/>
            </a:ext>
          </a:extLst>
        </xdr:cNvPr>
        <xdr:cNvSpPr/>
      </xdr:nvSpPr>
      <xdr:spPr>
        <a:xfrm>
          <a:off x="3528786" y="2022928"/>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доводчика</a:t>
          </a:r>
          <a:endParaRPr lang="ru-RU" sz="1600" b="1" i="0">
            <a:latin typeface="+mn-lt"/>
            <a:ea typeface="+mn-ea"/>
            <a:cs typeface="+mn-cs"/>
          </a:endParaRPr>
        </a:p>
      </xdr:txBody>
    </xdr:sp>
    <xdr:clientData/>
  </xdr:oneCellAnchor>
  <xdr:oneCellAnchor>
    <xdr:from>
      <xdr:col>2</xdr:col>
      <xdr:colOff>916215</xdr:colOff>
      <xdr:row>1</xdr:row>
      <xdr:rowOff>290286</xdr:rowOff>
    </xdr:from>
    <xdr:ext cx="3464371" cy="1080775"/>
    <xdr:sp macro="" textlink="">
      <xdr:nvSpPr>
        <xdr:cNvPr id="112" name="Прямоугольник 111">
          <a:extLst>
            <a:ext uri="{FF2B5EF4-FFF2-40B4-BE49-F238E27FC236}">
              <a16:creationId xmlns:a16="http://schemas.microsoft.com/office/drawing/2014/main" id="{00000000-0008-0000-0800-000070000000}"/>
            </a:ext>
          </a:extLst>
        </xdr:cNvPr>
        <xdr:cNvSpPr/>
      </xdr:nvSpPr>
      <xdr:spPr>
        <a:xfrm>
          <a:off x="3565072" y="2322286"/>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1</xdr:col>
      <xdr:colOff>1718816</xdr:colOff>
      <xdr:row>181</xdr:row>
      <xdr:rowOff>146022</xdr:rowOff>
    </xdr:from>
    <xdr:ext cx="4848898" cy="951621"/>
    <xdr:sp macro="" textlink="">
      <xdr:nvSpPr>
        <xdr:cNvPr id="206" name="Прямоугольник 205">
          <a:extLst>
            <a:ext uri="{FF2B5EF4-FFF2-40B4-BE49-F238E27FC236}">
              <a16:creationId xmlns:a16="http://schemas.microsoft.com/office/drawing/2014/main" id="{00000000-0008-0000-0800-0000CE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180</xdr:row>
      <xdr:rowOff>9072</xdr:rowOff>
    </xdr:from>
    <xdr:ext cx="4689927" cy="399143"/>
    <xdr:sp macro="" textlink="">
      <xdr:nvSpPr>
        <xdr:cNvPr id="207" name="Прямоугольник 206">
          <a:extLst>
            <a:ext uri="{FF2B5EF4-FFF2-40B4-BE49-F238E27FC236}">
              <a16:creationId xmlns:a16="http://schemas.microsoft.com/office/drawing/2014/main" id="{00000000-0008-0000-0800-0000CF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45357</xdr:colOff>
      <xdr:row>180</xdr:row>
      <xdr:rowOff>136069</xdr:rowOff>
    </xdr:from>
    <xdr:to>
      <xdr:col>1</xdr:col>
      <xdr:colOff>1199505</xdr:colOff>
      <xdr:row>181</xdr:row>
      <xdr:rowOff>993318</xdr:rowOff>
    </xdr:to>
    <xdr:pic>
      <xdr:nvPicPr>
        <xdr:cNvPr id="208" name="Рисунок 207">
          <a:extLst>
            <a:ext uri="{FF2B5EF4-FFF2-40B4-BE49-F238E27FC236}">
              <a16:creationId xmlns:a16="http://schemas.microsoft.com/office/drawing/2014/main" id="{00000000-0008-0000-0800-0000D0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70643" y="46100998"/>
          <a:ext cx="1154148" cy="1038679"/>
        </a:xfrm>
        <a:prstGeom prst="rect">
          <a:avLst/>
        </a:prstGeom>
      </xdr:spPr>
    </xdr:pic>
    <xdr:clientData/>
  </xdr:twoCellAnchor>
  <xdr:oneCellAnchor>
    <xdr:from>
      <xdr:col>7</xdr:col>
      <xdr:colOff>1564601</xdr:colOff>
      <xdr:row>181</xdr:row>
      <xdr:rowOff>155094</xdr:rowOff>
    </xdr:from>
    <xdr:ext cx="5411327" cy="942549"/>
    <xdr:sp macro="" textlink="">
      <xdr:nvSpPr>
        <xdr:cNvPr id="209" name="Прямоугольник 208">
          <a:extLst>
            <a:ext uri="{FF2B5EF4-FFF2-40B4-BE49-F238E27FC236}">
              <a16:creationId xmlns:a16="http://schemas.microsoft.com/office/drawing/2014/main" id="{00000000-0008-0000-0800-0000D1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180</xdr:row>
      <xdr:rowOff>72572</xdr:rowOff>
    </xdr:from>
    <xdr:ext cx="4689927" cy="399143"/>
    <xdr:sp macro="" textlink="">
      <xdr:nvSpPr>
        <xdr:cNvPr id="210" name="Прямоугольник 209">
          <a:extLst>
            <a:ext uri="{FF2B5EF4-FFF2-40B4-BE49-F238E27FC236}">
              <a16:creationId xmlns:a16="http://schemas.microsoft.com/office/drawing/2014/main" id="{00000000-0008-0000-0800-0000D2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181</xdr:row>
      <xdr:rowOff>90714</xdr:rowOff>
    </xdr:from>
    <xdr:to>
      <xdr:col>7</xdr:col>
      <xdr:colOff>1306286</xdr:colOff>
      <xdr:row>181</xdr:row>
      <xdr:rowOff>937810</xdr:rowOff>
    </xdr:to>
    <xdr:pic>
      <xdr:nvPicPr>
        <xdr:cNvPr id="211" name="Рисунок 210">
          <a:extLst>
            <a:ext uri="{FF2B5EF4-FFF2-40B4-BE49-F238E27FC236}">
              <a16:creationId xmlns:a16="http://schemas.microsoft.com/office/drawing/2014/main" id="{00000000-0008-0000-0800-0000D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1310602</xdr:colOff>
      <xdr:row>187</xdr:row>
      <xdr:rowOff>182309</xdr:rowOff>
    </xdr:from>
    <xdr:ext cx="5402255" cy="978834"/>
    <xdr:sp macro="" textlink="">
      <xdr:nvSpPr>
        <xdr:cNvPr id="218" name="Прямоугольник 217">
          <a:extLst>
            <a:ext uri="{FF2B5EF4-FFF2-40B4-BE49-F238E27FC236}">
              <a16:creationId xmlns:a16="http://schemas.microsoft.com/office/drawing/2014/main" id="{00000000-0008-0000-0800-0000DA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186</xdr:row>
      <xdr:rowOff>9072</xdr:rowOff>
    </xdr:from>
    <xdr:ext cx="5497286" cy="399143"/>
    <xdr:sp macro="" textlink="">
      <xdr:nvSpPr>
        <xdr:cNvPr id="219" name="Прямоугольник 218">
          <a:extLst>
            <a:ext uri="{FF2B5EF4-FFF2-40B4-BE49-F238E27FC236}">
              <a16:creationId xmlns:a16="http://schemas.microsoft.com/office/drawing/2014/main" id="{00000000-0008-0000-0800-0000DB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187</xdr:row>
      <xdr:rowOff>290284</xdr:rowOff>
    </xdr:from>
    <xdr:to>
      <xdr:col>1</xdr:col>
      <xdr:colOff>843642</xdr:colOff>
      <xdr:row>187</xdr:row>
      <xdr:rowOff>807357</xdr:rowOff>
    </xdr:to>
    <xdr:pic>
      <xdr:nvPicPr>
        <xdr:cNvPr id="220" name="Рисунок 219">
          <a:extLst>
            <a:ext uri="{FF2B5EF4-FFF2-40B4-BE49-F238E27FC236}">
              <a16:creationId xmlns:a16="http://schemas.microsoft.com/office/drawing/2014/main" id="{00000000-0008-0000-0800-0000D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0763713"/>
          <a:ext cx="680357" cy="517073"/>
        </a:xfrm>
        <a:prstGeom prst="rect">
          <a:avLst/>
        </a:prstGeom>
      </xdr:spPr>
    </xdr:pic>
    <xdr:clientData/>
  </xdr:twoCellAnchor>
  <xdr:oneCellAnchor>
    <xdr:from>
      <xdr:col>7</xdr:col>
      <xdr:colOff>1582745</xdr:colOff>
      <xdr:row>187</xdr:row>
      <xdr:rowOff>472594</xdr:rowOff>
    </xdr:from>
    <xdr:ext cx="5402255" cy="652262"/>
    <xdr:sp macro="" textlink="">
      <xdr:nvSpPr>
        <xdr:cNvPr id="221" name="Прямоугольник 220">
          <a:extLst>
            <a:ext uri="{FF2B5EF4-FFF2-40B4-BE49-F238E27FC236}">
              <a16:creationId xmlns:a16="http://schemas.microsoft.com/office/drawing/2014/main" id="{00000000-0008-0000-0800-0000DD000000}"/>
            </a:ext>
          </a:extLst>
        </xdr:cNvPr>
        <xdr:cNvSpPr/>
      </xdr:nvSpPr>
      <xdr:spPr>
        <a:xfrm>
          <a:off x="10802945" y="60842044"/>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186</xdr:row>
      <xdr:rowOff>172358</xdr:rowOff>
    </xdr:from>
    <xdr:ext cx="5497286" cy="399143"/>
    <xdr:sp macro="" textlink="">
      <xdr:nvSpPr>
        <xdr:cNvPr id="222" name="Прямоугольник 221">
          <a:extLst>
            <a:ext uri="{FF2B5EF4-FFF2-40B4-BE49-F238E27FC236}">
              <a16:creationId xmlns:a16="http://schemas.microsoft.com/office/drawing/2014/main" id="{00000000-0008-0000-0800-0000DE00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187</xdr:row>
      <xdr:rowOff>163285</xdr:rowOff>
    </xdr:from>
    <xdr:to>
      <xdr:col>7</xdr:col>
      <xdr:colOff>909616</xdr:colOff>
      <xdr:row>187</xdr:row>
      <xdr:rowOff>653143</xdr:rowOff>
    </xdr:to>
    <xdr:pic>
      <xdr:nvPicPr>
        <xdr:cNvPr id="223" name="Рисунок 222">
          <a:extLst>
            <a:ext uri="{FF2B5EF4-FFF2-40B4-BE49-F238E27FC236}">
              <a16:creationId xmlns:a16="http://schemas.microsoft.com/office/drawing/2014/main" id="{00000000-0008-0000-0800-0000D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361713" y="50636714"/>
          <a:ext cx="782617" cy="489858"/>
        </a:xfrm>
        <a:prstGeom prst="rect">
          <a:avLst/>
        </a:prstGeom>
      </xdr:spPr>
    </xdr:pic>
    <xdr:clientData/>
  </xdr:twoCellAnchor>
  <xdr:oneCellAnchor>
    <xdr:from>
      <xdr:col>1</xdr:col>
      <xdr:colOff>1310602</xdr:colOff>
      <xdr:row>194</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800-0000E000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193</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800-0000E100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194</xdr:row>
      <xdr:rowOff>743856</xdr:rowOff>
    </xdr:from>
    <xdr:to>
      <xdr:col>1</xdr:col>
      <xdr:colOff>949999</xdr:colOff>
      <xdr:row>195</xdr:row>
      <xdr:rowOff>342901</xdr:rowOff>
    </xdr:to>
    <xdr:pic>
      <xdr:nvPicPr>
        <xdr:cNvPr id="226" name="Рисунок 225">
          <a:extLst>
            <a:ext uri="{FF2B5EF4-FFF2-40B4-BE49-F238E27FC236}">
              <a16:creationId xmlns:a16="http://schemas.microsoft.com/office/drawing/2014/main" id="{00000000-0008-0000-0800-0000E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17385" y="63589806"/>
          <a:ext cx="659714" cy="335644"/>
        </a:xfrm>
        <a:prstGeom prst="rect">
          <a:avLst/>
        </a:prstGeom>
      </xdr:spPr>
    </xdr:pic>
    <xdr:clientData/>
  </xdr:twoCellAnchor>
  <xdr:twoCellAnchor editAs="oneCell">
    <xdr:from>
      <xdr:col>1</xdr:col>
      <xdr:colOff>244928</xdr:colOff>
      <xdr:row>195</xdr:row>
      <xdr:rowOff>426356</xdr:rowOff>
    </xdr:from>
    <xdr:to>
      <xdr:col>1</xdr:col>
      <xdr:colOff>916025</xdr:colOff>
      <xdr:row>195</xdr:row>
      <xdr:rowOff>908049</xdr:rowOff>
    </xdr:to>
    <xdr:pic>
      <xdr:nvPicPr>
        <xdr:cNvPr id="227" name="Рисунок 226">
          <a:extLst>
            <a:ext uri="{FF2B5EF4-FFF2-40B4-BE49-F238E27FC236}">
              <a16:creationId xmlns:a16="http://schemas.microsoft.com/office/drawing/2014/main" id="{00000000-0008-0000-0800-0000E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70214" y="53575856"/>
          <a:ext cx="671097" cy="481693"/>
        </a:xfrm>
        <a:prstGeom prst="rect">
          <a:avLst/>
        </a:prstGeom>
      </xdr:spPr>
    </xdr:pic>
    <xdr:clientData/>
  </xdr:twoCellAnchor>
  <xdr:oneCellAnchor>
    <xdr:from>
      <xdr:col>7</xdr:col>
      <xdr:colOff>1515616</xdr:colOff>
      <xdr:row>195</xdr:row>
      <xdr:rowOff>362830</xdr:rowOff>
    </xdr:from>
    <xdr:ext cx="4558613" cy="443619"/>
    <xdr:sp macro="" textlink="">
      <xdr:nvSpPr>
        <xdr:cNvPr id="228" name="Прямоугольник 227">
          <a:extLst>
            <a:ext uri="{FF2B5EF4-FFF2-40B4-BE49-F238E27FC236}">
              <a16:creationId xmlns:a16="http://schemas.microsoft.com/office/drawing/2014/main" id="{00000000-0008-0000-0800-0000E4000000}"/>
            </a:ext>
          </a:extLst>
        </xdr:cNvPr>
        <xdr:cNvSpPr/>
      </xdr:nvSpPr>
      <xdr:spPr>
        <a:xfrm>
          <a:off x="10750330" y="53512330"/>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1088570</xdr:colOff>
      <xdr:row>194</xdr:row>
      <xdr:rowOff>145144</xdr:rowOff>
    </xdr:from>
    <xdr:ext cx="5497286" cy="399143"/>
    <xdr:sp macro="" textlink="">
      <xdr:nvSpPr>
        <xdr:cNvPr id="229" name="Прямоугольник 228">
          <a:extLst>
            <a:ext uri="{FF2B5EF4-FFF2-40B4-BE49-F238E27FC236}">
              <a16:creationId xmlns:a16="http://schemas.microsoft.com/office/drawing/2014/main" id="{00000000-0008-0000-0800-0000E5000000}"/>
            </a:ext>
          </a:extLst>
        </xdr:cNvPr>
        <xdr:cNvSpPr/>
      </xdr:nvSpPr>
      <xdr:spPr>
        <a:xfrm>
          <a:off x="10323284" y="5311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326571</xdr:colOff>
      <xdr:row>195</xdr:row>
      <xdr:rowOff>326572</xdr:rowOff>
    </xdr:from>
    <xdr:to>
      <xdr:col>7</xdr:col>
      <xdr:colOff>907143</xdr:colOff>
      <xdr:row>195</xdr:row>
      <xdr:rowOff>896203</xdr:rowOff>
    </xdr:to>
    <xdr:pic>
      <xdr:nvPicPr>
        <xdr:cNvPr id="230" name="Рисунок 229">
          <a:extLst>
            <a:ext uri="{FF2B5EF4-FFF2-40B4-BE49-F238E27FC236}">
              <a16:creationId xmlns:a16="http://schemas.microsoft.com/office/drawing/2014/main" id="{00000000-0008-0000-0800-0000E6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9561285" y="53476072"/>
          <a:ext cx="580572" cy="569631"/>
        </a:xfrm>
        <a:prstGeom prst="rect">
          <a:avLst/>
        </a:prstGeom>
      </xdr:spPr>
    </xdr:pic>
    <xdr:clientData/>
  </xdr:twoCellAnchor>
  <xdr:oneCellAnchor>
    <xdr:from>
      <xdr:col>0</xdr:col>
      <xdr:colOff>918929</xdr:colOff>
      <xdr:row>20</xdr:row>
      <xdr:rowOff>9070</xdr:rowOff>
    </xdr:from>
    <xdr:ext cx="2621643" cy="1506739"/>
    <xdr:pic>
      <xdr:nvPicPr>
        <xdr:cNvPr id="153" name="Рисунок 152">
          <a:extLst>
            <a:ext uri="{FF2B5EF4-FFF2-40B4-BE49-F238E27FC236}">
              <a16:creationId xmlns:a16="http://schemas.microsoft.com/office/drawing/2014/main" id="{00000000-0008-0000-0800-00009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8929" y="583292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952499</xdr:colOff>
      <xdr:row>20</xdr:row>
      <xdr:rowOff>0</xdr:rowOff>
    </xdr:from>
    <xdr:ext cx="4408715" cy="362858"/>
    <xdr:sp macro="" textlink="">
      <xdr:nvSpPr>
        <xdr:cNvPr id="154" name="Прямоугольник 153">
          <a:extLst>
            <a:ext uri="{FF2B5EF4-FFF2-40B4-BE49-F238E27FC236}">
              <a16:creationId xmlns:a16="http://schemas.microsoft.com/office/drawing/2014/main" id="{00000000-0008-0000-0800-00009A000000}"/>
            </a:ext>
          </a:extLst>
        </xdr:cNvPr>
        <xdr:cNvSpPr/>
      </xdr:nvSpPr>
      <xdr:spPr>
        <a:xfrm>
          <a:off x="11910785"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доводчика</a:t>
          </a:r>
          <a:endParaRPr lang="ru-RU" sz="1600" b="1" i="0">
            <a:latin typeface="+mn-lt"/>
            <a:ea typeface="+mn-ea"/>
            <a:cs typeface="+mn-cs"/>
          </a:endParaRPr>
        </a:p>
      </xdr:txBody>
    </xdr:sp>
    <xdr:clientData/>
  </xdr:oneCellAnchor>
  <xdr:oneCellAnchor>
    <xdr:from>
      <xdr:col>2</xdr:col>
      <xdr:colOff>988785</xdr:colOff>
      <xdr:row>20</xdr:row>
      <xdr:rowOff>308429</xdr:rowOff>
    </xdr:from>
    <xdr:ext cx="3464371" cy="1080775"/>
    <xdr:sp macro="" textlink="">
      <xdr:nvSpPr>
        <xdr:cNvPr id="155" name="Прямоугольник 154">
          <a:extLst>
            <a:ext uri="{FF2B5EF4-FFF2-40B4-BE49-F238E27FC236}">
              <a16:creationId xmlns:a16="http://schemas.microsoft.com/office/drawing/2014/main" id="{00000000-0008-0000-0800-00009B000000}"/>
            </a:ext>
          </a:extLst>
        </xdr:cNvPr>
        <xdr:cNvSpPr/>
      </xdr:nvSpPr>
      <xdr:spPr>
        <a:xfrm>
          <a:off x="11947071" y="1188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1</xdr:row>
      <xdr:rowOff>0</xdr:rowOff>
    </xdr:from>
    <xdr:ext cx="2630714" cy="1511953"/>
    <xdr:pic>
      <xdr:nvPicPr>
        <xdr:cNvPr id="158" name="Рисунок 157">
          <a:extLst>
            <a:ext uri="{FF2B5EF4-FFF2-40B4-BE49-F238E27FC236}">
              <a16:creationId xmlns:a16="http://schemas.microsoft.com/office/drawing/2014/main" id="{00000000-0008-0000-0800-00009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25286" y="31768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1</xdr:row>
      <xdr:rowOff>45356</xdr:rowOff>
    </xdr:from>
    <xdr:ext cx="3583216" cy="335642"/>
    <xdr:sp macro="" textlink="">
      <xdr:nvSpPr>
        <xdr:cNvPr id="175" name="Прямоугольник 174">
          <a:extLst>
            <a:ext uri="{FF2B5EF4-FFF2-40B4-BE49-F238E27FC236}">
              <a16:creationId xmlns:a16="http://schemas.microsoft.com/office/drawing/2014/main" id="{00000000-0008-0000-0800-0000AF000000}"/>
            </a:ext>
          </a:extLst>
        </xdr:cNvPr>
        <xdr:cNvSpPr/>
      </xdr:nvSpPr>
      <xdr:spPr>
        <a:xfrm>
          <a:off x="3583214" y="31813499"/>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8</xdr:col>
      <xdr:colOff>1043214</xdr:colOff>
      <xdr:row>1</xdr:row>
      <xdr:rowOff>408214</xdr:rowOff>
    </xdr:from>
    <xdr:ext cx="3464371" cy="1080775"/>
    <xdr:sp macro="" textlink="">
      <xdr:nvSpPr>
        <xdr:cNvPr id="214" name="Прямоугольник 213">
          <a:extLst>
            <a:ext uri="{FF2B5EF4-FFF2-40B4-BE49-F238E27FC236}">
              <a16:creationId xmlns:a16="http://schemas.microsoft.com/office/drawing/2014/main" id="{00000000-0008-0000-0800-0000D6000000}"/>
            </a:ext>
          </a:extLst>
        </xdr:cNvPr>
        <xdr:cNvSpPr/>
      </xdr:nvSpPr>
      <xdr:spPr>
        <a:xfrm>
          <a:off x="3692071" y="32176357"/>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20</xdr:row>
      <xdr:rowOff>9071</xdr:rowOff>
    </xdr:from>
    <xdr:ext cx="2621643" cy="1506739"/>
    <xdr:pic>
      <xdr:nvPicPr>
        <xdr:cNvPr id="217" name="Рисунок 216">
          <a:extLst>
            <a:ext uri="{FF2B5EF4-FFF2-40B4-BE49-F238E27FC236}">
              <a16:creationId xmlns:a16="http://schemas.microsoft.com/office/drawing/2014/main" id="{00000000-0008-0000-08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25643" y="3204935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20</xdr:row>
      <xdr:rowOff>27212</xdr:rowOff>
    </xdr:from>
    <xdr:ext cx="4408715" cy="362858"/>
    <xdr:sp macro="" textlink="">
      <xdr:nvSpPr>
        <xdr:cNvPr id="231" name="Прямоугольник 230">
          <a:extLst>
            <a:ext uri="{FF2B5EF4-FFF2-40B4-BE49-F238E27FC236}">
              <a16:creationId xmlns:a16="http://schemas.microsoft.com/office/drawing/2014/main" id="{00000000-0008-0000-0800-0000E7000000}"/>
            </a:ext>
          </a:extLst>
        </xdr:cNvPr>
        <xdr:cNvSpPr/>
      </xdr:nvSpPr>
      <xdr:spPr>
        <a:xfrm>
          <a:off x="11829143" y="32067498"/>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функции самозакрывания</a:t>
          </a:r>
          <a:endParaRPr lang="ru-RU" sz="1600" b="1" i="0">
            <a:latin typeface="+mn-lt"/>
            <a:ea typeface="+mn-ea"/>
            <a:cs typeface="+mn-cs"/>
          </a:endParaRPr>
        </a:p>
      </xdr:txBody>
    </xdr:sp>
    <xdr:clientData/>
  </xdr:oneCellAnchor>
  <xdr:oneCellAnchor>
    <xdr:from>
      <xdr:col>8</xdr:col>
      <xdr:colOff>934357</xdr:colOff>
      <xdr:row>20</xdr:row>
      <xdr:rowOff>390072</xdr:rowOff>
    </xdr:from>
    <xdr:ext cx="3464371" cy="1080775"/>
    <xdr:sp macro="" textlink="">
      <xdr:nvSpPr>
        <xdr:cNvPr id="232" name="Прямоугольник 231">
          <a:extLst>
            <a:ext uri="{FF2B5EF4-FFF2-40B4-BE49-F238E27FC236}">
              <a16:creationId xmlns:a16="http://schemas.microsoft.com/office/drawing/2014/main" id="{00000000-0008-0000-0800-0000E8000000}"/>
            </a:ext>
          </a:extLst>
        </xdr:cNvPr>
        <xdr:cNvSpPr/>
      </xdr:nvSpPr>
      <xdr:spPr>
        <a:xfrm>
          <a:off x="11892643" y="32430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39</xdr:row>
      <xdr:rowOff>9071</xdr:rowOff>
    </xdr:from>
    <xdr:ext cx="2648857" cy="1507600"/>
    <xdr:pic>
      <xdr:nvPicPr>
        <xdr:cNvPr id="233" name="Рисунок 232">
          <a:extLst>
            <a:ext uri="{FF2B5EF4-FFF2-40B4-BE49-F238E27FC236}">
              <a16:creationId xmlns:a16="http://schemas.microsoft.com/office/drawing/2014/main" id="{00000000-0008-0000-0800-0000E9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157389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39</xdr:row>
      <xdr:rowOff>0</xdr:rowOff>
    </xdr:from>
    <xdr:ext cx="3583216" cy="335642"/>
    <xdr:sp macro="" textlink="">
      <xdr:nvSpPr>
        <xdr:cNvPr id="234" name="Прямоугольник 233">
          <a:extLst>
            <a:ext uri="{FF2B5EF4-FFF2-40B4-BE49-F238E27FC236}">
              <a16:creationId xmlns:a16="http://schemas.microsoft.com/office/drawing/2014/main" id="{00000000-0008-0000-0800-0000EA000000}"/>
            </a:ext>
          </a:extLst>
        </xdr:cNvPr>
        <xdr:cNvSpPr/>
      </xdr:nvSpPr>
      <xdr:spPr>
        <a:xfrm>
          <a:off x="3601357" y="15657287"/>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доводчика</a:t>
          </a:r>
        </a:p>
      </xdr:txBody>
    </xdr:sp>
    <xdr:clientData/>
  </xdr:oneCellAnchor>
  <xdr:oneCellAnchor>
    <xdr:from>
      <xdr:col>2</xdr:col>
      <xdr:colOff>1070429</xdr:colOff>
      <xdr:row>39</xdr:row>
      <xdr:rowOff>335643</xdr:rowOff>
    </xdr:from>
    <xdr:ext cx="3464371" cy="1080775"/>
    <xdr:sp macro="" textlink="">
      <xdr:nvSpPr>
        <xdr:cNvPr id="235" name="Прямоугольник 234">
          <a:extLst>
            <a:ext uri="{FF2B5EF4-FFF2-40B4-BE49-F238E27FC236}">
              <a16:creationId xmlns:a16="http://schemas.microsoft.com/office/drawing/2014/main" id="{00000000-0008-0000-0800-0000EB000000}"/>
            </a:ext>
          </a:extLst>
        </xdr:cNvPr>
        <xdr:cNvSpPr/>
      </xdr:nvSpPr>
      <xdr:spPr>
        <a:xfrm>
          <a:off x="3719286" y="16065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39</xdr:row>
      <xdr:rowOff>9071</xdr:rowOff>
    </xdr:from>
    <xdr:ext cx="2648857" cy="1507600"/>
    <xdr:pic>
      <xdr:nvPicPr>
        <xdr:cNvPr id="236" name="Рисунок 235">
          <a:extLst>
            <a:ext uri="{FF2B5EF4-FFF2-40B4-BE49-F238E27FC236}">
              <a16:creationId xmlns:a16="http://schemas.microsoft.com/office/drawing/2014/main" id="{00000000-0008-0000-0800-0000EC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25286" y="390434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898071</xdr:colOff>
      <xdr:row>39</xdr:row>
      <xdr:rowOff>0</xdr:rowOff>
    </xdr:from>
    <xdr:ext cx="3583216" cy="335642"/>
    <xdr:sp macro="" textlink="">
      <xdr:nvSpPr>
        <xdr:cNvPr id="237" name="Прямоугольник 236">
          <a:extLst>
            <a:ext uri="{FF2B5EF4-FFF2-40B4-BE49-F238E27FC236}">
              <a16:creationId xmlns:a16="http://schemas.microsoft.com/office/drawing/2014/main" id="{00000000-0008-0000-0800-0000ED000000}"/>
            </a:ext>
          </a:extLst>
        </xdr:cNvPr>
        <xdr:cNvSpPr/>
      </xdr:nvSpPr>
      <xdr:spPr>
        <a:xfrm>
          <a:off x="3546928" y="390252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функции</a:t>
          </a:r>
          <a:r>
            <a:rPr lang="ru-RU" sz="1600" b="1" i="0" baseline="0">
              <a:latin typeface="+mn-lt"/>
              <a:ea typeface="+mn-ea"/>
              <a:cs typeface="+mn-cs"/>
            </a:rPr>
            <a:t> самозакрывания</a:t>
          </a:r>
          <a:endParaRPr lang="ru-RU" sz="1600" b="1" i="0">
            <a:latin typeface="+mn-lt"/>
            <a:ea typeface="+mn-ea"/>
            <a:cs typeface="+mn-cs"/>
          </a:endParaRPr>
        </a:p>
      </xdr:txBody>
    </xdr:sp>
    <xdr:clientData/>
  </xdr:oneCellAnchor>
  <xdr:oneCellAnchor>
    <xdr:from>
      <xdr:col>8</xdr:col>
      <xdr:colOff>943428</xdr:colOff>
      <xdr:row>39</xdr:row>
      <xdr:rowOff>408214</xdr:rowOff>
    </xdr:from>
    <xdr:ext cx="3464371" cy="1080775"/>
    <xdr:sp macro="" textlink="">
      <xdr:nvSpPr>
        <xdr:cNvPr id="238" name="Прямоугольник 237">
          <a:extLst>
            <a:ext uri="{FF2B5EF4-FFF2-40B4-BE49-F238E27FC236}">
              <a16:creationId xmlns:a16="http://schemas.microsoft.com/office/drawing/2014/main" id="{00000000-0008-0000-0800-0000EE000000}"/>
            </a:ext>
          </a:extLst>
        </xdr:cNvPr>
        <xdr:cNvSpPr/>
      </xdr:nvSpPr>
      <xdr:spPr>
        <a:xfrm>
          <a:off x="3592285" y="39442571"/>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54</xdr:row>
      <xdr:rowOff>9071</xdr:rowOff>
    </xdr:from>
    <xdr:ext cx="2621643" cy="1506740"/>
    <xdr:pic>
      <xdr:nvPicPr>
        <xdr:cNvPr id="239" name="Рисунок 238">
          <a:extLst>
            <a:ext uri="{FF2B5EF4-FFF2-40B4-BE49-F238E27FC236}">
              <a16:creationId xmlns:a16="http://schemas.microsoft.com/office/drawing/2014/main" id="{00000000-0008-0000-0800-0000E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9545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53</xdr:row>
      <xdr:rowOff>127001</xdr:rowOff>
    </xdr:from>
    <xdr:ext cx="3583216" cy="335642"/>
    <xdr:sp macro="" textlink="">
      <xdr:nvSpPr>
        <xdr:cNvPr id="240" name="Прямоугольник 239">
          <a:extLst>
            <a:ext uri="{FF2B5EF4-FFF2-40B4-BE49-F238E27FC236}">
              <a16:creationId xmlns:a16="http://schemas.microsoft.com/office/drawing/2014/main" id="{00000000-0008-0000-0800-0000F0000000}"/>
            </a:ext>
          </a:extLst>
        </xdr:cNvPr>
        <xdr:cNvSpPr/>
      </xdr:nvSpPr>
      <xdr:spPr>
        <a:xfrm>
          <a:off x="3601357" y="294821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доводчика</a:t>
          </a:r>
        </a:p>
      </xdr:txBody>
    </xdr:sp>
    <xdr:clientData/>
  </xdr:oneCellAnchor>
  <xdr:oneCellAnchor>
    <xdr:from>
      <xdr:col>2</xdr:col>
      <xdr:colOff>988786</xdr:colOff>
      <xdr:row>54</xdr:row>
      <xdr:rowOff>244929</xdr:rowOff>
    </xdr:from>
    <xdr:ext cx="3773714" cy="1143000"/>
    <xdr:sp macro="" textlink="">
      <xdr:nvSpPr>
        <xdr:cNvPr id="241" name="Прямоугольник 240">
          <a:extLst>
            <a:ext uri="{FF2B5EF4-FFF2-40B4-BE49-F238E27FC236}">
              <a16:creationId xmlns:a16="http://schemas.microsoft.com/office/drawing/2014/main" id="{00000000-0008-0000-0800-0000F1000000}"/>
            </a:ext>
          </a:extLst>
        </xdr:cNvPr>
        <xdr:cNvSpPr/>
      </xdr:nvSpPr>
      <xdr:spPr>
        <a:xfrm>
          <a:off x="3637643" y="29781500"/>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7</xdr:col>
      <xdr:colOff>0</xdr:colOff>
      <xdr:row>54</xdr:row>
      <xdr:rowOff>9071</xdr:rowOff>
    </xdr:from>
    <xdr:ext cx="2621643" cy="1506740"/>
    <xdr:pic>
      <xdr:nvPicPr>
        <xdr:cNvPr id="242" name="Рисунок 241">
          <a:extLst>
            <a:ext uri="{FF2B5EF4-FFF2-40B4-BE49-F238E27FC236}">
              <a16:creationId xmlns:a16="http://schemas.microsoft.com/office/drawing/2014/main" id="{00000000-0008-0000-0800-0000F2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34714" y="44631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53</xdr:row>
      <xdr:rowOff>99786</xdr:rowOff>
    </xdr:from>
    <xdr:ext cx="3583216" cy="335642"/>
    <xdr:sp macro="" textlink="">
      <xdr:nvSpPr>
        <xdr:cNvPr id="243" name="Прямоугольник 242">
          <a:extLst>
            <a:ext uri="{FF2B5EF4-FFF2-40B4-BE49-F238E27FC236}">
              <a16:creationId xmlns:a16="http://schemas.microsoft.com/office/drawing/2014/main" id="{00000000-0008-0000-0800-0000F3000000}"/>
            </a:ext>
          </a:extLst>
        </xdr:cNvPr>
        <xdr:cNvSpPr/>
      </xdr:nvSpPr>
      <xdr:spPr>
        <a:xfrm>
          <a:off x="11847286" y="44540715"/>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функции самозакрывания</a:t>
          </a:r>
        </a:p>
      </xdr:txBody>
    </xdr:sp>
    <xdr:clientData/>
  </xdr:oneCellAnchor>
  <xdr:oneCellAnchor>
    <xdr:from>
      <xdr:col>8</xdr:col>
      <xdr:colOff>934357</xdr:colOff>
      <xdr:row>54</xdr:row>
      <xdr:rowOff>308428</xdr:rowOff>
    </xdr:from>
    <xdr:ext cx="3773714" cy="1143000"/>
    <xdr:sp macro="" textlink="">
      <xdr:nvSpPr>
        <xdr:cNvPr id="244" name="Прямоугольник 243">
          <a:extLst>
            <a:ext uri="{FF2B5EF4-FFF2-40B4-BE49-F238E27FC236}">
              <a16:creationId xmlns:a16="http://schemas.microsoft.com/office/drawing/2014/main" id="{00000000-0008-0000-0800-0000F4000000}"/>
            </a:ext>
          </a:extLst>
        </xdr:cNvPr>
        <xdr:cNvSpPr/>
      </xdr:nvSpPr>
      <xdr:spPr>
        <a:xfrm>
          <a:off x="11892643" y="44930785"/>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73</xdr:row>
      <xdr:rowOff>0</xdr:rowOff>
    </xdr:from>
    <xdr:ext cx="2322286" cy="1516104"/>
    <xdr:pic>
      <xdr:nvPicPr>
        <xdr:cNvPr id="245" name="Рисунок 244">
          <a:extLst>
            <a:ext uri="{FF2B5EF4-FFF2-40B4-BE49-F238E27FC236}">
              <a16:creationId xmlns:a16="http://schemas.microsoft.com/office/drawing/2014/main" id="{00000000-0008-0000-0800-0000F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15" y="20628429"/>
          <a:ext cx="232228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598714</xdr:colOff>
      <xdr:row>73</xdr:row>
      <xdr:rowOff>0</xdr:rowOff>
    </xdr:from>
    <xdr:ext cx="4227285" cy="381001"/>
    <xdr:sp macro="" textlink="">
      <xdr:nvSpPr>
        <xdr:cNvPr id="246" name="Прямоугольник 245">
          <a:extLst>
            <a:ext uri="{FF2B5EF4-FFF2-40B4-BE49-F238E27FC236}">
              <a16:creationId xmlns:a16="http://schemas.microsoft.com/office/drawing/2014/main" id="{00000000-0008-0000-0800-0000F6000000}"/>
            </a:ext>
          </a:extLst>
        </xdr:cNvPr>
        <xdr:cNvSpPr/>
      </xdr:nvSpPr>
      <xdr:spPr>
        <a:xfrm>
          <a:off x="11557000" y="2999921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доводчика</a:t>
          </a:r>
          <a:endParaRPr lang="ru-RU" sz="1600" b="1" i="0">
            <a:latin typeface="+mn-lt"/>
            <a:ea typeface="+mn-ea"/>
            <a:cs typeface="+mn-cs"/>
          </a:endParaRPr>
        </a:p>
      </xdr:txBody>
    </xdr:sp>
    <xdr:clientData/>
  </xdr:oneCellAnchor>
  <xdr:oneCellAnchor>
    <xdr:from>
      <xdr:col>2</xdr:col>
      <xdr:colOff>598714</xdr:colOff>
      <xdr:row>73</xdr:row>
      <xdr:rowOff>480787</xdr:rowOff>
    </xdr:from>
    <xdr:ext cx="3773714" cy="1006928"/>
    <xdr:sp macro="" textlink="">
      <xdr:nvSpPr>
        <xdr:cNvPr id="247" name="Прямоугольник 246">
          <a:extLst>
            <a:ext uri="{FF2B5EF4-FFF2-40B4-BE49-F238E27FC236}">
              <a16:creationId xmlns:a16="http://schemas.microsoft.com/office/drawing/2014/main" id="{00000000-0008-0000-0800-0000F7000000}"/>
            </a:ext>
          </a:extLst>
        </xdr:cNvPr>
        <xdr:cNvSpPr/>
      </xdr:nvSpPr>
      <xdr:spPr>
        <a:xfrm>
          <a:off x="3247571" y="2646135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6</xdr:col>
      <xdr:colOff>918934</xdr:colOff>
      <xdr:row>73</xdr:row>
      <xdr:rowOff>0</xdr:rowOff>
    </xdr:from>
    <xdr:ext cx="2328636" cy="1516104"/>
    <xdr:pic>
      <xdr:nvPicPr>
        <xdr:cNvPr id="248" name="Рисунок 247">
          <a:extLst>
            <a:ext uri="{FF2B5EF4-FFF2-40B4-BE49-F238E27FC236}">
              <a16:creationId xmlns:a16="http://schemas.microsoft.com/office/drawing/2014/main" id="{00000000-0008-0000-0800-0000F8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8934" y="54138283"/>
          <a:ext cx="232863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571500</xdr:colOff>
      <xdr:row>73</xdr:row>
      <xdr:rowOff>0</xdr:rowOff>
    </xdr:from>
    <xdr:ext cx="4227285" cy="381001"/>
    <xdr:sp macro="" textlink="">
      <xdr:nvSpPr>
        <xdr:cNvPr id="249" name="Прямоугольник 248">
          <a:extLst>
            <a:ext uri="{FF2B5EF4-FFF2-40B4-BE49-F238E27FC236}">
              <a16:creationId xmlns:a16="http://schemas.microsoft.com/office/drawing/2014/main" id="{00000000-0008-0000-0800-0000F9000000}"/>
            </a:ext>
          </a:extLst>
        </xdr:cNvPr>
        <xdr:cNvSpPr/>
      </xdr:nvSpPr>
      <xdr:spPr>
        <a:xfrm>
          <a:off x="3220357" y="54092929"/>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607785</xdr:colOff>
      <xdr:row>73</xdr:row>
      <xdr:rowOff>426357</xdr:rowOff>
    </xdr:from>
    <xdr:ext cx="3773714" cy="1006928"/>
    <xdr:sp macro="" textlink="">
      <xdr:nvSpPr>
        <xdr:cNvPr id="250" name="Прямоугольник 249">
          <a:extLst>
            <a:ext uri="{FF2B5EF4-FFF2-40B4-BE49-F238E27FC236}">
              <a16:creationId xmlns:a16="http://schemas.microsoft.com/office/drawing/2014/main" id="{00000000-0008-0000-0800-0000FA000000}"/>
            </a:ext>
          </a:extLst>
        </xdr:cNvPr>
        <xdr:cNvSpPr/>
      </xdr:nvSpPr>
      <xdr:spPr>
        <a:xfrm>
          <a:off x="11566071" y="2640692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0</xdr:col>
      <xdr:colOff>925282</xdr:colOff>
      <xdr:row>88</xdr:row>
      <xdr:rowOff>0</xdr:rowOff>
    </xdr:from>
    <xdr:ext cx="2639786" cy="1517166"/>
    <xdr:pic>
      <xdr:nvPicPr>
        <xdr:cNvPr id="254" name="Рисунок 253">
          <a:extLst>
            <a:ext uri="{FF2B5EF4-FFF2-40B4-BE49-F238E27FC236}">
              <a16:creationId xmlns:a16="http://schemas.microsoft.com/office/drawing/2014/main" id="{00000000-0008-0000-0800-0000FE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2" y="255270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87</xdr:row>
      <xdr:rowOff>154215</xdr:rowOff>
    </xdr:from>
    <xdr:ext cx="3583216" cy="335642"/>
    <xdr:sp macro="" textlink="">
      <xdr:nvSpPr>
        <xdr:cNvPr id="255" name="Прямоугольник 254">
          <a:extLst>
            <a:ext uri="{FF2B5EF4-FFF2-40B4-BE49-F238E27FC236}">
              <a16:creationId xmlns:a16="http://schemas.microsoft.com/office/drawing/2014/main" id="{00000000-0008-0000-0800-0000FF000000}"/>
            </a:ext>
          </a:extLst>
        </xdr:cNvPr>
        <xdr:cNvSpPr/>
      </xdr:nvSpPr>
      <xdr:spPr>
        <a:xfrm>
          <a:off x="11892643" y="322126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43 мм без доводчика</a:t>
          </a:r>
        </a:p>
      </xdr:txBody>
    </xdr:sp>
    <xdr:clientData/>
  </xdr:oneCellAnchor>
  <xdr:oneCellAnchor>
    <xdr:from>
      <xdr:col>2</xdr:col>
      <xdr:colOff>979714</xdr:colOff>
      <xdr:row>88</xdr:row>
      <xdr:rowOff>353785</xdr:rowOff>
    </xdr:from>
    <xdr:ext cx="4009571" cy="1106715"/>
    <xdr:sp macro="" textlink="">
      <xdr:nvSpPr>
        <xdr:cNvPr id="256" name="Прямоугольник 255">
          <a:extLst>
            <a:ext uri="{FF2B5EF4-FFF2-40B4-BE49-F238E27FC236}">
              <a16:creationId xmlns:a16="http://schemas.microsoft.com/office/drawing/2014/main" id="{00000000-0008-0000-0800-000000010000}"/>
            </a:ext>
          </a:extLst>
        </xdr:cNvPr>
        <xdr:cNvSpPr/>
      </xdr:nvSpPr>
      <xdr:spPr>
        <a:xfrm>
          <a:off x="11938000" y="32593642"/>
          <a:ext cx="4009571" cy="110671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26 - 43 мм</a:t>
          </a:r>
        </a:p>
        <a:p>
          <a:r>
            <a:rPr lang="ru-RU" sz="1100" b="0" i="0" u="none" strike="noStrike" baseline="0">
              <a:latin typeface="+mn-lt"/>
              <a:ea typeface="+mn-ea"/>
              <a:cs typeface="+mn-cs"/>
            </a:rPr>
            <a:t>Диаметр чашки петли 40 мм</a:t>
          </a:r>
        </a:p>
        <a:p>
          <a:r>
            <a:rPr lang="ru-RU" sz="1100" b="0" i="0" u="none" strike="noStrike" baseline="0">
              <a:latin typeface="+mn-lt"/>
              <a:ea typeface="+mn-ea"/>
              <a:cs typeface="+mn-cs"/>
            </a:rPr>
            <a:t>Глубина чашки петли 13,7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0</xdr:col>
      <xdr:colOff>916215</xdr:colOff>
      <xdr:row>102</xdr:row>
      <xdr:rowOff>181428</xdr:rowOff>
    </xdr:from>
    <xdr:ext cx="2630714" cy="1511953"/>
    <xdr:pic>
      <xdr:nvPicPr>
        <xdr:cNvPr id="257" name="Рисунок 256">
          <a:extLst>
            <a:ext uri="{FF2B5EF4-FFF2-40B4-BE49-F238E27FC236}">
              <a16:creationId xmlns:a16="http://schemas.microsoft.com/office/drawing/2014/main" id="{00000000-0008-0000-0800-00000101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16215" y="384174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103</xdr:row>
      <xdr:rowOff>36286</xdr:rowOff>
    </xdr:from>
    <xdr:ext cx="3583216" cy="335642"/>
    <xdr:sp macro="" textlink="">
      <xdr:nvSpPr>
        <xdr:cNvPr id="258" name="Прямоугольник 257">
          <a:extLst>
            <a:ext uri="{FF2B5EF4-FFF2-40B4-BE49-F238E27FC236}">
              <a16:creationId xmlns:a16="http://schemas.microsoft.com/office/drawing/2014/main" id="{00000000-0008-0000-0800-000002010000}"/>
            </a:ext>
          </a:extLst>
        </xdr:cNvPr>
        <xdr:cNvSpPr/>
      </xdr:nvSpPr>
      <xdr:spPr>
        <a:xfrm>
          <a:off x="3583214" y="384537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с углом открывания 125 гр без доводчика</a:t>
          </a:r>
        </a:p>
      </xdr:txBody>
    </xdr:sp>
    <xdr:clientData/>
  </xdr:oneCellAnchor>
  <xdr:oneCellAnchor>
    <xdr:from>
      <xdr:col>2</xdr:col>
      <xdr:colOff>943429</xdr:colOff>
      <xdr:row>103</xdr:row>
      <xdr:rowOff>417285</xdr:rowOff>
    </xdr:from>
    <xdr:ext cx="3773714" cy="1080775"/>
    <xdr:sp macro="" textlink="">
      <xdr:nvSpPr>
        <xdr:cNvPr id="259" name="Прямоугольник 258">
          <a:extLst>
            <a:ext uri="{FF2B5EF4-FFF2-40B4-BE49-F238E27FC236}">
              <a16:creationId xmlns:a16="http://schemas.microsoft.com/office/drawing/2014/main" id="{00000000-0008-0000-0800-000003010000}"/>
            </a:ext>
          </a:extLst>
        </xdr:cNvPr>
        <xdr:cNvSpPr/>
      </xdr:nvSpPr>
      <xdr:spPr>
        <a:xfrm>
          <a:off x="3592286" y="38834785"/>
          <a:ext cx="3773714"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907140</xdr:colOff>
      <xdr:row>118</xdr:row>
      <xdr:rowOff>0</xdr:rowOff>
    </xdr:from>
    <xdr:ext cx="2639786" cy="1517166"/>
    <xdr:pic>
      <xdr:nvPicPr>
        <xdr:cNvPr id="260" name="Рисунок 259">
          <a:extLst>
            <a:ext uri="{FF2B5EF4-FFF2-40B4-BE49-F238E27FC236}">
              <a16:creationId xmlns:a16="http://schemas.microsoft.com/office/drawing/2014/main" id="{00000000-0008-0000-0800-000004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07140" y="353241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117</xdr:row>
      <xdr:rowOff>127000</xdr:rowOff>
    </xdr:from>
    <xdr:ext cx="3583216" cy="335642"/>
    <xdr:sp macro="" textlink="">
      <xdr:nvSpPr>
        <xdr:cNvPr id="261" name="Прямоугольник 260">
          <a:extLst>
            <a:ext uri="{FF2B5EF4-FFF2-40B4-BE49-F238E27FC236}">
              <a16:creationId xmlns:a16="http://schemas.microsoft.com/office/drawing/2014/main" id="{00000000-0008-0000-0800-000005010000}"/>
            </a:ext>
          </a:extLst>
        </xdr:cNvPr>
        <xdr:cNvSpPr/>
      </xdr:nvSpPr>
      <xdr:spPr>
        <a:xfrm>
          <a:off x="11910786" y="48895000"/>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с отрицательным</a:t>
          </a:r>
          <a:r>
            <a:rPr lang="ru-RU" sz="1600" b="1" i="0" baseline="0">
              <a:latin typeface="+mn-lt"/>
              <a:ea typeface="+mn-ea"/>
              <a:cs typeface="+mn-cs"/>
            </a:rPr>
            <a:t> углом без доводчика</a:t>
          </a:r>
          <a:endParaRPr lang="ru-RU" sz="1600" b="1" i="0">
            <a:latin typeface="+mn-lt"/>
            <a:ea typeface="+mn-ea"/>
            <a:cs typeface="+mn-cs"/>
          </a:endParaRPr>
        </a:p>
      </xdr:txBody>
    </xdr:sp>
    <xdr:clientData/>
  </xdr:oneCellAnchor>
  <xdr:oneCellAnchor>
    <xdr:from>
      <xdr:col>2</xdr:col>
      <xdr:colOff>1006928</xdr:colOff>
      <xdr:row>118</xdr:row>
      <xdr:rowOff>335643</xdr:rowOff>
    </xdr:from>
    <xdr:ext cx="3773714" cy="1052286"/>
    <xdr:sp macro="" textlink="">
      <xdr:nvSpPr>
        <xdr:cNvPr id="262" name="Прямоугольник 261">
          <a:extLst>
            <a:ext uri="{FF2B5EF4-FFF2-40B4-BE49-F238E27FC236}">
              <a16:creationId xmlns:a16="http://schemas.microsoft.com/office/drawing/2014/main" id="{00000000-0008-0000-0800-000006010000}"/>
            </a:ext>
          </a:extLst>
        </xdr:cNvPr>
        <xdr:cNvSpPr/>
      </xdr:nvSpPr>
      <xdr:spPr>
        <a:xfrm>
          <a:off x="11965214" y="49285072"/>
          <a:ext cx="3773714" cy="1052286"/>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133</xdr:row>
      <xdr:rowOff>9070</xdr:rowOff>
    </xdr:from>
    <xdr:ext cx="2313213" cy="1510181"/>
    <xdr:pic>
      <xdr:nvPicPr>
        <xdr:cNvPr id="263" name="Рисунок 262">
          <a:extLst>
            <a:ext uri="{FF2B5EF4-FFF2-40B4-BE49-F238E27FC236}">
              <a16:creationId xmlns:a16="http://schemas.microsoft.com/office/drawing/2014/main" id="{00000000-0008-0000-0800-00000701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916215" y="55136141"/>
          <a:ext cx="2313213" cy="15101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625928</xdr:colOff>
      <xdr:row>132</xdr:row>
      <xdr:rowOff>145144</xdr:rowOff>
    </xdr:from>
    <xdr:ext cx="4390572" cy="272143"/>
    <xdr:sp macro="" textlink="">
      <xdr:nvSpPr>
        <xdr:cNvPr id="264" name="Прямоугольник 263">
          <a:extLst>
            <a:ext uri="{FF2B5EF4-FFF2-40B4-BE49-F238E27FC236}">
              <a16:creationId xmlns:a16="http://schemas.microsoft.com/office/drawing/2014/main" id="{00000000-0008-0000-0800-000008010000}"/>
            </a:ext>
          </a:extLst>
        </xdr:cNvPr>
        <xdr:cNvSpPr/>
      </xdr:nvSpPr>
      <xdr:spPr>
        <a:xfrm>
          <a:off x="3274785" y="5509078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доводчика</a:t>
          </a:r>
          <a:endParaRPr lang="ru-RU" sz="1600" b="1" i="0">
            <a:latin typeface="+mn-lt"/>
            <a:ea typeface="+mn-ea"/>
            <a:cs typeface="+mn-cs"/>
          </a:endParaRPr>
        </a:p>
      </xdr:txBody>
    </xdr:sp>
    <xdr:clientData/>
  </xdr:oneCellAnchor>
  <xdr:oneCellAnchor>
    <xdr:from>
      <xdr:col>2</xdr:col>
      <xdr:colOff>598715</xdr:colOff>
      <xdr:row>133</xdr:row>
      <xdr:rowOff>281214</xdr:rowOff>
    </xdr:from>
    <xdr:ext cx="3873499" cy="952500"/>
    <xdr:sp macro="" textlink="">
      <xdr:nvSpPr>
        <xdr:cNvPr id="265" name="Прямоугольник 264">
          <a:extLst>
            <a:ext uri="{FF2B5EF4-FFF2-40B4-BE49-F238E27FC236}">
              <a16:creationId xmlns:a16="http://schemas.microsoft.com/office/drawing/2014/main" id="{00000000-0008-0000-0800-000009010000}"/>
            </a:ext>
          </a:extLst>
        </xdr:cNvPr>
        <xdr:cNvSpPr/>
      </xdr:nvSpPr>
      <xdr:spPr>
        <a:xfrm>
          <a:off x="3247572" y="55408285"/>
          <a:ext cx="3873499" cy="9525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19 мм</a:t>
          </a:r>
        </a:p>
        <a:p>
          <a:r>
            <a:rPr lang="ru-RU" sz="1100" b="0" i="0" u="none" strike="noStrike" baseline="0">
              <a:latin typeface="+mn-lt"/>
              <a:ea typeface="+mn-ea"/>
              <a:cs typeface="+mn-cs"/>
            </a:rPr>
            <a:t>Глубина чашки петли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879929</xdr:colOff>
      <xdr:row>147</xdr:row>
      <xdr:rowOff>100692</xdr:rowOff>
    </xdr:from>
    <xdr:ext cx="3583216" cy="335642"/>
    <xdr:sp macro="" textlink="">
      <xdr:nvSpPr>
        <xdr:cNvPr id="266" name="Прямоугольник 265">
          <a:extLst>
            <a:ext uri="{FF2B5EF4-FFF2-40B4-BE49-F238E27FC236}">
              <a16:creationId xmlns:a16="http://schemas.microsoft.com/office/drawing/2014/main" id="{00000000-0008-0000-0800-00000A010000}"/>
            </a:ext>
          </a:extLst>
        </xdr:cNvPr>
        <xdr:cNvSpPr/>
      </xdr:nvSpPr>
      <xdr:spPr>
        <a:xfrm>
          <a:off x="11838215" y="6157776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узкой рамы без доводчика</a:t>
          </a:r>
        </a:p>
      </xdr:txBody>
    </xdr:sp>
    <xdr:clientData/>
  </xdr:oneCellAnchor>
  <xdr:oneCellAnchor>
    <xdr:from>
      <xdr:col>2</xdr:col>
      <xdr:colOff>952501</xdr:colOff>
      <xdr:row>148</xdr:row>
      <xdr:rowOff>199572</xdr:rowOff>
    </xdr:from>
    <xdr:ext cx="3873499" cy="1288142"/>
    <xdr:sp macro="" textlink="">
      <xdr:nvSpPr>
        <xdr:cNvPr id="267" name="Прямоугольник 266">
          <a:extLst>
            <a:ext uri="{FF2B5EF4-FFF2-40B4-BE49-F238E27FC236}">
              <a16:creationId xmlns:a16="http://schemas.microsoft.com/office/drawing/2014/main" id="{00000000-0008-0000-0800-00000B010000}"/>
            </a:ext>
          </a:extLst>
        </xdr:cNvPr>
        <xdr:cNvSpPr/>
      </xdr:nvSpPr>
      <xdr:spPr>
        <a:xfrm>
          <a:off x="11910787" y="61858072"/>
          <a:ext cx="3873499" cy="128814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Глубина чашки петли 11,9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148</xdr:row>
      <xdr:rowOff>9070</xdr:rowOff>
    </xdr:from>
    <xdr:ext cx="2621643" cy="1506739"/>
    <xdr:pic>
      <xdr:nvPicPr>
        <xdr:cNvPr id="268" name="Рисунок 267">
          <a:extLst>
            <a:ext uri="{FF2B5EF4-FFF2-40B4-BE49-F238E27FC236}">
              <a16:creationId xmlns:a16="http://schemas.microsoft.com/office/drawing/2014/main" id="{00000000-0008-0000-0800-00000C01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6208" y="45130356"/>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997858</xdr:colOff>
      <xdr:row>162</xdr:row>
      <xdr:rowOff>173264</xdr:rowOff>
    </xdr:from>
    <xdr:ext cx="3583216" cy="335642"/>
    <xdr:sp macro="" textlink="">
      <xdr:nvSpPr>
        <xdr:cNvPr id="121" name="Прямоугольник 120">
          <a:extLst>
            <a:ext uri="{FF2B5EF4-FFF2-40B4-BE49-F238E27FC236}">
              <a16:creationId xmlns:a16="http://schemas.microsoft.com/office/drawing/2014/main" id="{00000000-0008-0000-0800-000079000000}"/>
            </a:ext>
          </a:extLst>
        </xdr:cNvPr>
        <xdr:cNvSpPr/>
      </xdr:nvSpPr>
      <xdr:spPr>
        <a:xfrm>
          <a:off x="3646715" y="5001169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стеклянных дверей</a:t>
          </a:r>
        </a:p>
      </xdr:txBody>
    </xdr:sp>
    <xdr:clientData/>
  </xdr:oneCellAnchor>
  <xdr:oneCellAnchor>
    <xdr:from>
      <xdr:col>2</xdr:col>
      <xdr:colOff>979715</xdr:colOff>
      <xdr:row>163</xdr:row>
      <xdr:rowOff>390072</xdr:rowOff>
    </xdr:from>
    <xdr:ext cx="3873499" cy="1079499"/>
    <xdr:sp macro="" textlink="">
      <xdr:nvSpPr>
        <xdr:cNvPr id="122" name="Прямоугольник 121">
          <a:extLst>
            <a:ext uri="{FF2B5EF4-FFF2-40B4-BE49-F238E27FC236}">
              <a16:creationId xmlns:a16="http://schemas.microsoft.com/office/drawing/2014/main" id="{00000000-0008-0000-0800-00007A000000}"/>
            </a:ext>
          </a:extLst>
        </xdr:cNvPr>
        <xdr:cNvSpPr/>
      </xdr:nvSpPr>
      <xdr:spPr>
        <a:xfrm>
          <a:off x="3628572" y="58320215"/>
          <a:ext cx="3873499" cy="1079499"/>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4 - 6,5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twoCellAnchor editAs="oneCell">
    <xdr:from>
      <xdr:col>0</xdr:col>
      <xdr:colOff>916215</xdr:colOff>
      <xdr:row>162</xdr:row>
      <xdr:rowOff>172357</xdr:rowOff>
    </xdr:from>
    <xdr:to>
      <xdr:col>2</xdr:col>
      <xdr:colOff>976993</xdr:colOff>
      <xdr:row>163</xdr:row>
      <xdr:rowOff>1513905</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16215" y="50010786"/>
          <a:ext cx="2703285" cy="1522977"/>
        </a:xfrm>
        <a:prstGeom prst="rect">
          <a:avLst/>
        </a:prstGeom>
      </xdr:spPr>
    </xdr:pic>
    <xdr:clientData/>
  </xdr:twoCellAnchor>
  <xdr:oneCellAnchor>
    <xdr:from>
      <xdr:col>8</xdr:col>
      <xdr:colOff>462642</xdr:colOff>
      <xdr:row>202</xdr:row>
      <xdr:rowOff>99785</xdr:rowOff>
    </xdr:from>
    <xdr:ext cx="5497286" cy="399143"/>
    <xdr:sp macro="" textlink="">
      <xdr:nvSpPr>
        <xdr:cNvPr id="126" name="Прямоугольник 125">
          <a:extLst>
            <a:ext uri="{FF2B5EF4-FFF2-40B4-BE49-F238E27FC236}">
              <a16:creationId xmlns:a16="http://schemas.microsoft.com/office/drawing/2014/main" id="{00000000-0008-0000-0800-00007E000000}"/>
            </a:ext>
          </a:extLst>
        </xdr:cNvPr>
        <xdr:cNvSpPr/>
      </xdr:nvSpPr>
      <xdr:spPr>
        <a:xfrm>
          <a:off x="11420928" y="73923071"/>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9936 / 9944</a:t>
          </a:r>
          <a:endParaRPr lang="ru-RU" sz="1600" b="1" i="0">
            <a:latin typeface="+mn-lt"/>
            <a:ea typeface="+mn-ea"/>
            <a:cs typeface="+mn-cs"/>
          </a:endParaRPr>
        </a:p>
      </xdr:txBody>
    </xdr:sp>
    <xdr:clientData/>
  </xdr:oneCellAnchor>
  <xdr:oneCellAnchor>
    <xdr:from>
      <xdr:col>1</xdr:col>
      <xdr:colOff>1596572</xdr:colOff>
      <xdr:row>202</xdr:row>
      <xdr:rowOff>90714</xdr:rowOff>
    </xdr:from>
    <xdr:ext cx="5497286" cy="399143"/>
    <xdr:sp macro="" textlink="">
      <xdr:nvSpPr>
        <xdr:cNvPr id="127" name="Прямоугольник 126">
          <a:extLst>
            <a:ext uri="{FF2B5EF4-FFF2-40B4-BE49-F238E27FC236}">
              <a16:creationId xmlns:a16="http://schemas.microsoft.com/office/drawing/2014/main" id="{00000000-0008-0000-0800-00007F000000}"/>
            </a:ext>
          </a:extLst>
        </xdr:cNvPr>
        <xdr:cNvSpPr/>
      </xdr:nvSpPr>
      <xdr:spPr>
        <a:xfrm>
          <a:off x="2521858" y="73914000"/>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9944</a:t>
          </a:r>
          <a:endParaRPr lang="ru-RU" sz="1600" b="1" i="0">
            <a:latin typeface="+mn-lt"/>
            <a:ea typeface="+mn-ea"/>
            <a:cs typeface="+mn-cs"/>
          </a:endParaRPr>
        </a:p>
      </xdr:txBody>
    </xdr:sp>
    <xdr:clientData/>
  </xdr:oneCellAnchor>
  <xdr:oneCellAnchor>
    <xdr:from>
      <xdr:col>0</xdr:col>
      <xdr:colOff>526144</xdr:colOff>
      <xdr:row>9</xdr:row>
      <xdr:rowOff>381004</xdr:rowOff>
    </xdr:from>
    <xdr:ext cx="4789715" cy="362858"/>
    <xdr:sp macro="" textlink="">
      <xdr:nvSpPr>
        <xdr:cNvPr id="128" name="Прямоугольник 127">
          <a:extLst>
            <a:ext uri="{FF2B5EF4-FFF2-40B4-BE49-F238E27FC236}">
              <a16:creationId xmlns:a16="http://schemas.microsoft.com/office/drawing/2014/main" id="{00000000-0008-0000-0800-000080000000}"/>
            </a:ext>
          </a:extLst>
        </xdr:cNvPr>
        <xdr:cNvSpPr/>
      </xdr:nvSpPr>
      <xdr:spPr>
        <a:xfrm>
          <a:off x="526144" y="469900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526141</xdr:colOff>
      <xdr:row>10</xdr:row>
      <xdr:rowOff>36286</xdr:rowOff>
    </xdr:from>
    <xdr:ext cx="5352143" cy="235857"/>
    <xdr:sp macro="" textlink="">
      <xdr:nvSpPr>
        <xdr:cNvPr id="129" name="Прямоугольник 128">
          <a:extLst>
            <a:ext uri="{FF2B5EF4-FFF2-40B4-BE49-F238E27FC236}">
              <a16:creationId xmlns:a16="http://schemas.microsoft.com/office/drawing/2014/main" id="{00000000-0008-0000-0800-000081000000}"/>
            </a:ext>
          </a:extLst>
        </xdr:cNvPr>
        <xdr:cNvSpPr/>
      </xdr:nvSpPr>
      <xdr:spPr>
        <a:xfrm>
          <a:off x="9261927" y="4744357"/>
          <a:ext cx="5352143" cy="235857"/>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13</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800-000082000000}"/>
            </a:ext>
          </a:extLst>
        </xdr:cNvPr>
        <xdr:cNvSpPr/>
      </xdr:nvSpPr>
      <xdr:spPr>
        <a:xfrm>
          <a:off x="9543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oneCellAnchor>
    <xdr:from>
      <xdr:col>7</xdr:col>
      <xdr:colOff>27216</xdr:colOff>
      <xdr:row>13</xdr:row>
      <xdr:rowOff>54429</xdr:rowOff>
    </xdr:from>
    <xdr:ext cx="3927928" cy="644072"/>
    <xdr:sp macro="" textlink="">
      <xdr:nvSpPr>
        <xdr:cNvPr id="131" name="Прямоугольник 130">
          <a:extLst>
            <a:ext uri="{FF2B5EF4-FFF2-40B4-BE49-F238E27FC236}">
              <a16:creationId xmlns:a16="http://schemas.microsoft.com/office/drawing/2014/main" id="{00000000-0008-0000-0800-000083000000}"/>
            </a:ext>
          </a:extLst>
        </xdr:cNvPr>
        <xdr:cNvSpPr/>
      </xdr:nvSpPr>
      <xdr:spPr>
        <a:xfrm>
          <a:off x="92474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twoCellAnchor editAs="oneCell">
    <xdr:from>
      <xdr:col>2</xdr:col>
      <xdr:colOff>2349501</xdr:colOff>
      <xdr:row>13</xdr:row>
      <xdr:rowOff>108859</xdr:rowOff>
    </xdr:from>
    <xdr:to>
      <xdr:col>2</xdr:col>
      <xdr:colOff>3171310</xdr:colOff>
      <xdr:row>14</xdr:row>
      <xdr:rowOff>226788</xdr:rowOff>
    </xdr:to>
    <xdr:pic>
      <xdr:nvPicPr>
        <xdr:cNvPr id="143" name="Рисунок 142">
          <a:extLst>
            <a:ext uri="{FF2B5EF4-FFF2-40B4-BE49-F238E27FC236}">
              <a16:creationId xmlns:a16="http://schemas.microsoft.com/office/drawing/2014/main" id="{00000000-0008-0000-0800-00008F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998358" y="5851073"/>
          <a:ext cx="821809" cy="480786"/>
        </a:xfrm>
        <a:prstGeom prst="rect">
          <a:avLst/>
        </a:prstGeom>
      </xdr:spPr>
    </xdr:pic>
    <xdr:clientData/>
  </xdr:twoCellAnchor>
  <xdr:twoCellAnchor editAs="oneCell">
    <xdr:from>
      <xdr:col>8</xdr:col>
      <xdr:colOff>2358571</xdr:colOff>
      <xdr:row>13</xdr:row>
      <xdr:rowOff>136072</xdr:rowOff>
    </xdr:from>
    <xdr:to>
      <xdr:col>8</xdr:col>
      <xdr:colOff>3180380</xdr:colOff>
      <xdr:row>14</xdr:row>
      <xdr:rowOff>254001</xdr:rowOff>
    </xdr:to>
    <xdr:pic>
      <xdr:nvPicPr>
        <xdr:cNvPr id="144" name="Рисунок 143">
          <a:extLst>
            <a:ext uri="{FF2B5EF4-FFF2-40B4-BE49-F238E27FC236}">
              <a16:creationId xmlns:a16="http://schemas.microsoft.com/office/drawing/2014/main" id="{00000000-0008-0000-0800-000090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316857" y="5878286"/>
          <a:ext cx="821809" cy="480786"/>
        </a:xfrm>
        <a:prstGeom prst="rect">
          <a:avLst/>
        </a:prstGeom>
      </xdr:spPr>
    </xdr:pic>
    <xdr:clientData/>
  </xdr:twoCellAnchor>
  <xdr:oneCellAnchor>
    <xdr:from>
      <xdr:col>0</xdr:col>
      <xdr:colOff>562429</xdr:colOff>
      <xdr:row>29</xdr:row>
      <xdr:rowOff>18151</xdr:rowOff>
    </xdr:from>
    <xdr:ext cx="4789715" cy="362858"/>
    <xdr:sp macro="" textlink="">
      <xdr:nvSpPr>
        <xdr:cNvPr id="145" name="Прямоугольник 144">
          <a:extLst>
            <a:ext uri="{FF2B5EF4-FFF2-40B4-BE49-F238E27FC236}">
              <a16:creationId xmlns:a16="http://schemas.microsoft.com/office/drawing/2014/main" id="{00000000-0008-0000-0800-000091000000}"/>
            </a:ext>
          </a:extLst>
        </xdr:cNvPr>
        <xdr:cNvSpPr/>
      </xdr:nvSpPr>
      <xdr:spPr>
        <a:xfrm>
          <a:off x="562429" y="11348365"/>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616857</xdr:colOff>
      <xdr:row>28</xdr:row>
      <xdr:rowOff>371935</xdr:rowOff>
    </xdr:from>
    <xdr:ext cx="5352143" cy="308422"/>
    <xdr:sp macro="" textlink="">
      <xdr:nvSpPr>
        <xdr:cNvPr id="146" name="Прямоугольник 145">
          <a:extLst>
            <a:ext uri="{FF2B5EF4-FFF2-40B4-BE49-F238E27FC236}">
              <a16:creationId xmlns:a16="http://schemas.microsoft.com/office/drawing/2014/main" id="{00000000-0008-0000-0800-000092000000}"/>
            </a:ext>
          </a:extLst>
        </xdr:cNvPr>
        <xdr:cNvSpPr/>
      </xdr:nvSpPr>
      <xdr:spPr>
        <a:xfrm>
          <a:off x="9352643" y="11312078"/>
          <a:ext cx="5352143" cy="30842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32</xdr:row>
      <xdr:rowOff>54429</xdr:rowOff>
    </xdr:from>
    <xdr:ext cx="4762498" cy="644072"/>
    <xdr:sp macro="" textlink="">
      <xdr:nvSpPr>
        <xdr:cNvPr id="147" name="Прямоугольник 146">
          <a:extLst>
            <a:ext uri="{FF2B5EF4-FFF2-40B4-BE49-F238E27FC236}">
              <a16:creationId xmlns:a16="http://schemas.microsoft.com/office/drawing/2014/main" id="{00000000-0008-0000-0800-000093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32</xdr:row>
      <xdr:rowOff>54429</xdr:rowOff>
    </xdr:from>
    <xdr:ext cx="5052784" cy="644072"/>
    <xdr:sp macro="" textlink="">
      <xdr:nvSpPr>
        <xdr:cNvPr id="148" name="Прямоугольник 147">
          <a:extLst>
            <a:ext uri="{FF2B5EF4-FFF2-40B4-BE49-F238E27FC236}">
              <a16:creationId xmlns:a16="http://schemas.microsoft.com/office/drawing/2014/main" id="{00000000-0008-0000-0800-000094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twoCellAnchor editAs="oneCell">
    <xdr:from>
      <xdr:col>2</xdr:col>
      <xdr:colOff>3283859</xdr:colOff>
      <xdr:row>32</xdr:row>
      <xdr:rowOff>181428</xdr:rowOff>
    </xdr:from>
    <xdr:to>
      <xdr:col>2</xdr:col>
      <xdr:colOff>3810001</xdr:colOff>
      <xdr:row>33</xdr:row>
      <xdr:rowOff>292572</xdr:rowOff>
    </xdr:to>
    <xdr:pic>
      <xdr:nvPicPr>
        <xdr:cNvPr id="151" name="Рисунок 150">
          <a:extLst>
            <a:ext uri="{FF2B5EF4-FFF2-40B4-BE49-F238E27FC236}">
              <a16:creationId xmlns:a16="http://schemas.microsoft.com/office/drawing/2014/main" id="{00000000-0008-0000-0800-000097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twoCellAnchor>
  <xdr:twoCellAnchor editAs="oneCell">
    <xdr:from>
      <xdr:col>8</xdr:col>
      <xdr:colOff>3256642</xdr:colOff>
      <xdr:row>32</xdr:row>
      <xdr:rowOff>163285</xdr:rowOff>
    </xdr:from>
    <xdr:to>
      <xdr:col>8</xdr:col>
      <xdr:colOff>3782784</xdr:colOff>
      <xdr:row>33</xdr:row>
      <xdr:rowOff>274429</xdr:rowOff>
    </xdr:to>
    <xdr:pic>
      <xdr:nvPicPr>
        <xdr:cNvPr id="152" name="Рисунок 151">
          <a:extLst>
            <a:ext uri="{FF2B5EF4-FFF2-40B4-BE49-F238E27FC236}">
              <a16:creationId xmlns:a16="http://schemas.microsoft.com/office/drawing/2014/main" id="{00000000-0008-0000-0800-000098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twoCellAnchor>
  <xdr:oneCellAnchor>
    <xdr:from>
      <xdr:col>0</xdr:col>
      <xdr:colOff>517072</xdr:colOff>
      <xdr:row>47</xdr:row>
      <xdr:rowOff>371936</xdr:rowOff>
    </xdr:from>
    <xdr:ext cx="4789715" cy="362858"/>
    <xdr:sp macro="" textlink="">
      <xdr:nvSpPr>
        <xdr:cNvPr id="156" name="Прямоугольник 155">
          <a:extLst>
            <a:ext uri="{FF2B5EF4-FFF2-40B4-BE49-F238E27FC236}">
              <a16:creationId xmlns:a16="http://schemas.microsoft.com/office/drawing/2014/main" id="{00000000-0008-0000-0800-00009C000000}"/>
            </a:ext>
          </a:extLst>
        </xdr:cNvPr>
        <xdr:cNvSpPr/>
      </xdr:nvSpPr>
      <xdr:spPr>
        <a:xfrm>
          <a:off x="517072" y="17970507"/>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562428</xdr:colOff>
      <xdr:row>47</xdr:row>
      <xdr:rowOff>353795</xdr:rowOff>
    </xdr:from>
    <xdr:ext cx="5352143" cy="362858"/>
    <xdr:sp macro="" textlink="">
      <xdr:nvSpPr>
        <xdr:cNvPr id="157" name="Прямоугольник 156">
          <a:extLst>
            <a:ext uri="{FF2B5EF4-FFF2-40B4-BE49-F238E27FC236}">
              <a16:creationId xmlns:a16="http://schemas.microsoft.com/office/drawing/2014/main" id="{00000000-0008-0000-0800-00009D000000}"/>
            </a:ext>
          </a:extLst>
        </xdr:cNvPr>
        <xdr:cNvSpPr/>
      </xdr:nvSpPr>
      <xdr:spPr>
        <a:xfrm>
          <a:off x="9298214" y="17952366"/>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535214</xdr:colOff>
      <xdr:row>62</xdr:row>
      <xdr:rowOff>381008</xdr:rowOff>
    </xdr:from>
    <xdr:ext cx="4789715" cy="362858"/>
    <xdr:sp macro="" textlink="">
      <xdr:nvSpPr>
        <xdr:cNvPr id="159" name="Прямоугольник 158">
          <a:extLst>
            <a:ext uri="{FF2B5EF4-FFF2-40B4-BE49-F238E27FC236}">
              <a16:creationId xmlns:a16="http://schemas.microsoft.com/office/drawing/2014/main" id="{00000000-0008-0000-0800-00009F000000}"/>
            </a:ext>
          </a:extLst>
        </xdr:cNvPr>
        <xdr:cNvSpPr/>
      </xdr:nvSpPr>
      <xdr:spPr>
        <a:xfrm>
          <a:off x="535214" y="23250079"/>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63</xdr:row>
      <xdr:rowOff>5</xdr:rowOff>
    </xdr:from>
    <xdr:ext cx="5352143" cy="362858"/>
    <xdr:sp macro="" textlink="">
      <xdr:nvSpPr>
        <xdr:cNvPr id="160" name="Прямоугольник 159">
          <a:extLst>
            <a:ext uri="{FF2B5EF4-FFF2-40B4-BE49-F238E27FC236}">
              <a16:creationId xmlns:a16="http://schemas.microsoft.com/office/drawing/2014/main" id="{00000000-0008-0000-0800-0000A0000000}"/>
            </a:ext>
          </a:extLst>
        </xdr:cNvPr>
        <xdr:cNvSpPr/>
      </xdr:nvSpPr>
      <xdr:spPr>
        <a:xfrm>
          <a:off x="9307286" y="23259148"/>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66</xdr:row>
      <xdr:rowOff>54429</xdr:rowOff>
    </xdr:from>
    <xdr:ext cx="4762498" cy="644072"/>
    <xdr:sp macro="" textlink="">
      <xdr:nvSpPr>
        <xdr:cNvPr id="161" name="Прямоугольник 160">
          <a:extLst>
            <a:ext uri="{FF2B5EF4-FFF2-40B4-BE49-F238E27FC236}">
              <a16:creationId xmlns:a16="http://schemas.microsoft.com/office/drawing/2014/main" id="{00000000-0008-0000-0800-0000A1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66</xdr:row>
      <xdr:rowOff>54429</xdr:rowOff>
    </xdr:from>
    <xdr:ext cx="5052784" cy="644072"/>
    <xdr:sp macro="" textlink="">
      <xdr:nvSpPr>
        <xdr:cNvPr id="162" name="Прямоугольник 161">
          <a:extLst>
            <a:ext uri="{FF2B5EF4-FFF2-40B4-BE49-F238E27FC236}">
              <a16:creationId xmlns:a16="http://schemas.microsoft.com/office/drawing/2014/main" id="{00000000-0008-0000-0800-0000A2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2</xdr:col>
      <xdr:colOff>3283859</xdr:colOff>
      <xdr:row>66</xdr:row>
      <xdr:rowOff>181428</xdr:rowOff>
    </xdr:from>
    <xdr:ext cx="526142" cy="474001"/>
    <xdr:pic>
      <xdr:nvPicPr>
        <xdr:cNvPr id="163" name="Рисунок 162">
          <a:extLst>
            <a:ext uri="{FF2B5EF4-FFF2-40B4-BE49-F238E27FC236}">
              <a16:creationId xmlns:a16="http://schemas.microsoft.com/office/drawing/2014/main" id="{00000000-0008-0000-0800-0000A3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oneCellAnchor>
  <xdr:oneCellAnchor>
    <xdr:from>
      <xdr:col>8</xdr:col>
      <xdr:colOff>3256642</xdr:colOff>
      <xdr:row>66</xdr:row>
      <xdr:rowOff>163285</xdr:rowOff>
    </xdr:from>
    <xdr:ext cx="526142" cy="474001"/>
    <xdr:pic>
      <xdr:nvPicPr>
        <xdr:cNvPr id="164" name="Рисунок 163">
          <a:extLst>
            <a:ext uri="{FF2B5EF4-FFF2-40B4-BE49-F238E27FC236}">
              <a16:creationId xmlns:a16="http://schemas.microsoft.com/office/drawing/2014/main" id="{00000000-0008-0000-0800-0000A4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oneCellAnchor>
  <xdr:oneCellAnchor>
    <xdr:from>
      <xdr:col>0</xdr:col>
      <xdr:colOff>462643</xdr:colOff>
      <xdr:row>81</xdr:row>
      <xdr:rowOff>344721</xdr:rowOff>
    </xdr:from>
    <xdr:ext cx="4789715" cy="362858"/>
    <xdr:sp macro="" textlink="">
      <xdr:nvSpPr>
        <xdr:cNvPr id="165" name="Прямоугольник 164">
          <a:extLst>
            <a:ext uri="{FF2B5EF4-FFF2-40B4-BE49-F238E27FC236}">
              <a16:creationId xmlns:a16="http://schemas.microsoft.com/office/drawing/2014/main" id="{00000000-0008-0000-0800-0000A5000000}"/>
            </a:ext>
          </a:extLst>
        </xdr:cNvPr>
        <xdr:cNvSpPr/>
      </xdr:nvSpPr>
      <xdr:spPr>
        <a:xfrm>
          <a:off x="462643" y="2989036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81</xdr:row>
      <xdr:rowOff>381007</xdr:rowOff>
    </xdr:from>
    <xdr:ext cx="5352143" cy="362858"/>
    <xdr:sp macro="" textlink="">
      <xdr:nvSpPr>
        <xdr:cNvPr id="166" name="Прямоугольник 165">
          <a:extLst>
            <a:ext uri="{FF2B5EF4-FFF2-40B4-BE49-F238E27FC236}">
              <a16:creationId xmlns:a16="http://schemas.microsoft.com/office/drawing/2014/main" id="{00000000-0008-0000-0800-0000A6000000}"/>
            </a:ext>
          </a:extLst>
        </xdr:cNvPr>
        <xdr:cNvSpPr/>
      </xdr:nvSpPr>
      <xdr:spPr>
        <a:xfrm>
          <a:off x="9307286" y="29926650"/>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462643</xdr:colOff>
      <xdr:row>96</xdr:row>
      <xdr:rowOff>362865</xdr:rowOff>
    </xdr:from>
    <xdr:ext cx="4789715" cy="362858"/>
    <xdr:sp macro="" textlink="">
      <xdr:nvSpPr>
        <xdr:cNvPr id="167" name="Прямоугольник 166">
          <a:extLst>
            <a:ext uri="{FF2B5EF4-FFF2-40B4-BE49-F238E27FC236}">
              <a16:creationId xmlns:a16="http://schemas.microsoft.com/office/drawing/2014/main" id="{00000000-0008-0000-0800-0000A7000000}"/>
            </a:ext>
          </a:extLst>
        </xdr:cNvPr>
        <xdr:cNvSpPr/>
      </xdr:nvSpPr>
      <xdr:spPr>
        <a:xfrm>
          <a:off x="462643" y="3524250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111</xdr:row>
      <xdr:rowOff>381000</xdr:rowOff>
    </xdr:from>
    <xdr:ext cx="4789715" cy="299366"/>
    <xdr:sp macro="" textlink="">
      <xdr:nvSpPr>
        <xdr:cNvPr id="168" name="Прямоугольник 167">
          <a:extLst>
            <a:ext uri="{FF2B5EF4-FFF2-40B4-BE49-F238E27FC236}">
              <a16:creationId xmlns:a16="http://schemas.microsoft.com/office/drawing/2014/main" id="{00000000-0008-0000-0800-0000A8000000}"/>
            </a:ext>
          </a:extLst>
        </xdr:cNvPr>
        <xdr:cNvSpPr/>
      </xdr:nvSpPr>
      <xdr:spPr>
        <a:xfrm>
          <a:off x="571500" y="40531143"/>
          <a:ext cx="4789715" cy="299366"/>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580572</xdr:colOff>
      <xdr:row>126</xdr:row>
      <xdr:rowOff>381008</xdr:rowOff>
    </xdr:from>
    <xdr:ext cx="4789715" cy="263064"/>
    <xdr:sp macro="" textlink="">
      <xdr:nvSpPr>
        <xdr:cNvPr id="169" name="Прямоугольник 168">
          <a:extLst>
            <a:ext uri="{FF2B5EF4-FFF2-40B4-BE49-F238E27FC236}">
              <a16:creationId xmlns:a16="http://schemas.microsoft.com/office/drawing/2014/main" id="{00000000-0008-0000-0800-0000A9000000}"/>
            </a:ext>
          </a:extLst>
        </xdr:cNvPr>
        <xdr:cNvSpPr/>
      </xdr:nvSpPr>
      <xdr:spPr>
        <a:xfrm>
          <a:off x="580572" y="45856079"/>
          <a:ext cx="4789715" cy="263064"/>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589643</xdr:colOff>
      <xdr:row>142</xdr:row>
      <xdr:rowOff>27223</xdr:rowOff>
    </xdr:from>
    <xdr:ext cx="4789715" cy="362858"/>
    <xdr:sp macro="" textlink="">
      <xdr:nvSpPr>
        <xdr:cNvPr id="170" name="Прямоугольник 169">
          <a:extLst>
            <a:ext uri="{FF2B5EF4-FFF2-40B4-BE49-F238E27FC236}">
              <a16:creationId xmlns:a16="http://schemas.microsoft.com/office/drawing/2014/main" id="{00000000-0008-0000-0800-0000AA000000}"/>
            </a:ext>
          </a:extLst>
        </xdr:cNvPr>
        <xdr:cNvSpPr/>
      </xdr:nvSpPr>
      <xdr:spPr>
        <a:xfrm>
          <a:off x="589643" y="51162866"/>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580571</xdr:colOff>
      <xdr:row>157</xdr:row>
      <xdr:rowOff>9</xdr:rowOff>
    </xdr:from>
    <xdr:ext cx="4789715" cy="362858"/>
    <xdr:sp macro="" textlink="">
      <xdr:nvSpPr>
        <xdr:cNvPr id="171" name="Прямоугольник 170">
          <a:extLst>
            <a:ext uri="{FF2B5EF4-FFF2-40B4-BE49-F238E27FC236}">
              <a16:creationId xmlns:a16="http://schemas.microsoft.com/office/drawing/2014/main" id="{00000000-0008-0000-0800-0000AB000000}"/>
            </a:ext>
          </a:extLst>
        </xdr:cNvPr>
        <xdr:cNvSpPr/>
      </xdr:nvSpPr>
      <xdr:spPr>
        <a:xfrm>
          <a:off x="580571" y="5650593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172</xdr:row>
      <xdr:rowOff>9079</xdr:rowOff>
    </xdr:from>
    <xdr:ext cx="4789715" cy="362858"/>
    <xdr:sp macro="" textlink="">
      <xdr:nvSpPr>
        <xdr:cNvPr id="172" name="Прямоугольник 171">
          <a:extLst>
            <a:ext uri="{FF2B5EF4-FFF2-40B4-BE49-F238E27FC236}">
              <a16:creationId xmlns:a16="http://schemas.microsoft.com/office/drawing/2014/main" id="{00000000-0008-0000-0800-0000AC000000}"/>
            </a:ext>
          </a:extLst>
        </xdr:cNvPr>
        <xdr:cNvSpPr/>
      </xdr:nvSpPr>
      <xdr:spPr>
        <a:xfrm>
          <a:off x="571500" y="61885293"/>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1</xdr:col>
      <xdr:colOff>0</xdr:colOff>
      <xdr:row>12</xdr:row>
      <xdr:rowOff>0</xdr:rowOff>
    </xdr:from>
    <xdr:to>
      <xdr:col>2</xdr:col>
      <xdr:colOff>564237</xdr:colOff>
      <xdr:row>12</xdr:row>
      <xdr:rowOff>1440000</xdr:rowOff>
    </xdr:to>
    <xdr:pic>
      <xdr:nvPicPr>
        <xdr:cNvPr id="7" name="Рисунок 6" descr="ta_0060579_TA_SorUeb.jpg">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 cstate="print"/>
        <a:stretch>
          <a:fillRect/>
        </a:stretch>
      </xdr:blipFill>
      <xdr:spPr>
        <a:xfrm>
          <a:off x="123825" y="39223950"/>
          <a:ext cx="2212062" cy="1440000"/>
        </a:xfrm>
        <a:prstGeom prst="rect">
          <a:avLst/>
        </a:prstGeom>
      </xdr:spPr>
    </xdr:pic>
    <xdr:clientData/>
  </xdr:twoCellAnchor>
  <xdr:oneCellAnchor>
    <xdr:from>
      <xdr:col>2</xdr:col>
      <xdr:colOff>626277</xdr:colOff>
      <xdr:row>1</xdr:row>
      <xdr:rowOff>8364</xdr:rowOff>
    </xdr:from>
    <xdr:ext cx="4208794" cy="1443065"/>
    <xdr:sp macro="" textlink="">
      <xdr:nvSpPr>
        <xdr:cNvPr id="5" name="Прямоугольник 4">
          <a:extLst>
            <a:ext uri="{FF2B5EF4-FFF2-40B4-BE49-F238E27FC236}">
              <a16:creationId xmlns:a16="http://schemas.microsoft.com/office/drawing/2014/main" id="{00000000-0008-0000-0900-000005000000}"/>
            </a:ext>
          </a:extLst>
        </xdr:cNvPr>
        <xdr:cNvSpPr/>
      </xdr:nvSpPr>
      <xdr:spPr>
        <a:xfrm>
          <a:off x="3275134" y="906435"/>
          <a:ext cx="4208794" cy="144306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двери толщиной 14 - 25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11,1 мм</a:t>
          </a:r>
        </a:p>
        <a:p>
          <a:r>
            <a:rPr lang="ru-RU" sz="1100" b="0" i="0" u="none" strike="noStrike" baseline="0">
              <a:latin typeface="+mn-lt"/>
              <a:ea typeface="+mn-ea"/>
              <a:cs typeface="+mn-cs"/>
            </a:rPr>
            <a:t>Встроенная регулировка наложения + 0,5 мм / - 2,5 мм</a:t>
          </a:r>
        </a:p>
        <a:p>
          <a:r>
            <a:rPr lang="ru-RU" sz="1100" b="0" i="0" u="none" strike="noStrike" baseline="0">
              <a:latin typeface="+mn-lt"/>
              <a:ea typeface="+mn-ea"/>
              <a:cs typeface="+mn-cs"/>
            </a:rPr>
            <a:t>Встроенная регулировка по глубине + 2 мм / - 2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571848</xdr:colOff>
      <xdr:row>12</xdr:row>
      <xdr:rowOff>10065</xdr:rowOff>
    </xdr:from>
    <xdr:ext cx="4500214" cy="1168654"/>
    <xdr:sp macro="" textlink="">
      <xdr:nvSpPr>
        <xdr:cNvPr id="6" name="Прямоугольник 5">
          <a:extLst>
            <a:ext uri="{FF2B5EF4-FFF2-40B4-BE49-F238E27FC236}">
              <a16:creationId xmlns:a16="http://schemas.microsoft.com/office/drawing/2014/main" id="{00000000-0008-0000-0900-000006000000}"/>
            </a:ext>
          </a:extLst>
        </xdr:cNvPr>
        <xdr:cNvSpPr/>
      </xdr:nvSpPr>
      <xdr:spPr>
        <a:xfrm>
          <a:off x="2381598" y="5189284"/>
          <a:ext cx="4500214" cy="116865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xdr:txBody>
    </xdr:sp>
    <xdr:clientData/>
  </xdr:oneCellAnchor>
  <xdr:twoCellAnchor>
    <xdr:from>
      <xdr:col>1</xdr:col>
      <xdr:colOff>62365</xdr:colOff>
      <xdr:row>18</xdr:row>
      <xdr:rowOff>98085</xdr:rowOff>
    </xdr:from>
    <xdr:to>
      <xdr:col>2</xdr:col>
      <xdr:colOff>375754</xdr:colOff>
      <xdr:row>19</xdr:row>
      <xdr:rowOff>181429</xdr:rowOff>
    </xdr:to>
    <xdr:pic>
      <xdr:nvPicPr>
        <xdr:cNvPr id="10" name="Рисунок 9" descr="ta_060687.jpg">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 cstate="print"/>
        <a:stretch>
          <a:fillRect/>
        </a:stretch>
      </xdr:blipFill>
      <xdr:spPr>
        <a:xfrm>
          <a:off x="987651" y="8171656"/>
          <a:ext cx="2036960" cy="1180987"/>
        </a:xfrm>
        <a:prstGeom prst="rect">
          <a:avLst/>
        </a:prstGeom>
      </xdr:spPr>
    </xdr:pic>
    <xdr:clientData/>
  </xdr:twoCellAnchor>
  <xdr:oneCellAnchor>
    <xdr:from>
      <xdr:col>2</xdr:col>
      <xdr:colOff>238474</xdr:colOff>
      <xdr:row>18</xdr:row>
      <xdr:rowOff>224376</xdr:rowOff>
    </xdr:from>
    <xdr:ext cx="4263283" cy="781240"/>
    <xdr:sp macro="" textlink="">
      <xdr:nvSpPr>
        <xdr:cNvPr id="11" name="Прямоугольник 10">
          <a:extLst>
            <a:ext uri="{FF2B5EF4-FFF2-40B4-BE49-F238E27FC236}">
              <a16:creationId xmlns:a16="http://schemas.microsoft.com/office/drawing/2014/main" id="{00000000-0008-0000-0900-00000B000000}"/>
            </a:ext>
          </a:extLst>
        </xdr:cNvPr>
        <xdr:cNvSpPr/>
      </xdr:nvSpPr>
      <xdr:spPr>
        <a:xfrm>
          <a:off x="9934924" y="40381776"/>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24</xdr:row>
      <xdr:rowOff>0</xdr:rowOff>
    </xdr:from>
    <xdr:to>
      <xdr:col>1</xdr:col>
      <xdr:colOff>1216902</xdr:colOff>
      <xdr:row>24</xdr:row>
      <xdr:rowOff>1080000</xdr:rowOff>
    </xdr:to>
    <xdr:pic>
      <xdr:nvPicPr>
        <xdr:cNvPr id="12" name="Рисунок 11" descr="ta_060685.jpg">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3" cstate="print"/>
        <a:stretch>
          <a:fillRect/>
        </a:stretch>
      </xdr:blipFill>
      <xdr:spPr>
        <a:xfrm>
          <a:off x="123826" y="42719625"/>
          <a:ext cx="1216901" cy="1080000"/>
        </a:xfrm>
        <a:prstGeom prst="rect">
          <a:avLst/>
        </a:prstGeom>
      </xdr:spPr>
    </xdr:pic>
    <xdr:clientData/>
  </xdr:twoCellAnchor>
  <xdr:oneCellAnchor>
    <xdr:from>
      <xdr:col>1</xdr:col>
      <xdr:colOff>1607692</xdr:colOff>
      <xdr:row>24</xdr:row>
      <xdr:rowOff>69595</xdr:rowOff>
    </xdr:from>
    <xdr:ext cx="4263283" cy="781240"/>
    <xdr:sp macro="" textlink="">
      <xdr:nvSpPr>
        <xdr:cNvPr id="13" name="Прямоугольник 12">
          <a:extLst>
            <a:ext uri="{FF2B5EF4-FFF2-40B4-BE49-F238E27FC236}">
              <a16:creationId xmlns:a16="http://schemas.microsoft.com/office/drawing/2014/main" id="{00000000-0008-0000-0900-00000D000000}"/>
            </a:ext>
          </a:extLst>
        </xdr:cNvPr>
        <xdr:cNvSpPr/>
      </xdr:nvSpPr>
      <xdr:spPr>
        <a:xfrm>
          <a:off x="1731517" y="42789220"/>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117929</xdr:colOff>
      <xdr:row>0</xdr:row>
      <xdr:rowOff>108856</xdr:rowOff>
    </xdr:from>
    <xdr:to>
      <xdr:col>1</xdr:col>
      <xdr:colOff>183343</xdr:colOff>
      <xdr:row>0</xdr:row>
      <xdr:rowOff>782056</xdr:rowOff>
    </xdr:to>
    <xdr:grpSp>
      <xdr:nvGrpSpPr>
        <xdr:cNvPr id="17" name="Группа 16">
          <a:hlinkClick xmlns:r="http://schemas.openxmlformats.org/officeDocument/2006/relationships" r:id="rId4"/>
          <a:extLst>
            <a:ext uri="{FF2B5EF4-FFF2-40B4-BE49-F238E27FC236}">
              <a16:creationId xmlns:a16="http://schemas.microsoft.com/office/drawing/2014/main" id="{00000000-0008-0000-0900-000011000000}"/>
            </a:ext>
          </a:extLst>
        </xdr:cNvPr>
        <xdr:cNvGrpSpPr>
          <a:grpSpLocks noChangeAspect="1"/>
        </xdr:cNvGrpSpPr>
      </xdr:nvGrpSpPr>
      <xdr:grpSpPr>
        <a:xfrm>
          <a:off x="117929" y="108856"/>
          <a:ext cx="673200"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9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9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108857</xdr:rowOff>
    </xdr:from>
    <xdr:to>
      <xdr:col>1</xdr:col>
      <xdr:colOff>972553</xdr:colOff>
      <xdr:row>0</xdr:row>
      <xdr:rowOff>782057</xdr:rowOff>
    </xdr:to>
    <xdr:grpSp>
      <xdr:nvGrpSpPr>
        <xdr:cNvPr id="20" name="Группа 19">
          <a:hlinkClick xmlns:r="http://schemas.openxmlformats.org/officeDocument/2006/relationships" r:id="rId5"/>
          <a:extLst>
            <a:ext uri="{FF2B5EF4-FFF2-40B4-BE49-F238E27FC236}">
              <a16:creationId xmlns:a16="http://schemas.microsoft.com/office/drawing/2014/main" id="{00000000-0008-0000-0900-000014000000}"/>
            </a:ext>
          </a:extLst>
        </xdr:cNvPr>
        <xdr:cNvGrpSpPr>
          <a:grpSpLocks noChangeAspect="1"/>
        </xdr:cNvGrpSpPr>
      </xdr:nvGrpSpPr>
      <xdr:grpSpPr>
        <a:xfrm rot="5400000">
          <a:off x="907139" y="108857"/>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09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09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1088569</xdr:colOff>
      <xdr:row>0</xdr:row>
      <xdr:rowOff>108857</xdr:rowOff>
    </xdr:from>
    <xdr:to>
      <xdr:col>2</xdr:col>
      <xdr:colOff>38198</xdr:colOff>
      <xdr:row>0</xdr:row>
      <xdr:rowOff>782057</xdr:rowOff>
    </xdr:to>
    <xdr:grpSp>
      <xdr:nvGrpSpPr>
        <xdr:cNvPr id="16" name="Группа 15">
          <a:hlinkClick xmlns:r="http://schemas.openxmlformats.org/officeDocument/2006/relationships" r:id="rId6"/>
          <a:extLst>
            <a:ext uri="{FF2B5EF4-FFF2-40B4-BE49-F238E27FC236}">
              <a16:creationId xmlns:a16="http://schemas.microsoft.com/office/drawing/2014/main" id="{00000000-0008-0000-0900-000010000000}"/>
            </a:ext>
          </a:extLst>
        </xdr:cNvPr>
        <xdr:cNvGrpSpPr/>
      </xdr:nvGrpSpPr>
      <xdr:grpSpPr>
        <a:xfrm>
          <a:off x="1696355" y="108857"/>
          <a:ext cx="673200" cy="673200"/>
          <a:chOff x="2403929" y="99786"/>
          <a:chExt cx="673200" cy="673200"/>
        </a:xfrm>
      </xdr:grpSpPr>
      <xdr:pic>
        <xdr:nvPicPr>
          <xdr:cNvPr id="23" name="Рисунок 22" descr="Открытая книга">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4" name="Прямоугольник 23">
            <a:extLst>
              <a:ext uri="{FF2B5EF4-FFF2-40B4-BE49-F238E27FC236}">
                <a16:creationId xmlns:a16="http://schemas.microsoft.com/office/drawing/2014/main" id="{00000000-0008-0000-0900-00001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172350</xdr:colOff>
      <xdr:row>0</xdr:row>
      <xdr:rowOff>108857</xdr:rowOff>
    </xdr:from>
    <xdr:to>
      <xdr:col>2</xdr:col>
      <xdr:colOff>845550</xdr:colOff>
      <xdr:row>0</xdr:row>
      <xdr:rowOff>782057</xdr:rowOff>
    </xdr:to>
    <xdr:grpSp>
      <xdr:nvGrpSpPr>
        <xdr:cNvPr id="25" name="Группа 24">
          <a:hlinkClick xmlns:r="http://schemas.openxmlformats.org/officeDocument/2006/relationships" r:id="rId9"/>
          <a:extLst>
            <a:ext uri="{FF2B5EF4-FFF2-40B4-BE49-F238E27FC236}">
              <a16:creationId xmlns:a16="http://schemas.microsoft.com/office/drawing/2014/main" id="{00000000-0008-0000-0900-000019000000}"/>
            </a:ext>
          </a:extLst>
        </xdr:cNvPr>
        <xdr:cNvGrpSpPr/>
      </xdr:nvGrpSpPr>
      <xdr:grpSpPr>
        <a:xfrm>
          <a:off x="2503707" y="108857"/>
          <a:ext cx="673200" cy="673200"/>
          <a:chOff x="4562928" y="145143"/>
          <a:chExt cx="673200" cy="673200"/>
        </a:xfrm>
      </xdr:grpSpPr>
      <xdr:pic>
        <xdr:nvPicPr>
          <xdr:cNvPr id="26" name="Рисунок 25" descr="Инструменты">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27" name="Прямоугольник 26">
            <a:extLst>
              <a:ext uri="{FF2B5EF4-FFF2-40B4-BE49-F238E27FC236}">
                <a16:creationId xmlns:a16="http://schemas.microsoft.com/office/drawing/2014/main" id="{00000000-0008-0000-0900-00001B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9071</xdr:rowOff>
    </xdr:from>
    <xdr:to>
      <xdr:col>2</xdr:col>
      <xdr:colOff>580572</xdr:colOff>
      <xdr:row>1</xdr:row>
      <xdr:rowOff>1513330</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5287" y="907142"/>
          <a:ext cx="2304142" cy="1504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916214</xdr:colOff>
      <xdr:row>15</xdr:row>
      <xdr:rowOff>9071</xdr:rowOff>
    </xdr:from>
    <xdr:to>
      <xdr:col>2</xdr:col>
      <xdr:colOff>1324051</xdr:colOff>
      <xdr:row>15</xdr:row>
      <xdr:rowOff>2186215</xdr:rowOff>
    </xdr:to>
    <xdr:pic>
      <xdr:nvPicPr>
        <xdr:cNvPr id="3" name="Рисунок 2" descr="ta_9046480_TA.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stretch>
          <a:fillRect/>
        </a:stretch>
      </xdr:blipFill>
      <xdr:spPr>
        <a:xfrm>
          <a:off x="916214" y="6576785"/>
          <a:ext cx="3056694" cy="2177144"/>
        </a:xfrm>
        <a:prstGeom prst="rect">
          <a:avLst/>
        </a:prstGeom>
      </xdr:spPr>
    </xdr:pic>
    <xdr:clientData/>
  </xdr:twoCellAnchor>
  <xdr:oneCellAnchor>
    <xdr:from>
      <xdr:col>2</xdr:col>
      <xdr:colOff>1374102</xdr:colOff>
      <xdr:row>15</xdr:row>
      <xdr:rowOff>458105</xdr:rowOff>
    </xdr:from>
    <xdr:ext cx="3025541" cy="1455965"/>
    <xdr:sp macro="" textlink="">
      <xdr:nvSpPr>
        <xdr:cNvPr id="5" name="Прямоугольник 4">
          <a:extLst>
            <a:ext uri="{FF2B5EF4-FFF2-40B4-BE49-F238E27FC236}">
              <a16:creationId xmlns:a16="http://schemas.microsoft.com/office/drawing/2014/main" id="{00000000-0008-0000-0A00-000005000000}"/>
            </a:ext>
          </a:extLst>
        </xdr:cNvPr>
        <xdr:cNvSpPr/>
      </xdr:nvSpPr>
      <xdr:spPr>
        <a:xfrm>
          <a:off x="4022959" y="6844391"/>
          <a:ext cx="3025541" cy="1455965"/>
        </a:xfrm>
        <a:prstGeom prst="rect">
          <a:avLst/>
        </a:prstGeom>
        <a:noFill/>
      </xdr:spPr>
      <xdr:txBody>
        <a:bodyPr wrap="square" lIns="91440" tIns="45720" rIns="91440" bIns="45720">
          <a:noAutofit/>
        </a:bodyPr>
        <a:lstStyle/>
        <a:p>
          <a:r>
            <a:rPr lang="ru-RU" sz="1100" b="0" i="0">
              <a:latin typeface="+mn-lt"/>
              <a:ea typeface="+mn-ea"/>
              <a:cs typeface="+mn-cs"/>
            </a:rPr>
            <a:t>Петля для накладных откидных элементов</a:t>
          </a:r>
        </a:p>
        <a:p>
          <a:r>
            <a:rPr lang="ru-RU" sz="1100" b="0" i="0">
              <a:latin typeface="+mn-lt"/>
              <a:ea typeface="+mn-ea"/>
              <a:cs typeface="+mn-cs"/>
            </a:rPr>
            <a:t>Панель и откидной элемент можно соединить на последнем этапе сборки мебели</a:t>
          </a:r>
        </a:p>
        <a:p>
          <a:r>
            <a:rPr lang="ru-RU" sz="1100" b="0" i="0">
              <a:latin typeface="+mn-lt"/>
              <a:ea typeface="+mn-ea"/>
              <a:cs typeface="+mn-cs"/>
            </a:rPr>
            <a:t>Позиционирование откидных элементов за счет регулировки по высоте, глубине и боковой регулировке</a:t>
          </a:r>
        </a:p>
        <a:p>
          <a:r>
            <a:rPr lang="ru-RU" sz="1100" b="0" i="0">
              <a:latin typeface="+mn-lt"/>
              <a:ea typeface="+mn-ea"/>
              <a:cs typeface="+mn-cs"/>
            </a:rPr>
            <a:t>Может применяться только совместно с кронштейнами для откидных элементов</a:t>
          </a:r>
        </a:p>
      </xdr:txBody>
    </xdr:sp>
    <xdr:clientData/>
  </xdr:oneCellAnchor>
  <xdr:oneCellAnchor>
    <xdr:from>
      <xdr:col>8</xdr:col>
      <xdr:colOff>1411176</xdr:colOff>
      <xdr:row>4</xdr:row>
      <xdr:rowOff>782980</xdr:rowOff>
    </xdr:from>
    <xdr:ext cx="4131467" cy="1630020"/>
    <xdr:sp macro="" textlink="">
      <xdr:nvSpPr>
        <xdr:cNvPr id="10" name="Прямоугольник 9">
          <a:extLst>
            <a:ext uri="{FF2B5EF4-FFF2-40B4-BE49-F238E27FC236}">
              <a16:creationId xmlns:a16="http://schemas.microsoft.com/office/drawing/2014/main" id="{00000000-0008-0000-0A00-00000A000000}"/>
            </a:ext>
          </a:extLst>
        </xdr:cNvPr>
        <xdr:cNvSpPr/>
      </xdr:nvSpPr>
      <xdr:spPr>
        <a:xfrm>
          <a:off x="12451105" y="2452123"/>
          <a:ext cx="4131467" cy="1630020"/>
        </a:xfrm>
        <a:prstGeom prst="rect">
          <a:avLst/>
        </a:prstGeom>
        <a:noFill/>
      </xdr:spPr>
      <xdr:txBody>
        <a:bodyPr wrap="square" lIns="91440" tIns="45720" rIns="91440" bIns="45720">
          <a:noAutofit/>
        </a:bodyPr>
        <a:lstStyle/>
        <a:p>
          <a:pPr algn="l"/>
          <a:r>
            <a:rPr lang="ru-RU" sz="1100" b="1" i="0">
              <a:latin typeface="+mn-lt"/>
              <a:ea typeface="+mn-ea"/>
              <a:cs typeface="+mn-cs"/>
            </a:rPr>
            <a:t>Идеальное взаимодействие</a:t>
          </a:r>
        </a:p>
        <a:p>
          <a:pPr algn="l"/>
          <a:endParaRPr lang="ru-RU" sz="1100" b="0" i="0">
            <a:latin typeface="+mn-lt"/>
            <a:ea typeface="+mn-ea"/>
            <a:cs typeface="+mn-cs"/>
          </a:endParaRPr>
        </a:p>
        <a:p>
          <a:pPr algn="l"/>
          <a:r>
            <a:rPr lang="ru-RU" sz="1100" b="0" i="0">
              <a:latin typeface="+mn-lt"/>
              <a:ea typeface="+mn-ea"/>
              <a:cs typeface="+mn-cs"/>
            </a:rPr>
            <a:t>Без</a:t>
          </a:r>
          <a:r>
            <a:rPr lang="en-US" sz="1100" b="0" i="0">
              <a:latin typeface="+mn-lt"/>
              <a:ea typeface="+mn-ea"/>
              <a:cs typeface="+mn-cs"/>
            </a:rPr>
            <a:t>c</a:t>
          </a:r>
          <a:r>
            <a:rPr lang="ru-RU" sz="1100" b="0" i="0">
              <a:latin typeface="+mn-lt"/>
              <a:ea typeface="+mn-ea"/>
              <a:cs typeface="+mn-cs"/>
            </a:rPr>
            <a:t>пружинная направляющая петля</a:t>
          </a:r>
          <a:r>
            <a:rPr lang="ru-RU" sz="1100" b="0" i="0" baseline="0">
              <a:latin typeface="+mn-lt"/>
              <a:ea typeface="+mn-ea"/>
              <a:cs typeface="+mn-cs"/>
            </a:rPr>
            <a:t> </a:t>
          </a:r>
          <a:r>
            <a:rPr lang="ru-RU" sz="1100" b="0" i="0">
              <a:latin typeface="+mn-lt"/>
              <a:ea typeface="+mn-ea"/>
              <a:cs typeface="+mn-cs"/>
            </a:rPr>
            <a:t>для особо высоких фасадов встроенных</a:t>
          </a:r>
          <a:r>
            <a:rPr lang="ru-RU" sz="1100" b="0" i="0" baseline="0">
              <a:latin typeface="+mn-lt"/>
              <a:ea typeface="+mn-ea"/>
              <a:cs typeface="+mn-cs"/>
            </a:rPr>
            <a:t> </a:t>
          </a:r>
          <a:r>
            <a:rPr lang="ru-RU" sz="1100" b="0" i="0">
              <a:latin typeface="+mn-lt"/>
              <a:ea typeface="+mn-ea"/>
              <a:cs typeface="+mn-cs"/>
            </a:rPr>
            <a:t>холодильников. Петля </a:t>
          </a:r>
          <a:r>
            <a:rPr lang="en-US" sz="1100" b="0" i="0">
              <a:latin typeface="+mn-lt"/>
              <a:ea typeface="+mn-ea"/>
              <a:cs typeface="+mn-cs"/>
            </a:rPr>
            <a:t>Kamat </a:t>
          </a:r>
          <a:r>
            <a:rPr lang="ru-RU" sz="1100" b="0" i="0">
              <a:latin typeface="+mn-lt"/>
              <a:ea typeface="+mn-ea"/>
              <a:cs typeface="+mn-cs"/>
            </a:rPr>
            <a:t>придает</a:t>
          </a:r>
          <a:r>
            <a:rPr lang="ru-RU" sz="1100" b="0" i="0" baseline="0">
              <a:latin typeface="+mn-lt"/>
              <a:ea typeface="+mn-ea"/>
              <a:cs typeface="+mn-cs"/>
            </a:rPr>
            <a:t> </a:t>
          </a:r>
          <a:r>
            <a:rPr lang="ru-RU" sz="1100" b="0" i="0">
              <a:latin typeface="+mn-lt"/>
              <a:ea typeface="+mn-ea"/>
              <a:cs typeface="+mn-cs"/>
            </a:rPr>
            <a:t>верхней секции двери необходимую</a:t>
          </a:r>
          <a:r>
            <a:rPr lang="ru-RU" sz="1100" b="0" i="0" baseline="0">
              <a:latin typeface="+mn-lt"/>
              <a:ea typeface="+mn-ea"/>
              <a:cs typeface="+mn-cs"/>
            </a:rPr>
            <a:t> </a:t>
          </a:r>
          <a:r>
            <a:rPr lang="ru-RU" sz="1100" b="0" i="0">
              <a:latin typeface="+mn-lt"/>
              <a:ea typeface="+mn-ea"/>
              <a:cs typeface="+mn-cs"/>
            </a:rPr>
            <a:t>устойчивость при открывании</a:t>
          </a:r>
        </a:p>
        <a:p>
          <a:pPr algn="l"/>
          <a:r>
            <a:rPr lang="ru-RU" sz="1100" b="0" i="0">
              <a:latin typeface="+mn-lt"/>
              <a:ea typeface="+mn-ea"/>
              <a:cs typeface="+mn-cs"/>
            </a:rPr>
            <a:t>и закрывании. Разработанная</a:t>
          </a:r>
          <a:r>
            <a:rPr lang="ru-RU" sz="1100" b="0" i="0" baseline="0">
              <a:latin typeface="+mn-lt"/>
              <a:ea typeface="+mn-ea"/>
              <a:cs typeface="+mn-cs"/>
            </a:rPr>
            <a:t> </a:t>
          </a:r>
          <a:r>
            <a:rPr lang="ru-RU" sz="1100" b="0" i="0">
              <a:latin typeface="+mn-lt"/>
              <a:ea typeface="+mn-ea"/>
              <a:cs typeface="+mn-cs"/>
            </a:rPr>
            <a:t>с применением передового опыта</a:t>
          </a:r>
          <a:r>
            <a:rPr lang="ru-RU" sz="1100" b="0" i="0" baseline="0">
              <a:latin typeface="+mn-lt"/>
              <a:ea typeface="+mn-ea"/>
              <a:cs typeface="+mn-cs"/>
            </a:rPr>
            <a:t> </a:t>
          </a:r>
          <a:r>
            <a:rPr lang="ru-RU" sz="1100" b="0" i="0">
              <a:latin typeface="+mn-lt"/>
              <a:ea typeface="+mn-ea"/>
              <a:cs typeface="+mn-cs"/>
            </a:rPr>
            <a:t>в области производства петель для</a:t>
          </a:r>
          <a:r>
            <a:rPr lang="ru-RU" sz="1100" b="0" i="0" baseline="0">
              <a:latin typeface="+mn-lt"/>
              <a:ea typeface="+mn-ea"/>
              <a:cs typeface="+mn-cs"/>
            </a:rPr>
            <a:t> </a:t>
          </a:r>
          <a:r>
            <a:rPr lang="ru-RU" sz="1100" b="0" i="0">
              <a:latin typeface="+mn-lt"/>
              <a:ea typeface="+mn-ea"/>
              <a:cs typeface="+mn-cs"/>
            </a:rPr>
            <a:t>холодильников, </a:t>
          </a:r>
          <a:r>
            <a:rPr lang="en-US" sz="1100" b="0" i="0">
              <a:latin typeface="+mn-lt"/>
              <a:ea typeface="+mn-ea"/>
              <a:cs typeface="+mn-cs"/>
            </a:rPr>
            <a:t>Kamat </a:t>
          </a:r>
          <a:r>
            <a:rPr lang="ru-RU" sz="1100" b="0" i="0">
              <a:latin typeface="+mn-lt"/>
              <a:ea typeface="+mn-ea"/>
              <a:cs typeface="+mn-cs"/>
            </a:rPr>
            <a:t>обеспечивает</a:t>
          </a:r>
          <a:r>
            <a:rPr lang="ru-RU" sz="1100" b="0" i="0" baseline="0">
              <a:latin typeface="+mn-lt"/>
              <a:ea typeface="+mn-ea"/>
              <a:cs typeface="+mn-cs"/>
            </a:rPr>
            <a:t> </a:t>
          </a:r>
          <a:r>
            <a:rPr lang="ru-RU" sz="1100" b="0" i="0">
              <a:latin typeface="+mn-lt"/>
              <a:ea typeface="+mn-ea"/>
              <a:cs typeface="+mn-cs"/>
            </a:rPr>
            <a:t>стабильность хода и идеально точное</a:t>
          </a:r>
          <a:r>
            <a:rPr lang="ru-RU" sz="1100" b="0" i="0" baseline="0">
              <a:latin typeface="+mn-lt"/>
              <a:ea typeface="+mn-ea"/>
              <a:cs typeface="+mn-cs"/>
            </a:rPr>
            <a:t> </a:t>
          </a:r>
          <a:r>
            <a:rPr lang="ru-RU" sz="1100" b="0" i="0">
              <a:latin typeface="+mn-lt"/>
              <a:ea typeface="+mn-ea"/>
              <a:cs typeface="+mn-cs"/>
            </a:rPr>
            <a:t>выравнивание фасадов</a:t>
          </a:r>
          <a:endParaRPr lang="en-US" sz="1100" b="0" i="0">
            <a:latin typeface="+mn-lt"/>
            <a:ea typeface="+mn-ea"/>
            <a:cs typeface="+mn-cs"/>
          </a:endParaRPr>
        </a:p>
      </xdr:txBody>
    </xdr:sp>
    <xdr:clientData/>
  </xdr:oneCellAnchor>
  <xdr:twoCellAnchor>
    <xdr:from>
      <xdr:col>0</xdr:col>
      <xdr:colOff>90713</xdr:colOff>
      <xdr:row>0</xdr:row>
      <xdr:rowOff>90711</xdr:rowOff>
    </xdr:from>
    <xdr:to>
      <xdr:col>0</xdr:col>
      <xdr:colOff>763913</xdr:colOff>
      <xdr:row>0</xdr:row>
      <xdr:rowOff>763911</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0A00-00000E000000}"/>
            </a:ext>
          </a:extLst>
        </xdr:cNvPr>
        <xdr:cNvGrpSpPr>
          <a:grpSpLocks noChangeAspect="1"/>
        </xdr:cNvGrpSpPr>
      </xdr:nvGrpSpPr>
      <xdr:grpSpPr>
        <a:xfrm>
          <a:off x="90713" y="90711"/>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0A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0A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7" name="Группа 16">
          <a:hlinkClick xmlns:r="http://schemas.openxmlformats.org/officeDocument/2006/relationships" r:id="rId3"/>
          <a:extLst>
            <a:ext uri="{FF2B5EF4-FFF2-40B4-BE49-F238E27FC236}">
              <a16:creationId xmlns:a16="http://schemas.microsoft.com/office/drawing/2014/main" id="{00000000-0008-0000-0A00-000011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A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A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870858</xdr:colOff>
      <xdr:row>4</xdr:row>
      <xdr:rowOff>81639</xdr:rowOff>
    </xdr:from>
    <xdr:to>
      <xdr:col>1</xdr:col>
      <xdr:colOff>620487</xdr:colOff>
      <xdr:row>4</xdr:row>
      <xdr:rowOff>734787</xdr:rowOff>
    </xdr:to>
    <xdr:grpSp>
      <xdr:nvGrpSpPr>
        <xdr:cNvPr id="21" name="Группа 20">
          <a:hlinkClick xmlns:r="http://schemas.openxmlformats.org/officeDocument/2006/relationships" r:id="rId4"/>
          <a:extLst>
            <a:ext uri="{FF2B5EF4-FFF2-40B4-BE49-F238E27FC236}">
              <a16:creationId xmlns:a16="http://schemas.microsoft.com/office/drawing/2014/main" id="{00000000-0008-0000-0A00-000015000000}"/>
            </a:ext>
          </a:extLst>
        </xdr:cNvPr>
        <xdr:cNvGrpSpPr/>
      </xdr:nvGrpSpPr>
      <xdr:grpSpPr>
        <a:xfrm>
          <a:off x="870858" y="1750782"/>
          <a:ext cx="674915" cy="653148"/>
          <a:chOff x="2160000" y="3672000"/>
          <a:chExt cx="720000" cy="720000"/>
        </a:xfrm>
      </xdr:grpSpPr>
      <xdr:pic>
        <xdr:nvPicPr>
          <xdr:cNvPr id="22" name="Picture 6" descr="D:\work folders\МОС\Документы по работе\прайс-лист\конфигуратор\unnamed.jpg">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23" name="Скругленный прямоугольник 49">
            <a:extLst>
              <a:ext uri="{FF2B5EF4-FFF2-40B4-BE49-F238E27FC236}">
                <a16:creationId xmlns:a16="http://schemas.microsoft.com/office/drawing/2014/main" id="{00000000-0008-0000-0A00-000017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6</xdr:col>
      <xdr:colOff>408203</xdr:colOff>
      <xdr:row>5</xdr:row>
      <xdr:rowOff>18150</xdr:rowOff>
    </xdr:from>
    <xdr:to>
      <xdr:col>8</xdr:col>
      <xdr:colOff>1415125</xdr:colOff>
      <xdr:row>11</xdr:row>
      <xdr:rowOff>281214</xdr:rowOff>
    </xdr:to>
    <xdr:pic>
      <xdr:nvPicPr>
        <xdr:cNvPr id="7" name="Рисунок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080489" y="2485579"/>
          <a:ext cx="3374564" cy="3374564"/>
        </a:xfrm>
        <a:prstGeom prst="rect">
          <a:avLst/>
        </a:prstGeom>
      </xdr:spPr>
    </xdr:pic>
    <xdr:clientData/>
  </xdr:twoCellAnchor>
  <xdr:twoCellAnchor editAs="oneCell">
    <xdr:from>
      <xdr:col>0</xdr:col>
      <xdr:colOff>916214</xdr:colOff>
      <xdr:row>5</xdr:row>
      <xdr:rowOff>-1</xdr:rowOff>
    </xdr:from>
    <xdr:to>
      <xdr:col>2</xdr:col>
      <xdr:colOff>889001</xdr:colOff>
      <xdr:row>5</xdr:row>
      <xdr:rowOff>2187288</xdr:rowOff>
    </xdr:to>
    <xdr:pic>
      <xdr:nvPicPr>
        <xdr:cNvPr id="25" name="Рисунок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2467428"/>
          <a:ext cx="2621644" cy="2187289"/>
        </a:xfrm>
        <a:prstGeom prst="rect">
          <a:avLst/>
        </a:prstGeom>
      </xdr:spPr>
    </xdr:pic>
    <xdr:clientData/>
  </xdr:twoCellAnchor>
  <xdr:twoCellAnchor editAs="oneCell">
    <xdr:from>
      <xdr:col>2</xdr:col>
      <xdr:colOff>979709</xdr:colOff>
      <xdr:row>4</xdr:row>
      <xdr:rowOff>798284</xdr:rowOff>
    </xdr:from>
    <xdr:to>
      <xdr:col>2</xdr:col>
      <xdr:colOff>3607820</xdr:colOff>
      <xdr:row>5</xdr:row>
      <xdr:rowOff>2186214</xdr:rowOff>
    </xdr:to>
    <xdr:pic>
      <xdr:nvPicPr>
        <xdr:cNvPr id="27" name="Рисунок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628566" y="2467427"/>
          <a:ext cx="2628111" cy="2186216"/>
        </a:xfrm>
        <a:prstGeom prst="rect">
          <a:avLst/>
        </a:prstGeom>
      </xdr:spPr>
    </xdr:pic>
    <xdr:clientData/>
  </xdr:twoCellAnchor>
  <xdr:twoCellAnchor editAs="oneCell">
    <xdr:from>
      <xdr:col>2</xdr:col>
      <xdr:colOff>3673928</xdr:colOff>
      <xdr:row>4</xdr:row>
      <xdr:rowOff>798284</xdr:rowOff>
    </xdr:from>
    <xdr:to>
      <xdr:col>5</xdr:col>
      <xdr:colOff>449133</xdr:colOff>
      <xdr:row>5</xdr:row>
      <xdr:rowOff>2186213</xdr:rowOff>
    </xdr:to>
    <xdr:pic>
      <xdr:nvPicPr>
        <xdr:cNvPr id="29" name="Рисунок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322785" y="2467427"/>
          <a:ext cx="2617205" cy="2186215"/>
        </a:xfrm>
        <a:prstGeom prst="rect">
          <a:avLst/>
        </a:prstGeom>
      </xdr:spPr>
    </xdr:pic>
    <xdr:clientData/>
  </xdr:twoCellAnchor>
  <xdr:oneCellAnchor>
    <xdr:from>
      <xdr:col>8</xdr:col>
      <xdr:colOff>1378857</xdr:colOff>
      <xdr:row>5</xdr:row>
      <xdr:rowOff>2032000</xdr:rowOff>
    </xdr:from>
    <xdr:ext cx="4131467" cy="1140162"/>
    <xdr:sp macro="" textlink="">
      <xdr:nvSpPr>
        <xdr:cNvPr id="30" name="Прямоугольник 29">
          <a:extLst>
            <a:ext uri="{FF2B5EF4-FFF2-40B4-BE49-F238E27FC236}">
              <a16:creationId xmlns:a16="http://schemas.microsoft.com/office/drawing/2014/main" id="{00000000-0008-0000-0A00-00001E000000}"/>
            </a:ext>
          </a:extLst>
        </xdr:cNvPr>
        <xdr:cNvSpPr/>
      </xdr:nvSpPr>
      <xdr:spPr>
        <a:xfrm>
          <a:off x="12418786" y="4499429"/>
          <a:ext cx="4131467" cy="1140162"/>
        </a:xfrm>
        <a:prstGeom prst="rect">
          <a:avLst/>
        </a:prstGeom>
        <a:noFill/>
      </xdr:spPr>
      <xdr:txBody>
        <a:bodyPr wrap="square" lIns="91440" tIns="45720" rIns="91440" bIns="45720">
          <a:noAutofit/>
        </a:bodyPr>
        <a:lstStyle/>
        <a:p>
          <a:pPr algn="l"/>
          <a:r>
            <a:rPr lang="ru-RU" sz="1100" b="0" i="0">
              <a:latin typeface="+mn-lt"/>
              <a:ea typeface="+mn-ea"/>
              <a:cs typeface="+mn-cs"/>
            </a:rPr>
            <a:t>- Прикручиваемая направляющая</a:t>
          </a:r>
          <a:r>
            <a:rPr lang="ru-RU" sz="1100" b="0" i="0" baseline="0">
              <a:latin typeface="+mn-lt"/>
              <a:ea typeface="+mn-ea"/>
              <a:cs typeface="+mn-cs"/>
            </a:rPr>
            <a:t> </a:t>
          </a:r>
          <a:r>
            <a:rPr lang="ru-RU" sz="1100" b="0" i="0">
              <a:latin typeface="+mn-lt"/>
              <a:ea typeface="+mn-ea"/>
              <a:cs typeface="+mn-cs"/>
            </a:rPr>
            <a:t>петля для высоких фасадов</a:t>
          </a:r>
        </a:p>
        <a:p>
          <a:pPr algn="l"/>
          <a:r>
            <a:rPr lang="ru-RU" sz="1100" b="0" i="0">
              <a:latin typeface="+mn-lt"/>
              <a:ea typeface="+mn-ea"/>
              <a:cs typeface="+mn-cs"/>
            </a:rPr>
            <a:t>встроенных холодильников</a:t>
          </a:r>
        </a:p>
        <a:p>
          <a:pPr algn="l"/>
          <a:endParaRPr lang="ru-RU" sz="1100" b="0" i="0">
            <a:latin typeface="+mn-lt"/>
            <a:ea typeface="+mn-ea"/>
            <a:cs typeface="+mn-cs"/>
          </a:endParaRPr>
        </a:p>
        <a:p>
          <a:pPr algn="l"/>
          <a:r>
            <a:rPr lang="ru-RU" sz="1100" b="0" i="0">
              <a:latin typeface="+mn-lt"/>
              <a:ea typeface="+mn-ea"/>
              <a:cs typeface="+mn-cs"/>
            </a:rPr>
            <a:t>- Для корпусов с толщиной боковины</a:t>
          </a:r>
          <a:r>
            <a:rPr lang="ru-RU" sz="1100" b="0" i="0" baseline="0">
              <a:latin typeface="+mn-lt"/>
              <a:ea typeface="+mn-ea"/>
              <a:cs typeface="+mn-cs"/>
            </a:rPr>
            <a:t> </a:t>
          </a:r>
          <a:r>
            <a:rPr lang="ru-RU" sz="1100" b="0" i="0">
              <a:latin typeface="+mn-lt"/>
              <a:ea typeface="+mn-ea"/>
              <a:cs typeface="+mn-cs"/>
            </a:rPr>
            <a:t>16 или 19 мм</a:t>
          </a:r>
        </a:p>
        <a:p>
          <a:pPr algn="l"/>
          <a:endParaRPr lang="ru-RU" sz="1100" b="0" i="0">
            <a:latin typeface="+mn-lt"/>
            <a:ea typeface="+mn-ea"/>
            <a:cs typeface="+mn-cs"/>
          </a:endParaRPr>
        </a:p>
        <a:p>
          <a:pPr algn="l"/>
          <a:r>
            <a:rPr lang="ru-RU" sz="1100" b="0" i="0">
              <a:latin typeface="+mn-lt"/>
              <a:ea typeface="+mn-ea"/>
              <a:cs typeface="+mn-cs"/>
            </a:rPr>
            <a:t>- Монтажная глубина 41,5 мм</a:t>
          </a:r>
        </a:p>
        <a:p>
          <a:pPr algn="l"/>
          <a:endParaRPr lang="en-US" sz="1100" b="0" i="0">
            <a:latin typeface="+mn-lt"/>
            <a:ea typeface="+mn-ea"/>
            <a:cs typeface="+mn-cs"/>
          </a:endParaRPr>
        </a:p>
      </xdr:txBody>
    </xdr:sp>
    <xdr:clientData/>
  </xdr:oneCellAnchor>
  <xdr:oneCellAnchor>
    <xdr:from>
      <xdr:col>2</xdr:col>
      <xdr:colOff>603032</xdr:colOff>
      <xdr:row>21</xdr:row>
      <xdr:rowOff>290286</xdr:rowOff>
    </xdr:from>
    <xdr:ext cx="5665326" cy="1161143"/>
    <xdr:sp macro="" textlink="">
      <xdr:nvSpPr>
        <xdr:cNvPr id="32" name="Прямоугольник 31">
          <a:extLst>
            <a:ext uri="{FF2B5EF4-FFF2-40B4-BE49-F238E27FC236}">
              <a16:creationId xmlns:a16="http://schemas.microsoft.com/office/drawing/2014/main" id="{00000000-0008-0000-0A00-000020000000}"/>
            </a:ext>
          </a:extLst>
        </xdr:cNvPr>
        <xdr:cNvSpPr/>
      </xdr:nvSpPr>
      <xdr:spPr>
        <a:xfrm>
          <a:off x="3251889" y="9915072"/>
          <a:ext cx="5665326" cy="1161143"/>
        </a:xfrm>
        <a:prstGeom prst="rect">
          <a:avLst/>
        </a:prstGeom>
        <a:noFill/>
      </xdr:spPr>
      <xdr:txBody>
        <a:bodyPr wrap="square" lIns="91440" tIns="45720" rIns="91440" bIns="45720">
          <a:noAutofit/>
        </a:bodyPr>
        <a:lstStyle/>
        <a:p>
          <a:r>
            <a:rPr lang="ru-RU" sz="1100" b="0" i="0">
              <a:latin typeface="+mn-lt"/>
              <a:ea typeface="+mn-ea"/>
              <a:cs typeface="+mn-cs"/>
            </a:rPr>
            <a:t>Специальная петля с низкой выемкой для переоборудования холодильников</a:t>
          </a:r>
        </a:p>
        <a:p>
          <a:r>
            <a:rPr lang="ru-RU" sz="1100" b="0" i="0">
              <a:latin typeface="+mn-lt"/>
              <a:ea typeface="+mn-ea"/>
              <a:cs typeface="+mn-cs"/>
            </a:rPr>
            <a:t>Диаметр чашки 35 мм</a:t>
          </a:r>
        </a:p>
        <a:p>
          <a:r>
            <a:rPr lang="ru-RU" sz="1100" b="0" i="0">
              <a:latin typeface="+mn-lt"/>
              <a:ea typeface="+mn-ea"/>
              <a:cs typeface="+mn-cs"/>
            </a:rPr>
            <a:t>Глубина чашки 12,8 мм</a:t>
          </a:r>
        </a:p>
        <a:p>
          <a:r>
            <a:rPr lang="ru-RU" sz="1100" b="0" i="0">
              <a:latin typeface="+mn-lt"/>
              <a:ea typeface="+mn-ea"/>
              <a:cs typeface="+mn-cs"/>
            </a:rPr>
            <a:t>Вкл. монтажную пластину и распорную пластину (расстояние = 3 мм) для опор 13 - 18 мм.</a:t>
          </a:r>
        </a:p>
        <a:p>
          <a:r>
            <a:rPr lang="ru-RU" sz="1100" b="0" i="0">
              <a:latin typeface="+mn-lt"/>
              <a:ea typeface="+mn-ea"/>
              <a:cs typeface="+mn-cs"/>
            </a:rPr>
            <a:t>Встроенная регулировка опоры + 1 мм / - 1 мм</a:t>
          </a:r>
        </a:p>
        <a:p>
          <a:r>
            <a:rPr lang="ru-RU" sz="1100" b="0" i="0">
              <a:latin typeface="+mn-lt"/>
              <a:ea typeface="+mn-ea"/>
              <a:cs typeface="+mn-cs"/>
            </a:rPr>
            <a:t>Встроенная регулировка глубины + 3 мм / - 3 мм</a:t>
          </a:r>
        </a:p>
      </xdr:txBody>
    </xdr:sp>
    <xdr:clientData/>
  </xdr:oneCellAnchor>
  <xdr:twoCellAnchor editAs="oneCell">
    <xdr:from>
      <xdr:col>0</xdr:col>
      <xdr:colOff>916217</xdr:colOff>
      <xdr:row>21</xdr:row>
      <xdr:rowOff>0</xdr:rowOff>
    </xdr:from>
    <xdr:to>
      <xdr:col>2</xdr:col>
      <xdr:colOff>598650</xdr:colOff>
      <xdr:row>21</xdr:row>
      <xdr:rowOff>1524000</xdr:rowOff>
    </xdr:to>
    <xdr:pic>
      <xdr:nvPicPr>
        <xdr:cNvPr id="34" name="Рисунок 3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16217" y="10395857"/>
          <a:ext cx="2331290" cy="1524000"/>
        </a:xfrm>
        <a:prstGeom prst="rect">
          <a:avLst/>
        </a:prstGeom>
      </xdr:spPr>
    </xdr:pic>
    <xdr:clientData/>
  </xdr:twoCellAnchor>
  <xdr:oneCellAnchor>
    <xdr:from>
      <xdr:col>8</xdr:col>
      <xdr:colOff>988786</xdr:colOff>
      <xdr:row>21</xdr:row>
      <xdr:rowOff>154215</xdr:rowOff>
    </xdr:from>
    <xdr:ext cx="2322286" cy="952500"/>
    <xdr:sp macro="" textlink="">
      <xdr:nvSpPr>
        <xdr:cNvPr id="36" name="Прямоугольник 35">
          <a:extLst>
            <a:ext uri="{FF2B5EF4-FFF2-40B4-BE49-F238E27FC236}">
              <a16:creationId xmlns:a16="http://schemas.microsoft.com/office/drawing/2014/main" id="{00000000-0008-0000-0A00-000024000000}"/>
            </a:ext>
          </a:extLst>
        </xdr:cNvPr>
        <xdr:cNvSpPr/>
      </xdr:nvSpPr>
      <xdr:spPr>
        <a:xfrm>
          <a:off x="12028715" y="10550072"/>
          <a:ext cx="2322286" cy="952500"/>
        </a:xfrm>
        <a:prstGeom prst="rect">
          <a:avLst/>
        </a:prstGeom>
        <a:noFill/>
      </xdr:spPr>
      <xdr:txBody>
        <a:bodyPr wrap="square" lIns="91440" tIns="45720" rIns="91440" bIns="45720">
          <a:noAutofit/>
        </a:bodyPr>
        <a:lstStyle/>
        <a:p>
          <a:r>
            <a:rPr lang="ru-RU" sz="1100" b="0" i="0">
              <a:latin typeface="+mn-lt"/>
              <a:ea typeface="+mn-ea"/>
              <a:cs typeface="+mn-cs"/>
            </a:rPr>
            <a:t>Может использоваться для встраиваемых холодильников</a:t>
          </a:r>
        </a:p>
      </xdr:txBody>
    </xdr:sp>
    <xdr:clientData/>
  </xdr:oneCellAnchor>
  <xdr:twoCellAnchor editAs="oneCell">
    <xdr:from>
      <xdr:col>6</xdr:col>
      <xdr:colOff>625929</xdr:colOff>
      <xdr:row>21</xdr:row>
      <xdr:rowOff>226786</xdr:rowOff>
    </xdr:from>
    <xdr:to>
      <xdr:col>7</xdr:col>
      <xdr:colOff>1347108</xdr:colOff>
      <xdr:row>21</xdr:row>
      <xdr:rowOff>1261836</xdr:rowOff>
    </xdr:to>
    <xdr:pic>
      <xdr:nvPicPr>
        <xdr:cNvPr id="39" name="Рисунок 38">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5" y="10622643"/>
          <a:ext cx="1365250" cy="1035050"/>
        </a:xfrm>
        <a:prstGeom prst="rect">
          <a:avLst/>
        </a:prstGeom>
      </xdr:spPr>
    </xdr:pic>
    <xdr:clientData/>
  </xdr:twoCellAnchor>
  <xdr:twoCellAnchor editAs="oneCell">
    <xdr:from>
      <xdr:col>7</xdr:col>
      <xdr:colOff>1433288</xdr:colOff>
      <xdr:row>21</xdr:row>
      <xdr:rowOff>0</xdr:rowOff>
    </xdr:from>
    <xdr:to>
      <xdr:col>8</xdr:col>
      <xdr:colOff>825502</xdr:colOff>
      <xdr:row>21</xdr:row>
      <xdr:rowOff>1524001</xdr:rowOff>
    </xdr:to>
    <xdr:pic>
      <xdr:nvPicPr>
        <xdr:cNvPr id="41" name="Рисунок 40">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0749645" y="10395857"/>
          <a:ext cx="1115785" cy="1524001"/>
        </a:xfrm>
        <a:prstGeom prst="rect">
          <a:avLst/>
        </a:prstGeom>
      </xdr:spPr>
    </xdr:pic>
    <xdr:clientData/>
  </xdr:twoCellAnchor>
  <xdr:oneCellAnchor>
    <xdr:from>
      <xdr:col>2</xdr:col>
      <xdr:colOff>920531</xdr:colOff>
      <xdr:row>27</xdr:row>
      <xdr:rowOff>219528</xdr:rowOff>
    </xdr:from>
    <xdr:ext cx="4585826" cy="1304471"/>
    <xdr:sp macro="" textlink="">
      <xdr:nvSpPr>
        <xdr:cNvPr id="28" name="Прямоугольник 27">
          <a:extLst>
            <a:ext uri="{FF2B5EF4-FFF2-40B4-BE49-F238E27FC236}">
              <a16:creationId xmlns:a16="http://schemas.microsoft.com/office/drawing/2014/main" id="{00000000-0008-0000-0A00-00001C000000}"/>
            </a:ext>
          </a:extLst>
        </xdr:cNvPr>
        <xdr:cNvSpPr/>
      </xdr:nvSpPr>
      <xdr:spPr>
        <a:xfrm>
          <a:off x="3569388" y="12792528"/>
          <a:ext cx="4585826" cy="13044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Скрытая петля надвижного монтажа с короткой консолью</a:t>
          </a:r>
          <a:endParaRPr lang="en-US" sz="1100" b="0" i="0" u="none" strike="noStrike" baseline="0">
            <a:latin typeface="+mn-lt"/>
            <a:ea typeface="+mn-ea"/>
            <a:cs typeface="+mn-cs"/>
          </a:endParaRPr>
        </a:p>
        <a:p>
          <a:r>
            <a:rPr lang="ru-RU" sz="1100" b="0" i="0" u="none" strike="noStrike" baseline="0">
              <a:latin typeface="+mn-lt"/>
              <a:ea typeface="+mn-ea"/>
              <a:cs typeface="+mn-cs"/>
            </a:rPr>
            <a:t>Подходит для шкафов с фальшпанелью</a:t>
          </a:r>
          <a:endParaRPr lang="en-US" sz="1100" b="0" i="0" u="none" strike="noStrike" baseline="0">
            <a:latin typeface="+mn-lt"/>
            <a:ea typeface="+mn-ea"/>
            <a:cs typeface="+mn-cs"/>
          </a:endParaRPr>
        </a:p>
        <a:p>
          <a:r>
            <a:rPr lang="ru-RU" sz="1100" b="0" i="0" u="none" strike="noStrike" baseline="0">
              <a:latin typeface="+mn-lt"/>
              <a:ea typeface="+mn-ea"/>
              <a:cs typeface="+mn-cs"/>
            </a:rPr>
            <a:t>Угол навески фасада на корпус 90°</a:t>
          </a:r>
          <a:endParaRPr lang="en-US" sz="1100" b="0" i="0" u="none" strike="noStrike" baseline="0">
            <a:latin typeface="+mn-lt"/>
            <a:ea typeface="+mn-ea"/>
            <a:cs typeface="+mn-cs"/>
          </a:endParaRPr>
        </a:p>
        <a:p>
          <a:r>
            <a:rPr lang="ru-RU" sz="1100" b="0" i="0" u="none" strike="noStrike" baseline="0">
              <a:latin typeface="+mn-lt"/>
              <a:ea typeface="+mn-ea"/>
              <a:cs typeface="+mn-cs"/>
            </a:rPr>
            <a:t>Для вкладных дверей</a:t>
          </a:r>
          <a:endParaRPr lang="en-US" sz="1100" b="0" i="0" u="none" strike="noStrike" baseline="0">
            <a:latin typeface="+mn-lt"/>
            <a:ea typeface="+mn-ea"/>
            <a:cs typeface="+mn-cs"/>
          </a:endParaRPr>
        </a:p>
        <a:p>
          <a:r>
            <a:rPr lang="ru-RU" sz="1100" b="0" i="0" u="none" strike="noStrike" baseline="0">
              <a:latin typeface="+mn-lt"/>
              <a:ea typeface="+mn-ea"/>
              <a:cs typeface="+mn-cs"/>
            </a:rPr>
            <a:t>Диаметр чашки петли 35 мм</a:t>
          </a:r>
          <a:endParaRPr lang="en-US" sz="1100" b="0" i="0" u="none" strike="noStrike" baseline="0">
            <a:latin typeface="+mn-lt"/>
            <a:ea typeface="+mn-ea"/>
            <a:cs typeface="+mn-cs"/>
          </a:endParaRP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3,5 x 16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Регулировка по высоте + 1,5 мм / - 1,5 мм с помощью монтажной планки</a:t>
          </a:r>
          <a:endParaRPr lang="ru-RU" sz="1100" b="0" i="0">
            <a:latin typeface="+mn-lt"/>
            <a:ea typeface="+mn-ea"/>
            <a:cs typeface="+mn-cs"/>
          </a:endParaRPr>
        </a:p>
      </xdr:txBody>
    </xdr:sp>
    <xdr:clientData/>
  </xdr:oneCellAnchor>
  <xdr:twoCellAnchor editAs="oneCell">
    <xdr:from>
      <xdr:col>1</xdr:col>
      <xdr:colOff>0</xdr:colOff>
      <xdr:row>27</xdr:row>
      <xdr:rowOff>9071</xdr:rowOff>
    </xdr:from>
    <xdr:to>
      <xdr:col>2</xdr:col>
      <xdr:colOff>898072</xdr:colOff>
      <xdr:row>27</xdr:row>
      <xdr:rowOff>1527816</xdr:rowOff>
    </xdr:to>
    <xdr:pic>
      <xdr:nvPicPr>
        <xdr:cNvPr id="8" name="Рисунок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5286" y="13189857"/>
          <a:ext cx="2621643" cy="1518745"/>
        </a:xfrm>
        <a:prstGeom prst="rect">
          <a:avLst/>
        </a:prstGeom>
      </xdr:spPr>
    </xdr:pic>
    <xdr:clientData/>
  </xdr:twoCellAnchor>
  <xdr:twoCellAnchor>
    <xdr:from>
      <xdr:col>1</xdr:col>
      <xdr:colOff>716643</xdr:colOff>
      <xdr:row>4</xdr:row>
      <xdr:rowOff>72571</xdr:rowOff>
    </xdr:from>
    <xdr:to>
      <xdr:col>1</xdr:col>
      <xdr:colOff>1389843</xdr:colOff>
      <xdr:row>4</xdr:row>
      <xdr:rowOff>745771</xdr:rowOff>
    </xdr:to>
    <xdr:grpSp>
      <xdr:nvGrpSpPr>
        <xdr:cNvPr id="33" name="Группа 32">
          <a:hlinkClick xmlns:r="http://schemas.openxmlformats.org/officeDocument/2006/relationships" r:id="rId14"/>
          <a:extLst>
            <a:ext uri="{FF2B5EF4-FFF2-40B4-BE49-F238E27FC236}">
              <a16:creationId xmlns:a16="http://schemas.microsoft.com/office/drawing/2014/main" id="{00000000-0008-0000-0A00-000021000000}"/>
            </a:ext>
          </a:extLst>
        </xdr:cNvPr>
        <xdr:cNvGrpSpPr/>
      </xdr:nvGrpSpPr>
      <xdr:grpSpPr>
        <a:xfrm>
          <a:off x="1641929" y="1741714"/>
          <a:ext cx="673200" cy="673200"/>
          <a:chOff x="2403929" y="99786"/>
          <a:chExt cx="673200" cy="673200"/>
        </a:xfrm>
      </xdr:grpSpPr>
      <xdr:pic>
        <xdr:nvPicPr>
          <xdr:cNvPr id="37" name="Рисунок 36" descr="Открытая книга">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0" name="Прямоугольник 39">
            <a:extLst>
              <a:ext uri="{FF2B5EF4-FFF2-40B4-BE49-F238E27FC236}">
                <a16:creationId xmlns:a16="http://schemas.microsoft.com/office/drawing/2014/main" id="{00000000-0008-0000-0A00-00002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1487710</xdr:colOff>
      <xdr:row>4</xdr:row>
      <xdr:rowOff>72571</xdr:rowOff>
    </xdr:from>
    <xdr:to>
      <xdr:col>2</xdr:col>
      <xdr:colOff>437339</xdr:colOff>
      <xdr:row>4</xdr:row>
      <xdr:rowOff>745771</xdr:rowOff>
    </xdr:to>
    <xdr:grpSp>
      <xdr:nvGrpSpPr>
        <xdr:cNvPr id="42" name="Группа 41">
          <a:hlinkClick xmlns:r="http://schemas.openxmlformats.org/officeDocument/2006/relationships" r:id="rId17"/>
          <a:extLst>
            <a:ext uri="{FF2B5EF4-FFF2-40B4-BE49-F238E27FC236}">
              <a16:creationId xmlns:a16="http://schemas.microsoft.com/office/drawing/2014/main" id="{00000000-0008-0000-0A00-00002A000000}"/>
            </a:ext>
          </a:extLst>
        </xdr:cNvPr>
        <xdr:cNvGrpSpPr/>
      </xdr:nvGrpSpPr>
      <xdr:grpSpPr>
        <a:xfrm>
          <a:off x="2412996" y="1741714"/>
          <a:ext cx="673200" cy="673200"/>
          <a:chOff x="4562928" y="145143"/>
          <a:chExt cx="673200" cy="673200"/>
        </a:xfrm>
      </xdr:grpSpPr>
      <xdr:pic>
        <xdr:nvPicPr>
          <xdr:cNvPr id="43" name="Рисунок 42" descr="Инструменты">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4" name="Прямоугольник 43">
            <a:extLst>
              <a:ext uri="{FF2B5EF4-FFF2-40B4-BE49-F238E27FC236}">
                <a16:creationId xmlns:a16="http://schemas.microsoft.com/office/drawing/2014/main" id="{00000000-0008-0000-0A00-00002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90713</xdr:rowOff>
    </xdr:from>
    <xdr:to>
      <xdr:col>1</xdr:col>
      <xdr:colOff>1380770</xdr:colOff>
      <xdr:row>0</xdr:row>
      <xdr:rowOff>763913</xdr:rowOff>
    </xdr:to>
    <xdr:grpSp>
      <xdr:nvGrpSpPr>
        <xdr:cNvPr id="45" name="Группа 44">
          <a:hlinkClick xmlns:r="http://schemas.openxmlformats.org/officeDocument/2006/relationships" r:id="rId20"/>
          <a:extLst>
            <a:ext uri="{FF2B5EF4-FFF2-40B4-BE49-F238E27FC236}">
              <a16:creationId xmlns:a16="http://schemas.microsoft.com/office/drawing/2014/main" id="{00000000-0008-0000-0A00-00002D000000}"/>
            </a:ext>
          </a:extLst>
        </xdr:cNvPr>
        <xdr:cNvGrpSpPr/>
      </xdr:nvGrpSpPr>
      <xdr:grpSpPr>
        <a:xfrm>
          <a:off x="1632856" y="90713"/>
          <a:ext cx="673200" cy="673200"/>
          <a:chOff x="2403929" y="99786"/>
          <a:chExt cx="673200" cy="673200"/>
        </a:xfrm>
      </xdr:grpSpPr>
      <xdr:pic>
        <xdr:nvPicPr>
          <xdr:cNvPr id="46" name="Рисунок 45" descr="Открытая книга">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7" name="Прямоугольник 46">
            <a:extLst>
              <a:ext uri="{FF2B5EF4-FFF2-40B4-BE49-F238E27FC236}">
                <a16:creationId xmlns:a16="http://schemas.microsoft.com/office/drawing/2014/main" id="{00000000-0008-0000-0A00-00002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90713</xdr:rowOff>
    </xdr:from>
    <xdr:to>
      <xdr:col>2</xdr:col>
      <xdr:colOff>428266</xdr:colOff>
      <xdr:row>0</xdr:row>
      <xdr:rowOff>763913</xdr:rowOff>
    </xdr:to>
    <xdr:grpSp>
      <xdr:nvGrpSpPr>
        <xdr:cNvPr id="48" name="Группа 47">
          <a:hlinkClick xmlns:r="http://schemas.openxmlformats.org/officeDocument/2006/relationships" r:id="rId21"/>
          <a:extLst>
            <a:ext uri="{FF2B5EF4-FFF2-40B4-BE49-F238E27FC236}">
              <a16:creationId xmlns:a16="http://schemas.microsoft.com/office/drawing/2014/main" id="{00000000-0008-0000-0A00-000030000000}"/>
            </a:ext>
          </a:extLst>
        </xdr:cNvPr>
        <xdr:cNvGrpSpPr/>
      </xdr:nvGrpSpPr>
      <xdr:grpSpPr>
        <a:xfrm>
          <a:off x="2403923" y="90713"/>
          <a:ext cx="673200" cy="673200"/>
          <a:chOff x="4562928" y="145143"/>
          <a:chExt cx="673200" cy="673200"/>
        </a:xfrm>
      </xdr:grpSpPr>
      <xdr:pic>
        <xdr:nvPicPr>
          <xdr:cNvPr id="49" name="Рисунок 48" descr="Инструменты">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50" name="Прямоугольник 49">
            <a:extLst>
              <a:ext uri="{FF2B5EF4-FFF2-40B4-BE49-F238E27FC236}">
                <a16:creationId xmlns:a16="http://schemas.microsoft.com/office/drawing/2014/main" id="{00000000-0008-0000-0A00-00003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907143</xdr:colOff>
      <xdr:row>26</xdr:row>
      <xdr:rowOff>117929</xdr:rowOff>
    </xdr:from>
    <xdr:ext cx="3737428" cy="362857"/>
    <xdr:sp macro="" textlink="">
      <xdr:nvSpPr>
        <xdr:cNvPr id="51" name="Прямоугольник 50">
          <a:extLst>
            <a:ext uri="{FF2B5EF4-FFF2-40B4-BE49-F238E27FC236}">
              <a16:creationId xmlns:a16="http://schemas.microsoft.com/office/drawing/2014/main" id="{00000000-0008-0000-0A00-000033000000}"/>
            </a:ext>
          </a:extLst>
        </xdr:cNvPr>
        <xdr:cNvSpPr/>
      </xdr:nvSpPr>
      <xdr:spPr>
        <a:xfrm>
          <a:off x="3556000" y="12509500"/>
          <a:ext cx="3737428" cy="362857"/>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Perfekt 5737 W90</a:t>
          </a:r>
          <a:endParaRPr lang="ru-RU" sz="1600" b="1" i="0">
            <a:solidFill>
              <a:sysClr val="windowText" lastClr="000000"/>
            </a:solidFill>
            <a:latin typeface="+mn-lt"/>
            <a:ea typeface="+mn-ea"/>
            <a:cs typeface="+mn-cs"/>
          </a:endParaRPr>
        </a:p>
      </xdr:txBody>
    </xdr:sp>
    <xdr:clientData/>
  </xdr:oneCellAnchor>
  <xdr:oneCellAnchor>
    <xdr:from>
      <xdr:col>2</xdr:col>
      <xdr:colOff>607786</xdr:colOff>
      <xdr:row>19</xdr:row>
      <xdr:rowOff>81643</xdr:rowOff>
    </xdr:from>
    <xdr:ext cx="4390571" cy="353785"/>
    <xdr:sp macro="" textlink="">
      <xdr:nvSpPr>
        <xdr:cNvPr id="52" name="Прямоугольник 51">
          <a:extLst>
            <a:ext uri="{FF2B5EF4-FFF2-40B4-BE49-F238E27FC236}">
              <a16:creationId xmlns:a16="http://schemas.microsoft.com/office/drawing/2014/main" id="{00000000-0008-0000-0A00-000034000000}"/>
            </a:ext>
          </a:extLst>
        </xdr:cNvPr>
        <xdr:cNvSpPr/>
      </xdr:nvSpPr>
      <xdr:spPr>
        <a:xfrm>
          <a:off x="3256643" y="9525000"/>
          <a:ext cx="4390571" cy="353785"/>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ET 582</a:t>
          </a:r>
          <a:r>
            <a:rPr lang="ru-RU" sz="1600" b="1" i="0" baseline="0">
              <a:solidFill>
                <a:sysClr val="windowText" lastClr="000000"/>
              </a:solidFill>
              <a:latin typeface="+mn-lt"/>
              <a:ea typeface="+mn-ea"/>
              <a:cs typeface="+mn-cs"/>
            </a:rPr>
            <a:t> </a:t>
          </a:r>
          <a:r>
            <a:rPr lang="ru-RU" sz="1600" b="1" i="0">
              <a:solidFill>
                <a:sysClr val="windowText" lastClr="000000"/>
              </a:solidFill>
              <a:latin typeface="+mn-lt"/>
              <a:ea typeface="+mn-ea"/>
              <a:cs typeface="+mn-cs"/>
            </a:rPr>
            <a:t>Для корпуса встроенного холодильника, угол открывания 95°</a:t>
          </a:r>
        </a:p>
      </xdr:txBody>
    </xdr:sp>
    <xdr:clientData/>
  </xdr:oneCellAnchor>
  <xdr:oneCellAnchor>
    <xdr:from>
      <xdr:col>2</xdr:col>
      <xdr:colOff>1360716</xdr:colOff>
      <xdr:row>15</xdr:row>
      <xdr:rowOff>54430</xdr:rowOff>
    </xdr:from>
    <xdr:ext cx="3864428" cy="453570"/>
    <xdr:sp macro="" textlink="">
      <xdr:nvSpPr>
        <xdr:cNvPr id="53" name="Прямоугольник 52">
          <a:extLst>
            <a:ext uri="{FF2B5EF4-FFF2-40B4-BE49-F238E27FC236}">
              <a16:creationId xmlns:a16="http://schemas.microsoft.com/office/drawing/2014/main" id="{00000000-0008-0000-0A00-000035000000}"/>
            </a:ext>
          </a:extLst>
        </xdr:cNvPr>
        <xdr:cNvSpPr/>
      </xdr:nvSpPr>
      <xdr:spPr>
        <a:xfrm>
          <a:off x="4009573" y="6440716"/>
          <a:ext cx="3864428" cy="45357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для откидных створок </a:t>
          </a:r>
          <a:r>
            <a:rPr lang="en-US" sz="1600" b="1" i="0">
              <a:solidFill>
                <a:sysClr val="windowText" lastClr="000000"/>
              </a:solidFill>
              <a:latin typeface="+mn-lt"/>
              <a:ea typeface="+mn-ea"/>
              <a:cs typeface="+mn-cs"/>
            </a:rPr>
            <a:t>Markant 11</a:t>
          </a:r>
        </a:p>
      </xdr:txBody>
    </xdr:sp>
    <xdr:clientData/>
  </xdr:oneCellAnchor>
</xdr:wsDr>
</file>

<file path=xl/drawings/drawing9.xml><?xml version="1.0" encoding="utf-8"?>
<xdr:wsDr xmlns:xdr="http://schemas.openxmlformats.org/drawingml/2006/spreadsheetDrawing" xmlns:a="http://schemas.openxmlformats.org/drawingml/2006/main">
  <xdr:oneCellAnchor>
    <xdr:from>
      <xdr:col>2</xdr:col>
      <xdr:colOff>952849</xdr:colOff>
      <xdr:row>0</xdr:row>
      <xdr:rowOff>879221</xdr:rowOff>
    </xdr:from>
    <xdr:ext cx="7002794" cy="1397707"/>
    <xdr:sp macro="" textlink="">
      <xdr:nvSpPr>
        <xdr:cNvPr id="3" name="Прямоугольник 2">
          <a:extLst>
            <a:ext uri="{FF2B5EF4-FFF2-40B4-BE49-F238E27FC236}">
              <a16:creationId xmlns:a16="http://schemas.microsoft.com/office/drawing/2014/main" id="{00000000-0008-0000-0B00-000003000000}"/>
            </a:ext>
          </a:extLst>
        </xdr:cNvPr>
        <xdr:cNvSpPr/>
      </xdr:nvSpPr>
      <xdr:spPr>
        <a:xfrm>
          <a:off x="3601706" y="879221"/>
          <a:ext cx="7002794" cy="13977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Стойкость к коррозии, 120 ч. </a:t>
          </a:r>
          <a:r>
            <a:rPr lang="en-US" sz="1100" b="0" i="0" u="none" strike="noStrike" baseline="0">
              <a:latin typeface="+mn-lt"/>
              <a:ea typeface="+mn-ea"/>
              <a:cs typeface="+mn-cs"/>
            </a:rPr>
            <a:t>NSS (</a:t>
          </a:r>
          <a:r>
            <a:rPr lang="ru-RU" sz="1100" b="0" i="0" u="none" strike="noStrike" baseline="0">
              <a:latin typeface="+mn-lt"/>
              <a:ea typeface="+mn-ea"/>
              <a:cs typeface="+mn-cs"/>
            </a:rPr>
            <a:t>испытание в нейтральном солевом тумане) в соответствии с </a:t>
          </a:r>
          <a:r>
            <a:rPr lang="en-US" sz="1100" b="0" i="0" u="none" strike="noStrike" baseline="0">
              <a:latin typeface="+mn-lt"/>
              <a:ea typeface="+mn-ea"/>
              <a:cs typeface="+mn-cs"/>
            </a:rPr>
            <a:t>DIN EN ISO 9227</a:t>
          </a:r>
        </a:p>
        <a:p>
          <a:r>
            <a:rPr lang="ru-RU" sz="1100" b="0" i="0" u="none" strike="noStrike" baseline="0">
              <a:latin typeface="+mn-lt"/>
              <a:ea typeface="+mn-ea"/>
              <a:cs typeface="+mn-cs"/>
            </a:rPr>
            <a:t>Для двери толщиной 14 - 22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11,5 мм</a:t>
          </a:r>
        </a:p>
        <a:p>
          <a:r>
            <a:rPr lang="ru-RU" sz="1100" b="0" i="0" u="none" strike="noStrike" baseline="0">
              <a:latin typeface="+mn-lt"/>
              <a:ea typeface="+mn-ea"/>
              <a:cs typeface="+mn-cs"/>
            </a:rPr>
            <a:t>Встроенная регулировка наложения + 2,5 мм / - 2,5 мм</a:t>
          </a:r>
        </a:p>
        <a:p>
          <a:r>
            <a:rPr lang="ru-RU" sz="1100" b="0" i="0" u="none" strike="noStrike" baseline="0">
              <a:latin typeface="+mn-lt"/>
              <a:ea typeface="+mn-ea"/>
              <a:cs typeface="+mn-cs"/>
            </a:rPr>
            <a:t>Встроенная регулировка по глубине + 2 мм /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Нержавеющая сталь</a:t>
          </a: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9" name="Группа 8">
          <a:hlinkClick xmlns:r="http://schemas.openxmlformats.org/officeDocument/2006/relationships" r:id="rId1"/>
          <a:extLst>
            <a:ext uri="{FF2B5EF4-FFF2-40B4-BE49-F238E27FC236}">
              <a16:creationId xmlns:a16="http://schemas.microsoft.com/office/drawing/2014/main" id="{00000000-0008-0000-0B00-000009000000}"/>
            </a:ext>
          </a:extLst>
        </xdr:cNvPr>
        <xdr:cNvGrpSpPr>
          <a:grpSpLocks noChangeAspect="1"/>
        </xdr:cNvGrpSpPr>
      </xdr:nvGrpSpPr>
      <xdr:grpSpPr>
        <a:xfrm>
          <a:off x="9978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0B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0B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2" name="Группа 11">
          <a:hlinkClick xmlns:r="http://schemas.openxmlformats.org/officeDocument/2006/relationships" r:id="rId2"/>
          <a:extLst>
            <a:ext uri="{FF2B5EF4-FFF2-40B4-BE49-F238E27FC236}">
              <a16:creationId xmlns:a16="http://schemas.microsoft.com/office/drawing/2014/main" id="{00000000-0008-0000-0B00-00000C000000}"/>
            </a:ext>
          </a:extLst>
        </xdr:cNvPr>
        <xdr:cNvGrpSpPr>
          <a:grpSpLocks noChangeAspect="1"/>
        </xdr:cNvGrpSpPr>
      </xdr:nvGrpSpPr>
      <xdr:grpSpPr>
        <a:xfrm rot="5400000">
          <a:off x="870854" y="90714"/>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B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B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90714</xdr:rowOff>
    </xdr:from>
    <xdr:to>
      <xdr:col>1</xdr:col>
      <xdr:colOff>1380769</xdr:colOff>
      <xdr:row>0</xdr:row>
      <xdr:rowOff>763914</xdr:rowOff>
    </xdr:to>
    <xdr:grpSp>
      <xdr:nvGrpSpPr>
        <xdr:cNvPr id="15" name="Группа 14">
          <a:hlinkClick xmlns:r="http://schemas.openxmlformats.org/officeDocument/2006/relationships" r:id="rId3"/>
          <a:extLst>
            <a:ext uri="{FF2B5EF4-FFF2-40B4-BE49-F238E27FC236}">
              <a16:creationId xmlns:a16="http://schemas.microsoft.com/office/drawing/2014/main" id="{00000000-0008-0000-0B00-00000F000000}"/>
            </a:ext>
          </a:extLst>
        </xdr:cNvPr>
        <xdr:cNvGrpSpPr/>
      </xdr:nvGrpSpPr>
      <xdr:grpSpPr>
        <a:xfrm>
          <a:off x="1632855"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0B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0B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1478636</xdr:colOff>
      <xdr:row>0</xdr:row>
      <xdr:rowOff>90714</xdr:rowOff>
    </xdr:from>
    <xdr:to>
      <xdr:col>2</xdr:col>
      <xdr:colOff>428265</xdr:colOff>
      <xdr:row>0</xdr:row>
      <xdr:rowOff>763914</xdr:rowOff>
    </xdr:to>
    <xdr:grpSp>
      <xdr:nvGrpSpPr>
        <xdr:cNvPr id="18" name="Группа 17">
          <a:extLst>
            <a:ext uri="{FF2B5EF4-FFF2-40B4-BE49-F238E27FC236}">
              <a16:creationId xmlns:a16="http://schemas.microsoft.com/office/drawing/2014/main" id="{00000000-0008-0000-0B00-000012000000}"/>
            </a:ext>
          </a:extLst>
        </xdr:cNvPr>
        <xdr:cNvGrpSpPr/>
      </xdr:nvGrpSpPr>
      <xdr:grpSpPr>
        <a:xfrm>
          <a:off x="2403922" y="90714"/>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0B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653</xdr:rowOff>
    </xdr:from>
    <xdr:to>
      <xdr:col>2</xdr:col>
      <xdr:colOff>925286</xdr:colOff>
      <xdr:row>2</xdr:row>
      <xdr:rowOff>1815</xdr:rowOff>
    </xdr:to>
    <xdr:pic>
      <xdr:nvPicPr>
        <xdr:cNvPr id="22" name="Рисунок 21">
          <a:extLst>
            <a:ext uri="{FF2B5EF4-FFF2-40B4-BE49-F238E27FC236}">
              <a16:creationId xmlns:a16="http://schemas.microsoft.com/office/drawing/2014/main" id="{00000000-0008-0000-0B00-00001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16215" y="898724"/>
          <a:ext cx="2657928" cy="1525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22459</xdr:colOff>
      <xdr:row>14</xdr:row>
      <xdr:rowOff>263951</xdr:rowOff>
    </xdr:from>
    <xdr:ext cx="5175470" cy="942549"/>
    <xdr:sp macro="" textlink="">
      <xdr:nvSpPr>
        <xdr:cNvPr id="21" name="Прямоугольник 20">
          <a:extLst>
            <a:ext uri="{FF2B5EF4-FFF2-40B4-BE49-F238E27FC236}">
              <a16:creationId xmlns:a16="http://schemas.microsoft.com/office/drawing/2014/main" id="{00000000-0008-0000-0B00-000015000000}"/>
            </a:ext>
          </a:extLst>
        </xdr:cNvPr>
        <xdr:cNvSpPr/>
      </xdr:nvSpPr>
      <xdr:spPr>
        <a:xfrm>
          <a:off x="2671316" y="5697737"/>
          <a:ext cx="5175470" cy="942549"/>
        </a:xfrm>
        <a:prstGeom prst="rect">
          <a:avLst/>
        </a:prstGeom>
        <a:noFill/>
      </xdr:spPr>
      <xdr:txBody>
        <a:bodyPr wrap="square" lIns="91440" tIns="45720" rIns="91440" bIns="45720">
          <a:noAutofit/>
        </a:bodyPr>
        <a:lstStyle/>
        <a:p>
          <a:r>
            <a:rPr lang="ru-RU" sz="1100" b="0" i="0">
              <a:effectLst/>
              <a:latin typeface="+mn-lt"/>
              <a:ea typeface="+mn-ea"/>
              <a:cs typeface="+mn-cs"/>
            </a:rPr>
            <a:t>Для уменьшения глубины сверления под чашку петли в случае тонких дверей</a:t>
          </a:r>
        </a:p>
        <a:p>
          <a:r>
            <a:rPr lang="ru-RU" sz="1100" b="0" i="0">
              <a:effectLst/>
              <a:latin typeface="+mn-lt"/>
              <a:ea typeface="+mn-ea"/>
              <a:cs typeface="+mn-cs"/>
            </a:rPr>
            <a:t>Для чашки петли под прикручивание</a:t>
          </a:r>
        </a:p>
        <a:p>
          <a:r>
            <a:rPr lang="ru-RU" sz="1100" b="0" i="0">
              <a:effectLst/>
              <a:latin typeface="+mn-lt"/>
              <a:ea typeface="+mn-ea"/>
              <a:cs typeface="+mn-cs"/>
            </a:rPr>
            <a:t>Зазор между корпусом и дверью увеличивается на толщину адаптера</a:t>
          </a:r>
        </a:p>
        <a:p>
          <a:r>
            <a:rPr lang="ru-RU" sz="1100" b="0" i="0">
              <a:effectLst/>
              <a:latin typeface="+mn-lt"/>
              <a:ea typeface="+mn-ea"/>
              <a:cs typeface="+mn-cs"/>
            </a:rPr>
            <a:t>Крепление с помощью винтов с потайной головкой </a:t>
          </a:r>
          <a:r>
            <a:rPr lang="en-US" sz="1100" b="0" i="0">
              <a:effectLst/>
              <a:latin typeface="+mn-lt"/>
              <a:ea typeface="+mn-ea"/>
              <a:cs typeface="+mn-cs"/>
            </a:rPr>
            <a:t>ø 4 x 16 </a:t>
          </a:r>
          <a:r>
            <a:rPr lang="ru-RU" sz="1100" b="0" i="0">
              <a:effectLst/>
              <a:latin typeface="+mn-lt"/>
              <a:ea typeface="+mn-ea"/>
              <a:cs typeface="+mn-cs"/>
            </a:rPr>
            <a:t>мм</a:t>
          </a:r>
        </a:p>
        <a:p>
          <a:r>
            <a:rPr lang="ru-RU" sz="1100" b="0" i="0">
              <a:effectLst/>
              <a:latin typeface="+mn-lt"/>
              <a:ea typeface="+mn-ea"/>
              <a:cs typeface="+mn-cs"/>
            </a:rPr>
            <a:t>Прозрачный пластик</a:t>
          </a:r>
        </a:p>
      </xdr:txBody>
    </xdr:sp>
    <xdr:clientData/>
  </xdr:oneCellAnchor>
  <xdr:oneCellAnchor>
    <xdr:from>
      <xdr:col>1</xdr:col>
      <xdr:colOff>1714499</xdr:colOff>
      <xdr:row>13</xdr:row>
      <xdr:rowOff>308429</xdr:rowOff>
    </xdr:from>
    <xdr:ext cx="5497286" cy="399143"/>
    <xdr:sp macro="" textlink="">
      <xdr:nvSpPr>
        <xdr:cNvPr id="23" name="Прямоугольник 22">
          <a:extLst>
            <a:ext uri="{FF2B5EF4-FFF2-40B4-BE49-F238E27FC236}">
              <a16:creationId xmlns:a16="http://schemas.microsoft.com/office/drawing/2014/main" id="{00000000-0008-0000-0B00-000017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1</xdr:col>
      <xdr:colOff>154214</xdr:colOff>
      <xdr:row>14</xdr:row>
      <xdr:rowOff>18143</xdr:rowOff>
    </xdr:from>
    <xdr:to>
      <xdr:col>1</xdr:col>
      <xdr:colOff>1387928</xdr:colOff>
      <xdr:row>15</xdr:row>
      <xdr:rowOff>163286</xdr:rowOff>
    </xdr:to>
    <xdr:pic>
      <xdr:nvPicPr>
        <xdr:cNvPr id="4" name="Рисунок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79500" y="5451929"/>
          <a:ext cx="1233714" cy="1233714"/>
        </a:xfrm>
        <a:prstGeom prst="rect">
          <a:avLst/>
        </a:prstGeom>
      </xdr:spPr>
    </xdr:pic>
    <xdr:clientData/>
  </xdr:twoCellAnchor>
  <xdr:oneCellAnchor>
    <xdr:from>
      <xdr:col>7</xdr:col>
      <xdr:colOff>1709745</xdr:colOff>
      <xdr:row>14</xdr:row>
      <xdr:rowOff>354666</xdr:rowOff>
    </xdr:from>
    <xdr:ext cx="5175470" cy="752049"/>
    <xdr:sp macro="" textlink="">
      <xdr:nvSpPr>
        <xdr:cNvPr id="25" name="Прямоугольник 24">
          <a:extLst>
            <a:ext uri="{FF2B5EF4-FFF2-40B4-BE49-F238E27FC236}">
              <a16:creationId xmlns:a16="http://schemas.microsoft.com/office/drawing/2014/main" id="{00000000-0008-0000-0B00-000019000000}"/>
            </a:ext>
          </a:extLst>
        </xdr:cNvPr>
        <xdr:cNvSpPr/>
      </xdr:nvSpPr>
      <xdr:spPr>
        <a:xfrm>
          <a:off x="10944459" y="5788452"/>
          <a:ext cx="5175470" cy="752049"/>
        </a:xfrm>
        <a:prstGeom prst="rect">
          <a:avLst/>
        </a:prstGeom>
        <a:noFill/>
      </xdr:spPr>
      <xdr:txBody>
        <a:bodyPr wrap="square" lIns="91440" tIns="45720" rIns="91440" bIns="45720">
          <a:noAutofit/>
        </a:bodyPr>
        <a:lstStyle/>
        <a:p>
          <a:r>
            <a:rPr lang="ru-RU" sz="1100" b="0" i="0">
              <a:effectLst/>
              <a:latin typeface="+mn-lt"/>
              <a:ea typeface="+mn-ea"/>
              <a:cs typeface="+mn-cs"/>
            </a:rPr>
            <a:t>Для увеличения дистанции монтажной планки</a:t>
          </a:r>
        </a:p>
        <a:p>
          <a:r>
            <a:rPr lang="ru-RU" sz="1100" b="0" i="0">
              <a:effectLst/>
              <a:latin typeface="+mn-lt"/>
              <a:ea typeface="+mn-ea"/>
              <a:cs typeface="+mn-cs"/>
            </a:rPr>
            <a:t>Возможна установка одного адаптера на другой</a:t>
          </a:r>
        </a:p>
        <a:p>
          <a:r>
            <a:rPr lang="ru-RU" sz="1100" b="0" i="0">
              <a:effectLst/>
              <a:latin typeface="+mn-lt"/>
              <a:ea typeface="+mn-ea"/>
              <a:cs typeface="+mn-cs"/>
            </a:rPr>
            <a:t>Рекомендуется пробный монтаж.</a:t>
          </a:r>
        </a:p>
        <a:p>
          <a:r>
            <a:rPr lang="ru-RU" sz="1100" b="0" i="0">
              <a:effectLst/>
              <a:latin typeface="+mn-lt"/>
              <a:ea typeface="+mn-ea"/>
              <a:cs typeface="+mn-cs"/>
            </a:rPr>
            <a:t>Пластик, цвет серый</a:t>
          </a:r>
        </a:p>
      </xdr:txBody>
    </xdr:sp>
    <xdr:clientData/>
  </xdr:oneCellAnchor>
  <xdr:oneCellAnchor>
    <xdr:from>
      <xdr:col>7</xdr:col>
      <xdr:colOff>1714499</xdr:colOff>
      <xdr:row>13</xdr:row>
      <xdr:rowOff>308429</xdr:rowOff>
    </xdr:from>
    <xdr:ext cx="5497286" cy="399143"/>
    <xdr:sp macro="" textlink="">
      <xdr:nvSpPr>
        <xdr:cNvPr id="26" name="Прямоугольник 25">
          <a:extLst>
            <a:ext uri="{FF2B5EF4-FFF2-40B4-BE49-F238E27FC236}">
              <a16:creationId xmlns:a16="http://schemas.microsoft.com/office/drawing/2014/main" id="{00000000-0008-0000-0B00-00001A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 монтажных планок </a:t>
          </a:r>
          <a:r>
            <a:rPr lang="en-US" sz="1600" b="1" i="0">
              <a:latin typeface="+mn-lt"/>
              <a:ea typeface="+mn-ea"/>
              <a:cs typeface="+mn-cs"/>
            </a:rPr>
            <a:t>Veosys</a:t>
          </a:r>
          <a:endParaRPr lang="ru-RU" sz="1600" b="1" i="0">
            <a:latin typeface="+mn-lt"/>
            <a:ea typeface="+mn-ea"/>
            <a:cs typeface="+mn-cs"/>
          </a:endParaRPr>
        </a:p>
      </xdr:txBody>
    </xdr:sp>
    <xdr:clientData/>
  </xdr:oneCellAnchor>
  <xdr:twoCellAnchor editAs="oneCell">
    <xdr:from>
      <xdr:col>6</xdr:col>
      <xdr:colOff>625930</xdr:colOff>
      <xdr:row>14</xdr:row>
      <xdr:rowOff>63499</xdr:rowOff>
    </xdr:from>
    <xdr:to>
      <xdr:col>7</xdr:col>
      <xdr:colOff>1152073</xdr:colOff>
      <xdr:row>15</xdr:row>
      <xdr:rowOff>145142</xdr:rowOff>
    </xdr:to>
    <xdr:pic>
      <xdr:nvPicPr>
        <xdr:cNvPr id="6" name="Рисунок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216573" y="5497285"/>
          <a:ext cx="1170214" cy="117021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90718</xdr:colOff>
      <xdr:row>0</xdr:row>
      <xdr:rowOff>90714</xdr:rowOff>
    </xdr:from>
    <xdr:to>
      <xdr:col>0</xdr:col>
      <xdr:colOff>763918</xdr:colOff>
      <xdr:row>0</xdr:row>
      <xdr:rowOff>763914</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0C00-000002000000}"/>
            </a:ext>
          </a:extLst>
        </xdr:cNvPr>
        <xdr:cNvGrpSpPr>
          <a:grpSpLocks noChangeAspect="1"/>
        </xdr:cNvGrpSpPr>
      </xdr:nvGrpSpPr>
      <xdr:grpSpPr>
        <a:xfrm>
          <a:off x="90718" y="90714"/>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0C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0C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90713</xdr:rowOff>
    </xdr:from>
    <xdr:to>
      <xdr:col>1</xdr:col>
      <xdr:colOff>609695</xdr:colOff>
      <xdr:row>0</xdr:row>
      <xdr:rowOff>763913</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0C00-000005000000}"/>
            </a:ext>
          </a:extLst>
        </xdr:cNvPr>
        <xdr:cNvGrpSpPr>
          <a:grpSpLocks noChangeAspect="1"/>
        </xdr:cNvGrpSpPr>
      </xdr:nvGrpSpPr>
      <xdr:grpSpPr>
        <a:xfrm rot="5400000">
          <a:off x="861781" y="90713"/>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0C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0C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81643</xdr:rowOff>
    </xdr:from>
    <xdr:to>
      <xdr:col>1</xdr:col>
      <xdr:colOff>1382485</xdr:colOff>
      <xdr:row>0</xdr:row>
      <xdr:rowOff>773880</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0C00-000008000000}"/>
            </a:ext>
          </a:extLst>
        </xdr:cNvPr>
        <xdr:cNvGrpSpPr/>
      </xdr:nvGrpSpPr>
      <xdr:grpSpPr>
        <a:xfrm>
          <a:off x="1632856" y="81643"/>
          <a:ext cx="674915" cy="692237"/>
          <a:chOff x="2160000" y="3672000"/>
          <a:chExt cx="720000" cy="720000"/>
        </a:xfrm>
      </xdr:grpSpPr>
      <xdr:pic>
        <xdr:nvPicPr>
          <xdr:cNvPr id="9" name="Picture 6" descr="D:\work folders\МОС\Документы по работе\прайс-лист\конфигуратор\unnamed.jpg">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0" name="Скругленный прямоугольник 49">
            <a:extLst>
              <a:ext uri="{FF2B5EF4-FFF2-40B4-BE49-F238E27FC236}">
                <a16:creationId xmlns:a16="http://schemas.microsoft.com/office/drawing/2014/main" id="{00000000-0008-0000-0C00-00000A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1469571</xdr:colOff>
      <xdr:row>0</xdr:row>
      <xdr:rowOff>90712</xdr:rowOff>
    </xdr:from>
    <xdr:to>
      <xdr:col>2</xdr:col>
      <xdr:colOff>419200</xdr:colOff>
      <xdr:row>0</xdr:row>
      <xdr:rowOff>763912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0C00-00000C000000}"/>
            </a:ext>
          </a:extLst>
        </xdr:cNvPr>
        <xdr:cNvGrpSpPr/>
      </xdr:nvGrpSpPr>
      <xdr:grpSpPr>
        <a:xfrm>
          <a:off x="2394857" y="9071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0C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2004786</xdr:colOff>
      <xdr:row>1</xdr:row>
      <xdr:rowOff>9072</xdr:rowOff>
    </xdr:from>
    <xdr:to>
      <xdr:col>4</xdr:col>
      <xdr:colOff>1006599</xdr:colOff>
      <xdr:row>1</xdr:row>
      <xdr:rowOff>1932214</xdr:rowOff>
    </xdr:to>
    <xdr:pic>
      <xdr:nvPicPr>
        <xdr:cNvPr id="15" name="Рисунок 14">
          <a:hlinkClick xmlns:r="http://schemas.openxmlformats.org/officeDocument/2006/relationships" r:id="rId8"/>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53643" y="889001"/>
          <a:ext cx="3374242" cy="1923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925284</xdr:colOff>
      <xdr:row>1</xdr:row>
      <xdr:rowOff>9072</xdr:rowOff>
    </xdr:from>
    <xdr:to>
      <xdr:col>2</xdr:col>
      <xdr:colOff>1865846</xdr:colOff>
      <xdr:row>1</xdr:row>
      <xdr:rowOff>2041979</xdr:rowOff>
    </xdr:to>
    <xdr:pic>
      <xdr:nvPicPr>
        <xdr:cNvPr id="16" name="Рисунок 15">
          <a:hlinkClick xmlns:r="http://schemas.openxmlformats.org/officeDocument/2006/relationships" r:id="rId8"/>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4" y="889001"/>
          <a:ext cx="3589419" cy="2032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9072</xdr:colOff>
      <xdr:row>169</xdr:row>
      <xdr:rowOff>299356</xdr:rowOff>
    </xdr:from>
    <xdr:to>
      <xdr:col>2</xdr:col>
      <xdr:colOff>1505859</xdr:colOff>
      <xdr:row>173</xdr:row>
      <xdr:rowOff>2720</xdr:rowOff>
    </xdr:to>
    <xdr:pic>
      <xdr:nvPicPr>
        <xdr:cNvPr id="2" name="Рисунок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3472" y="51321606"/>
          <a:ext cx="3223986" cy="2558143"/>
        </a:xfrm>
        <a:prstGeom prst="rect">
          <a:avLst/>
        </a:prstGeom>
      </xdr:spPr>
    </xdr:pic>
    <xdr:clientData/>
  </xdr:twoCellAnchor>
  <xdr:twoCellAnchor editAs="oneCell">
    <xdr:from>
      <xdr:col>7</xdr:col>
      <xdr:colOff>18142</xdr:colOff>
      <xdr:row>170</xdr:row>
      <xdr:rowOff>0</xdr:rowOff>
    </xdr:from>
    <xdr:to>
      <xdr:col>8</xdr:col>
      <xdr:colOff>1233714</xdr:colOff>
      <xdr:row>170</xdr:row>
      <xdr:rowOff>2186215</xdr:rowOff>
    </xdr:to>
    <xdr:pic>
      <xdr:nvPicPr>
        <xdr:cNvPr id="3" name="Рисунок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44692" y="51320700"/>
          <a:ext cx="2942771" cy="2186215"/>
        </a:xfrm>
        <a:prstGeom prst="rect">
          <a:avLst/>
        </a:prstGeom>
      </xdr:spPr>
    </xdr:pic>
    <xdr:clientData/>
  </xdr:twoCellAnchor>
  <xdr:oneCellAnchor>
    <xdr:from>
      <xdr:col>8</xdr:col>
      <xdr:colOff>2004786</xdr:colOff>
      <xdr:row>170</xdr:row>
      <xdr:rowOff>2004787</xdr:rowOff>
    </xdr:from>
    <xdr:ext cx="3024187" cy="371927"/>
    <xdr:sp macro="" textlink="">
      <xdr:nvSpPr>
        <xdr:cNvPr id="4" name="Прямоугольник 3">
          <a:extLst>
            <a:ext uri="{FF2B5EF4-FFF2-40B4-BE49-F238E27FC236}">
              <a16:creationId xmlns:a16="http://schemas.microsoft.com/office/drawing/2014/main" id="{00000000-0008-0000-0D00-000004000000}"/>
            </a:ext>
          </a:extLst>
        </xdr:cNvPr>
        <xdr:cNvSpPr/>
      </xdr:nvSpPr>
      <xdr:spPr>
        <a:xfrm>
          <a:off x="12958536" y="5332548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2530859</xdr:colOff>
      <xdr:row>3</xdr:row>
      <xdr:rowOff>208643</xdr:rowOff>
    </xdr:from>
    <xdr:to>
      <xdr:col>4</xdr:col>
      <xdr:colOff>304665</xdr:colOff>
      <xdr:row>3</xdr:row>
      <xdr:rowOff>1288142</xdr:rowOff>
    </xdr:to>
    <xdr:pic>
      <xdr:nvPicPr>
        <xdr:cNvPr id="5" name="Рисунок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172459" y="1726293"/>
          <a:ext cx="2605250" cy="1079499"/>
        </a:xfrm>
        <a:prstGeom prst="rect">
          <a:avLst/>
        </a:prstGeom>
      </xdr:spPr>
    </xdr:pic>
    <xdr:clientData/>
  </xdr:twoCellAnchor>
  <xdr:twoCellAnchor editAs="oneCell">
    <xdr:from>
      <xdr:col>2</xdr:col>
      <xdr:colOff>2794001</xdr:colOff>
      <xdr:row>3</xdr:row>
      <xdr:rowOff>1369792</xdr:rowOff>
    </xdr:from>
    <xdr:to>
      <xdr:col>4</xdr:col>
      <xdr:colOff>444499</xdr:colOff>
      <xdr:row>5</xdr:row>
      <xdr:rowOff>158535</xdr:rowOff>
    </xdr:to>
    <xdr:pic>
      <xdr:nvPicPr>
        <xdr:cNvPr id="6" name="Рисунок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35601" y="2887442"/>
          <a:ext cx="2481942" cy="1176343"/>
        </a:xfrm>
        <a:prstGeom prst="rect">
          <a:avLst/>
        </a:prstGeom>
      </xdr:spPr>
    </xdr:pic>
    <xdr:clientData/>
  </xdr:twoCellAnchor>
  <xdr:twoCellAnchor editAs="oneCell">
    <xdr:from>
      <xdr:col>8</xdr:col>
      <xdr:colOff>2450269</xdr:colOff>
      <xdr:row>3</xdr:row>
      <xdr:rowOff>127003</xdr:rowOff>
    </xdr:from>
    <xdr:to>
      <xdr:col>10</xdr:col>
      <xdr:colOff>219461</xdr:colOff>
      <xdr:row>3</xdr:row>
      <xdr:rowOff>1152070</xdr:rowOff>
    </xdr:to>
    <xdr:pic>
      <xdr:nvPicPr>
        <xdr:cNvPr id="7" name="Рисунок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404019" y="1644653"/>
          <a:ext cx="2600635" cy="1025067"/>
        </a:xfrm>
        <a:prstGeom prst="rect">
          <a:avLst/>
        </a:prstGeom>
      </xdr:spPr>
    </xdr:pic>
    <xdr:clientData/>
  </xdr:twoCellAnchor>
  <xdr:twoCellAnchor editAs="oneCell">
    <xdr:from>
      <xdr:col>8</xdr:col>
      <xdr:colOff>2567216</xdr:colOff>
      <xdr:row>3</xdr:row>
      <xdr:rowOff>1269998</xdr:rowOff>
    </xdr:from>
    <xdr:to>
      <xdr:col>10</xdr:col>
      <xdr:colOff>308429</xdr:colOff>
      <xdr:row>5</xdr:row>
      <xdr:rowOff>101938</xdr:rowOff>
    </xdr:to>
    <xdr:pic>
      <xdr:nvPicPr>
        <xdr:cNvPr id="8" name="Рисунок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520966" y="2787648"/>
          <a:ext cx="2572656" cy="1219540"/>
        </a:xfrm>
        <a:prstGeom prst="rect">
          <a:avLst/>
        </a:prstGeom>
      </xdr:spPr>
    </xdr:pic>
    <xdr:clientData/>
  </xdr:twoCellAnchor>
  <xdr:twoCellAnchor editAs="oneCell">
    <xdr:from>
      <xdr:col>2</xdr:col>
      <xdr:colOff>2482941</xdr:colOff>
      <xdr:row>33</xdr:row>
      <xdr:rowOff>172360</xdr:rowOff>
    </xdr:from>
    <xdr:to>
      <xdr:col>4</xdr:col>
      <xdr:colOff>317405</xdr:colOff>
      <xdr:row>33</xdr:row>
      <xdr:rowOff>1197428</xdr:rowOff>
    </xdr:to>
    <xdr:pic>
      <xdr:nvPicPr>
        <xdr:cNvPr id="9" name="Рисунок 8">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124541" y="10757810"/>
          <a:ext cx="2665908" cy="1025068"/>
        </a:xfrm>
        <a:prstGeom prst="rect">
          <a:avLst/>
        </a:prstGeom>
      </xdr:spPr>
    </xdr:pic>
    <xdr:clientData/>
  </xdr:twoCellAnchor>
  <xdr:twoCellAnchor editAs="oneCell">
    <xdr:from>
      <xdr:col>2</xdr:col>
      <xdr:colOff>2594427</xdr:colOff>
      <xdr:row>33</xdr:row>
      <xdr:rowOff>1342573</xdr:rowOff>
    </xdr:from>
    <xdr:to>
      <xdr:col>4</xdr:col>
      <xdr:colOff>350160</xdr:colOff>
      <xdr:row>35</xdr:row>
      <xdr:rowOff>181427</xdr:rowOff>
    </xdr:to>
    <xdr:pic>
      <xdr:nvPicPr>
        <xdr:cNvPr id="10" name="Рисунок 9">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236027" y="11928023"/>
          <a:ext cx="2587177" cy="1226455"/>
        </a:xfrm>
        <a:prstGeom prst="rect">
          <a:avLst/>
        </a:prstGeom>
      </xdr:spPr>
    </xdr:pic>
    <xdr:clientData/>
  </xdr:twoCellAnchor>
  <xdr:twoCellAnchor editAs="oneCell">
    <xdr:from>
      <xdr:col>8</xdr:col>
      <xdr:colOff>2331356</xdr:colOff>
      <xdr:row>33</xdr:row>
      <xdr:rowOff>199571</xdr:rowOff>
    </xdr:from>
    <xdr:to>
      <xdr:col>10</xdr:col>
      <xdr:colOff>212101</xdr:colOff>
      <xdr:row>33</xdr:row>
      <xdr:rowOff>1396999</xdr:rowOff>
    </xdr:to>
    <xdr:pic>
      <xdr:nvPicPr>
        <xdr:cNvPr id="11" name="Рисунок 10">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285106" y="10785021"/>
          <a:ext cx="2712188" cy="1197428"/>
        </a:xfrm>
        <a:prstGeom prst="rect">
          <a:avLst/>
        </a:prstGeom>
      </xdr:spPr>
    </xdr:pic>
    <xdr:clientData/>
  </xdr:twoCellAnchor>
  <xdr:twoCellAnchor editAs="oneCell">
    <xdr:from>
      <xdr:col>8</xdr:col>
      <xdr:colOff>2703285</xdr:colOff>
      <xdr:row>33</xdr:row>
      <xdr:rowOff>1324428</xdr:rowOff>
    </xdr:from>
    <xdr:to>
      <xdr:col>10</xdr:col>
      <xdr:colOff>325664</xdr:colOff>
      <xdr:row>35</xdr:row>
      <xdr:rowOff>136070</xdr:rowOff>
    </xdr:to>
    <xdr:pic>
      <xdr:nvPicPr>
        <xdr:cNvPr id="12" name="Рисунок 11">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657035" y="11909878"/>
          <a:ext cx="2453822" cy="1199243"/>
        </a:xfrm>
        <a:prstGeom prst="rect">
          <a:avLst/>
        </a:prstGeom>
      </xdr:spPr>
    </xdr:pic>
    <xdr:clientData/>
  </xdr:twoCellAnchor>
  <xdr:twoCellAnchor editAs="oneCell">
    <xdr:from>
      <xdr:col>2</xdr:col>
      <xdr:colOff>2120393</xdr:colOff>
      <xdr:row>63</xdr:row>
      <xdr:rowOff>136070</xdr:rowOff>
    </xdr:from>
    <xdr:to>
      <xdr:col>4</xdr:col>
      <xdr:colOff>289981</xdr:colOff>
      <xdr:row>63</xdr:row>
      <xdr:rowOff>1097641</xdr:rowOff>
    </xdr:to>
    <xdr:pic>
      <xdr:nvPicPr>
        <xdr:cNvPr id="13" name="Рисунок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61993" y="19808370"/>
          <a:ext cx="3001032" cy="961571"/>
        </a:xfrm>
        <a:prstGeom prst="rect">
          <a:avLst/>
        </a:prstGeom>
      </xdr:spPr>
    </xdr:pic>
    <xdr:clientData/>
  </xdr:twoCellAnchor>
  <xdr:twoCellAnchor editAs="oneCell">
    <xdr:from>
      <xdr:col>2</xdr:col>
      <xdr:colOff>2757715</xdr:colOff>
      <xdr:row>63</xdr:row>
      <xdr:rowOff>1360718</xdr:rowOff>
    </xdr:from>
    <xdr:to>
      <xdr:col>4</xdr:col>
      <xdr:colOff>341995</xdr:colOff>
      <xdr:row>65</xdr:row>
      <xdr:rowOff>117929</xdr:rowOff>
    </xdr:to>
    <xdr:pic>
      <xdr:nvPicPr>
        <xdr:cNvPr id="14" name="Рисунок 13">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99315" y="21033018"/>
          <a:ext cx="2415724" cy="1144811"/>
        </a:xfrm>
        <a:prstGeom prst="rect">
          <a:avLst/>
        </a:prstGeom>
      </xdr:spPr>
    </xdr:pic>
    <xdr:clientData/>
  </xdr:twoCellAnchor>
  <xdr:twoCellAnchor editAs="oneCell">
    <xdr:from>
      <xdr:col>2</xdr:col>
      <xdr:colOff>2331360</xdr:colOff>
      <xdr:row>170</xdr:row>
      <xdr:rowOff>163284</xdr:rowOff>
    </xdr:from>
    <xdr:to>
      <xdr:col>4</xdr:col>
      <xdr:colOff>281214</xdr:colOff>
      <xdr:row>170</xdr:row>
      <xdr:rowOff>1170191</xdr:rowOff>
    </xdr:to>
    <xdr:pic>
      <xdr:nvPicPr>
        <xdr:cNvPr id="15" name="Рисунок 14">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972960" y="51483984"/>
          <a:ext cx="2781298" cy="1006907"/>
        </a:xfrm>
        <a:prstGeom prst="rect">
          <a:avLst/>
        </a:prstGeom>
      </xdr:spPr>
    </xdr:pic>
    <xdr:clientData/>
  </xdr:twoCellAnchor>
  <xdr:twoCellAnchor editAs="oneCell">
    <xdr:from>
      <xdr:col>8</xdr:col>
      <xdr:colOff>3093358</xdr:colOff>
      <xdr:row>170</xdr:row>
      <xdr:rowOff>997858</xdr:rowOff>
    </xdr:from>
    <xdr:to>
      <xdr:col>10</xdr:col>
      <xdr:colOff>334737</xdr:colOff>
      <xdr:row>170</xdr:row>
      <xdr:rowOff>1968501</xdr:rowOff>
    </xdr:to>
    <xdr:pic>
      <xdr:nvPicPr>
        <xdr:cNvPr id="16" name="Рисунок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047108" y="52318558"/>
          <a:ext cx="2072822" cy="970643"/>
        </a:xfrm>
        <a:prstGeom prst="rect">
          <a:avLst/>
        </a:prstGeom>
      </xdr:spPr>
    </xdr:pic>
    <xdr:clientData/>
  </xdr:twoCellAnchor>
  <xdr:twoCellAnchor editAs="oneCell">
    <xdr:from>
      <xdr:col>8</xdr:col>
      <xdr:colOff>2648857</xdr:colOff>
      <xdr:row>170</xdr:row>
      <xdr:rowOff>27214</xdr:rowOff>
    </xdr:from>
    <xdr:to>
      <xdr:col>10</xdr:col>
      <xdr:colOff>444500</xdr:colOff>
      <xdr:row>170</xdr:row>
      <xdr:rowOff>1030514</xdr:rowOff>
    </xdr:to>
    <xdr:pic>
      <xdr:nvPicPr>
        <xdr:cNvPr id="17" name="Рисунок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602607" y="51347914"/>
          <a:ext cx="2627086" cy="1003300"/>
        </a:xfrm>
        <a:prstGeom prst="rect">
          <a:avLst/>
        </a:prstGeom>
      </xdr:spPr>
    </xdr:pic>
    <xdr:clientData/>
  </xdr:twoCellAnchor>
  <xdr:twoCellAnchor editAs="oneCell">
    <xdr:from>
      <xdr:col>8</xdr:col>
      <xdr:colOff>1260927</xdr:colOff>
      <xdr:row>170</xdr:row>
      <xdr:rowOff>371935</xdr:rowOff>
    </xdr:from>
    <xdr:to>
      <xdr:col>8</xdr:col>
      <xdr:colOff>2594428</xdr:colOff>
      <xdr:row>170</xdr:row>
      <xdr:rowOff>1019635</xdr:rowOff>
    </xdr:to>
    <xdr:pic>
      <xdr:nvPicPr>
        <xdr:cNvPr id="18" name="Рисунок 17">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214677" y="51692635"/>
          <a:ext cx="1333501" cy="647700"/>
        </a:xfrm>
        <a:prstGeom prst="rect">
          <a:avLst/>
        </a:prstGeom>
      </xdr:spPr>
    </xdr:pic>
    <xdr:clientData/>
  </xdr:twoCellAnchor>
  <xdr:twoCellAnchor editAs="oneCell">
    <xdr:from>
      <xdr:col>2</xdr:col>
      <xdr:colOff>2458355</xdr:colOff>
      <xdr:row>170</xdr:row>
      <xdr:rowOff>1170214</xdr:rowOff>
    </xdr:from>
    <xdr:to>
      <xdr:col>4</xdr:col>
      <xdr:colOff>359540</xdr:colOff>
      <xdr:row>172</xdr:row>
      <xdr:rowOff>72572</xdr:rowOff>
    </xdr:to>
    <xdr:pic>
      <xdr:nvPicPr>
        <xdr:cNvPr id="19" name="Рисунок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099955" y="52490914"/>
          <a:ext cx="2732629" cy="1277258"/>
        </a:xfrm>
        <a:prstGeom prst="rect">
          <a:avLst/>
        </a:prstGeom>
      </xdr:spPr>
    </xdr:pic>
    <xdr:clientData/>
  </xdr:twoCellAnchor>
  <xdr:twoCellAnchor editAs="oneCell">
    <xdr:from>
      <xdr:col>8</xdr:col>
      <xdr:colOff>1442357</xdr:colOff>
      <xdr:row>170</xdr:row>
      <xdr:rowOff>1115786</xdr:rowOff>
    </xdr:from>
    <xdr:to>
      <xdr:col>8</xdr:col>
      <xdr:colOff>2667907</xdr:colOff>
      <xdr:row>170</xdr:row>
      <xdr:rowOff>1998436</xdr:rowOff>
    </xdr:to>
    <xdr:pic>
      <xdr:nvPicPr>
        <xdr:cNvPr id="20" name="Рисунок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396107" y="52436486"/>
          <a:ext cx="1225550" cy="882650"/>
        </a:xfrm>
        <a:prstGeom prst="rect">
          <a:avLst/>
        </a:prstGeom>
      </xdr:spPr>
    </xdr:pic>
    <xdr:clientData/>
  </xdr:twoCellAnchor>
  <xdr:oneCellAnchor>
    <xdr:from>
      <xdr:col>2</xdr:col>
      <xdr:colOff>181429</xdr:colOff>
      <xdr:row>303</xdr:row>
      <xdr:rowOff>807357</xdr:rowOff>
    </xdr:from>
    <xdr:ext cx="4626428" cy="281216"/>
    <xdr:sp macro="" textlink="">
      <xdr:nvSpPr>
        <xdr:cNvPr id="21" name="Прямоугольник 20">
          <a:extLst>
            <a:ext uri="{FF2B5EF4-FFF2-40B4-BE49-F238E27FC236}">
              <a16:creationId xmlns:a16="http://schemas.microsoft.com/office/drawing/2014/main" id="{00000000-0008-0000-0D00-000015000000}"/>
            </a:ext>
          </a:extLst>
        </xdr:cNvPr>
        <xdr:cNvSpPr/>
      </xdr:nvSpPr>
      <xdr:spPr>
        <a:xfrm>
          <a:off x="2823029" y="1107703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303</xdr:row>
      <xdr:rowOff>263072</xdr:rowOff>
    </xdr:from>
    <xdr:ext cx="4626428" cy="435428"/>
    <xdr:sp macro="" textlink="">
      <xdr:nvSpPr>
        <xdr:cNvPr id="22" name="Прямоугольник 21">
          <a:extLst>
            <a:ext uri="{FF2B5EF4-FFF2-40B4-BE49-F238E27FC236}">
              <a16:creationId xmlns:a16="http://schemas.microsoft.com/office/drawing/2014/main" id="{00000000-0008-0000-0D00-000016000000}"/>
            </a:ext>
          </a:extLst>
        </xdr:cNvPr>
        <xdr:cNvSpPr/>
      </xdr:nvSpPr>
      <xdr:spPr>
        <a:xfrm>
          <a:off x="2696029" y="1102260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303</xdr:row>
      <xdr:rowOff>635000</xdr:rowOff>
    </xdr:from>
    <xdr:ext cx="4626428" cy="453573"/>
    <xdr:sp macro="" textlink="">
      <xdr:nvSpPr>
        <xdr:cNvPr id="23" name="Прямоугольник 22">
          <a:extLst>
            <a:ext uri="{FF2B5EF4-FFF2-40B4-BE49-F238E27FC236}">
              <a16:creationId xmlns:a16="http://schemas.microsoft.com/office/drawing/2014/main" id="{00000000-0008-0000-0D00-000017000000}"/>
            </a:ext>
          </a:extLst>
        </xdr:cNvPr>
        <xdr:cNvSpPr/>
      </xdr:nvSpPr>
      <xdr:spPr>
        <a:xfrm>
          <a:off x="11135179" y="1105979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303</xdr:row>
      <xdr:rowOff>36286</xdr:rowOff>
    </xdr:from>
    <xdr:ext cx="4789714" cy="616857"/>
    <xdr:sp macro="" textlink="">
      <xdr:nvSpPr>
        <xdr:cNvPr id="24" name="Прямоугольник 23">
          <a:extLst>
            <a:ext uri="{FF2B5EF4-FFF2-40B4-BE49-F238E27FC236}">
              <a16:creationId xmlns:a16="http://schemas.microsoft.com/office/drawing/2014/main" id="{00000000-0008-0000-0D00-000018000000}"/>
            </a:ext>
          </a:extLst>
        </xdr:cNvPr>
        <xdr:cNvSpPr/>
      </xdr:nvSpPr>
      <xdr:spPr>
        <a:xfrm>
          <a:off x="11117036" y="1099992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7</xdr:col>
      <xdr:colOff>72572</xdr:colOff>
      <xdr:row>303</xdr:row>
      <xdr:rowOff>99785</xdr:rowOff>
    </xdr:from>
    <xdr:to>
      <xdr:col>7</xdr:col>
      <xdr:colOff>1542144</xdr:colOff>
      <xdr:row>303</xdr:row>
      <xdr:rowOff>1028779</xdr:rowOff>
    </xdr:to>
    <xdr:pic>
      <xdr:nvPicPr>
        <xdr:cNvPr id="25" name="Рисунок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99122" y="110062735"/>
          <a:ext cx="1469572" cy="928994"/>
        </a:xfrm>
        <a:prstGeom prst="rect">
          <a:avLst/>
        </a:prstGeom>
      </xdr:spPr>
    </xdr:pic>
    <xdr:clientData/>
  </xdr:twoCellAnchor>
  <xdr:twoCellAnchor editAs="oneCell">
    <xdr:from>
      <xdr:col>0</xdr:col>
      <xdr:colOff>870858</xdr:colOff>
      <xdr:row>309</xdr:row>
      <xdr:rowOff>63499</xdr:rowOff>
    </xdr:from>
    <xdr:to>
      <xdr:col>2</xdr:col>
      <xdr:colOff>885620</xdr:colOff>
      <xdr:row>316</xdr:row>
      <xdr:rowOff>117928</xdr:rowOff>
    </xdr:to>
    <xdr:pic>
      <xdr:nvPicPr>
        <xdr:cNvPr id="26" name="Рисунок 25">
          <a:extLst>
            <a:ext uri="{FF2B5EF4-FFF2-40B4-BE49-F238E27FC236}">
              <a16:creationId xmlns:a16="http://schemas.microsoft.com/office/drawing/2014/main" id="{00000000-0008-0000-0D00-00001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70858" y="112318799"/>
          <a:ext cx="2614633" cy="1343479"/>
        </a:xfrm>
        <a:prstGeom prst="rect">
          <a:avLst/>
        </a:prstGeom>
      </xdr:spPr>
    </xdr:pic>
    <xdr:clientData/>
  </xdr:twoCellAnchor>
  <xdr:oneCellAnchor>
    <xdr:from>
      <xdr:col>2</xdr:col>
      <xdr:colOff>943430</xdr:colOff>
      <xdr:row>308</xdr:row>
      <xdr:rowOff>18143</xdr:rowOff>
    </xdr:from>
    <xdr:ext cx="4626428" cy="435428"/>
    <xdr:sp macro="" textlink="">
      <xdr:nvSpPr>
        <xdr:cNvPr id="27" name="Прямоугольник 26">
          <a:extLst>
            <a:ext uri="{FF2B5EF4-FFF2-40B4-BE49-F238E27FC236}">
              <a16:creationId xmlns:a16="http://schemas.microsoft.com/office/drawing/2014/main" id="{00000000-0008-0000-0D00-00001B000000}"/>
            </a:ext>
          </a:extLst>
        </xdr:cNvPr>
        <xdr:cNvSpPr/>
      </xdr:nvSpPr>
      <xdr:spPr>
        <a:xfrm>
          <a:off x="3585030" y="1120892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834571</xdr:colOff>
      <xdr:row>314</xdr:row>
      <xdr:rowOff>50799</xdr:rowOff>
    </xdr:from>
    <xdr:ext cx="4381501" cy="321129"/>
    <xdr:sp macro="" textlink="">
      <xdr:nvSpPr>
        <xdr:cNvPr id="28" name="Прямоугольник 27">
          <a:extLst>
            <a:ext uri="{FF2B5EF4-FFF2-40B4-BE49-F238E27FC236}">
              <a16:creationId xmlns:a16="http://schemas.microsoft.com/office/drawing/2014/main" id="{00000000-0008-0000-0D00-00001C000000}"/>
            </a:ext>
          </a:extLst>
        </xdr:cNvPr>
        <xdr:cNvSpPr/>
      </xdr:nvSpPr>
      <xdr:spPr>
        <a:xfrm>
          <a:off x="3476171" y="113226849"/>
          <a:ext cx="4381501" cy="321129"/>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54430</xdr:colOff>
      <xdr:row>308</xdr:row>
      <xdr:rowOff>9072</xdr:rowOff>
    </xdr:from>
    <xdr:to>
      <xdr:col>8</xdr:col>
      <xdr:colOff>1542145</xdr:colOff>
      <xdr:row>315</xdr:row>
      <xdr:rowOff>110672</xdr:rowOff>
    </xdr:to>
    <xdr:pic>
      <xdr:nvPicPr>
        <xdr:cNvPr id="29" name="Рисунок 28">
          <a:extLst>
            <a:ext uri="{FF2B5EF4-FFF2-40B4-BE49-F238E27FC236}">
              <a16:creationId xmlns:a16="http://schemas.microsoft.com/office/drawing/2014/main" id="{00000000-0008-0000-0D00-00001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0980" y="112080222"/>
          <a:ext cx="3214914" cy="1390650"/>
        </a:xfrm>
        <a:prstGeom prst="rect">
          <a:avLst/>
        </a:prstGeom>
      </xdr:spPr>
    </xdr:pic>
    <xdr:clientData/>
  </xdr:twoCellAnchor>
  <xdr:oneCellAnchor>
    <xdr:from>
      <xdr:col>8</xdr:col>
      <xdr:colOff>1569357</xdr:colOff>
      <xdr:row>307</xdr:row>
      <xdr:rowOff>72570</xdr:rowOff>
    </xdr:from>
    <xdr:ext cx="4626428" cy="979715"/>
    <xdr:sp macro="" textlink="">
      <xdr:nvSpPr>
        <xdr:cNvPr id="30" name="Прямоугольник 29">
          <a:extLst>
            <a:ext uri="{FF2B5EF4-FFF2-40B4-BE49-F238E27FC236}">
              <a16:creationId xmlns:a16="http://schemas.microsoft.com/office/drawing/2014/main" id="{00000000-0008-0000-0D00-00001E000000}"/>
            </a:ext>
          </a:extLst>
        </xdr:cNvPr>
        <xdr:cNvSpPr/>
      </xdr:nvSpPr>
      <xdr:spPr>
        <a:xfrm>
          <a:off x="12523107" y="111959570"/>
          <a:ext cx="4626428"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1587500</xdr:colOff>
      <xdr:row>313</xdr:row>
      <xdr:rowOff>90714</xdr:rowOff>
    </xdr:from>
    <xdr:ext cx="4381501" cy="517071"/>
    <xdr:sp macro="" textlink="">
      <xdr:nvSpPr>
        <xdr:cNvPr id="31" name="Прямоугольник 30">
          <a:extLst>
            <a:ext uri="{FF2B5EF4-FFF2-40B4-BE49-F238E27FC236}">
              <a16:creationId xmlns:a16="http://schemas.microsoft.com/office/drawing/2014/main" id="{00000000-0008-0000-0D00-00001F000000}"/>
            </a:ext>
          </a:extLst>
        </xdr:cNvPr>
        <xdr:cNvSpPr/>
      </xdr:nvSpPr>
      <xdr:spPr>
        <a:xfrm>
          <a:off x="12541250" y="113082614"/>
          <a:ext cx="4381501" cy="517071"/>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1</xdr:col>
      <xdr:colOff>9071</xdr:colOff>
      <xdr:row>3</xdr:row>
      <xdr:rowOff>9071</xdr:rowOff>
    </xdr:from>
    <xdr:to>
      <xdr:col>2</xdr:col>
      <xdr:colOff>970644</xdr:colOff>
      <xdr:row>5</xdr:row>
      <xdr:rowOff>190500</xdr:rowOff>
    </xdr:to>
    <xdr:pic>
      <xdr:nvPicPr>
        <xdr:cNvPr id="32" name="Рисунок 31">
          <a:extLst>
            <a:ext uri="{FF2B5EF4-FFF2-40B4-BE49-F238E27FC236}">
              <a16:creationId xmlns:a16="http://schemas.microsoft.com/office/drawing/2014/main" id="{00000000-0008-0000-0D00-000020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471" y="1526721"/>
          <a:ext cx="2688772" cy="2569029"/>
        </a:xfrm>
        <a:prstGeom prst="rect">
          <a:avLst/>
        </a:prstGeom>
      </xdr:spPr>
    </xdr:pic>
    <xdr:clientData/>
  </xdr:twoCellAnchor>
  <xdr:twoCellAnchor editAs="oneCell">
    <xdr:from>
      <xdr:col>7</xdr:col>
      <xdr:colOff>9071</xdr:colOff>
      <xdr:row>3</xdr:row>
      <xdr:rowOff>9072</xdr:rowOff>
    </xdr:from>
    <xdr:to>
      <xdr:col>8</xdr:col>
      <xdr:colOff>1006929</xdr:colOff>
      <xdr:row>5</xdr:row>
      <xdr:rowOff>190501</xdr:rowOff>
    </xdr:to>
    <xdr:pic>
      <xdr:nvPicPr>
        <xdr:cNvPr id="33" name="Рисунок 32">
          <a:extLst>
            <a:ext uri="{FF2B5EF4-FFF2-40B4-BE49-F238E27FC236}">
              <a16:creationId xmlns:a16="http://schemas.microsoft.com/office/drawing/2014/main" id="{00000000-0008-0000-0D00-00002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5621" y="1526722"/>
          <a:ext cx="2725057" cy="2569029"/>
        </a:xfrm>
        <a:prstGeom prst="rect">
          <a:avLst/>
        </a:prstGeom>
      </xdr:spPr>
    </xdr:pic>
    <xdr:clientData/>
  </xdr:twoCellAnchor>
  <xdr:twoCellAnchor editAs="oneCell">
    <xdr:from>
      <xdr:col>1</xdr:col>
      <xdr:colOff>9071</xdr:colOff>
      <xdr:row>33</xdr:row>
      <xdr:rowOff>9071</xdr:rowOff>
    </xdr:from>
    <xdr:to>
      <xdr:col>2</xdr:col>
      <xdr:colOff>1025072</xdr:colOff>
      <xdr:row>35</xdr:row>
      <xdr:rowOff>190499</xdr:rowOff>
    </xdr:to>
    <xdr:pic>
      <xdr:nvPicPr>
        <xdr:cNvPr id="34" name="Рисунок 33">
          <a:extLst>
            <a:ext uri="{FF2B5EF4-FFF2-40B4-BE49-F238E27FC236}">
              <a16:creationId xmlns:a16="http://schemas.microsoft.com/office/drawing/2014/main" id="{00000000-0008-0000-0D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471" y="10594521"/>
          <a:ext cx="2743200" cy="2569029"/>
        </a:xfrm>
        <a:prstGeom prst="rect">
          <a:avLst/>
        </a:prstGeom>
      </xdr:spPr>
    </xdr:pic>
    <xdr:clientData/>
  </xdr:twoCellAnchor>
  <xdr:twoCellAnchor editAs="oneCell">
    <xdr:from>
      <xdr:col>7</xdr:col>
      <xdr:colOff>9071</xdr:colOff>
      <xdr:row>33</xdr:row>
      <xdr:rowOff>9071</xdr:rowOff>
    </xdr:from>
    <xdr:to>
      <xdr:col>8</xdr:col>
      <xdr:colOff>1016001</xdr:colOff>
      <xdr:row>35</xdr:row>
      <xdr:rowOff>190499</xdr:rowOff>
    </xdr:to>
    <xdr:pic>
      <xdr:nvPicPr>
        <xdr:cNvPr id="35" name="Рисунок 34">
          <a:extLst>
            <a:ext uri="{FF2B5EF4-FFF2-40B4-BE49-F238E27FC236}">
              <a16:creationId xmlns:a16="http://schemas.microsoft.com/office/drawing/2014/main" id="{00000000-0008-0000-0D00-00002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5621" y="10594521"/>
          <a:ext cx="2734129" cy="2569029"/>
        </a:xfrm>
        <a:prstGeom prst="rect">
          <a:avLst/>
        </a:prstGeom>
      </xdr:spPr>
    </xdr:pic>
    <xdr:clientData/>
  </xdr:twoCellAnchor>
  <xdr:twoCellAnchor editAs="oneCell">
    <xdr:from>
      <xdr:col>1</xdr:col>
      <xdr:colOff>9071</xdr:colOff>
      <xdr:row>63</xdr:row>
      <xdr:rowOff>0</xdr:rowOff>
    </xdr:from>
    <xdr:to>
      <xdr:col>2</xdr:col>
      <xdr:colOff>1025072</xdr:colOff>
      <xdr:row>65</xdr:row>
      <xdr:rowOff>190500</xdr:rowOff>
    </xdr:to>
    <xdr:pic>
      <xdr:nvPicPr>
        <xdr:cNvPr id="36" name="Рисунок 35">
          <a:extLst>
            <a:ext uri="{FF2B5EF4-FFF2-40B4-BE49-F238E27FC236}">
              <a16:creationId xmlns:a16="http://schemas.microsoft.com/office/drawing/2014/main" id="{00000000-0008-0000-0D00-000024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23471" y="19672300"/>
          <a:ext cx="2743200" cy="2578100"/>
        </a:xfrm>
        <a:prstGeom prst="rect">
          <a:avLst/>
        </a:prstGeom>
      </xdr:spPr>
    </xdr:pic>
    <xdr:clientData/>
  </xdr:twoCellAnchor>
  <xdr:twoCellAnchor editAs="oneCell">
    <xdr:from>
      <xdr:col>1</xdr:col>
      <xdr:colOff>9071</xdr:colOff>
      <xdr:row>96</xdr:row>
      <xdr:rowOff>11791</xdr:rowOff>
    </xdr:from>
    <xdr:to>
      <xdr:col>2</xdr:col>
      <xdr:colOff>1734696</xdr:colOff>
      <xdr:row>96</xdr:row>
      <xdr:rowOff>2186214</xdr:rowOff>
    </xdr:to>
    <xdr:pic>
      <xdr:nvPicPr>
        <xdr:cNvPr id="37" name="Рисунок 36">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2935514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90714</xdr:colOff>
      <xdr:row>0</xdr:row>
      <xdr:rowOff>99787</xdr:rowOff>
    </xdr:from>
    <xdr:to>
      <xdr:col>1</xdr:col>
      <xdr:colOff>156128</xdr:colOff>
      <xdr:row>0</xdr:row>
      <xdr:rowOff>772987</xdr:rowOff>
    </xdr:to>
    <xdr:grpSp>
      <xdr:nvGrpSpPr>
        <xdr:cNvPr id="38" name="Группа 37">
          <a:hlinkClick xmlns:r="http://schemas.openxmlformats.org/officeDocument/2006/relationships" r:id="rId21"/>
          <a:extLst>
            <a:ext uri="{FF2B5EF4-FFF2-40B4-BE49-F238E27FC236}">
              <a16:creationId xmlns:a16="http://schemas.microsoft.com/office/drawing/2014/main" id="{00000000-0008-0000-0D00-000026000000}"/>
            </a:ext>
          </a:extLst>
        </xdr:cNvPr>
        <xdr:cNvGrpSpPr>
          <a:grpSpLocks noChangeAspect="1"/>
        </xdr:cNvGrpSpPr>
      </xdr:nvGrpSpPr>
      <xdr:grpSpPr>
        <a:xfrm>
          <a:off x="90714" y="99787"/>
          <a:ext cx="673200" cy="673200"/>
          <a:chOff x="720000" y="3600000"/>
          <a:chExt cx="792000" cy="792000"/>
        </a:xfrm>
        <a:noFill/>
      </xdr:grpSpPr>
      <xdr:sp macro="" textlink="">
        <xdr:nvSpPr>
          <xdr:cNvPr id="39" name="Стрелка влево 111">
            <a:extLst>
              <a:ext uri="{FF2B5EF4-FFF2-40B4-BE49-F238E27FC236}">
                <a16:creationId xmlns:a16="http://schemas.microsoft.com/office/drawing/2014/main" id="{00000000-0008-0000-0D00-00002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0" name="Прямоугольник 39">
            <a:extLst>
              <a:ext uri="{FF2B5EF4-FFF2-40B4-BE49-F238E27FC236}">
                <a16:creationId xmlns:a16="http://schemas.microsoft.com/office/drawing/2014/main" id="{00000000-0008-0000-0D00-00002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281213</xdr:colOff>
      <xdr:row>0</xdr:row>
      <xdr:rowOff>108858</xdr:rowOff>
    </xdr:from>
    <xdr:to>
      <xdr:col>1</xdr:col>
      <xdr:colOff>954413</xdr:colOff>
      <xdr:row>0</xdr:row>
      <xdr:rowOff>782058</xdr:rowOff>
    </xdr:to>
    <xdr:grpSp>
      <xdr:nvGrpSpPr>
        <xdr:cNvPr id="41" name="Группа 40">
          <a:hlinkClick xmlns:r="http://schemas.openxmlformats.org/officeDocument/2006/relationships" r:id="rId22"/>
          <a:extLst>
            <a:ext uri="{FF2B5EF4-FFF2-40B4-BE49-F238E27FC236}">
              <a16:creationId xmlns:a16="http://schemas.microsoft.com/office/drawing/2014/main" id="{00000000-0008-0000-0D00-000029000000}"/>
            </a:ext>
          </a:extLst>
        </xdr:cNvPr>
        <xdr:cNvGrpSpPr>
          <a:grpSpLocks noChangeAspect="1"/>
        </xdr:cNvGrpSpPr>
      </xdr:nvGrpSpPr>
      <xdr:grpSpPr>
        <a:xfrm rot="5400000">
          <a:off x="888999" y="108858"/>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0D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0D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1070431</xdr:colOff>
      <xdr:row>0</xdr:row>
      <xdr:rowOff>99787</xdr:rowOff>
    </xdr:from>
    <xdr:to>
      <xdr:col>2</xdr:col>
      <xdr:colOff>21775</xdr:colOff>
      <xdr:row>0</xdr:row>
      <xdr:rowOff>792024</xdr:rowOff>
    </xdr:to>
    <xdr:grpSp>
      <xdr:nvGrpSpPr>
        <xdr:cNvPr id="44" name="Группа 43">
          <a:hlinkClick xmlns:r="http://schemas.openxmlformats.org/officeDocument/2006/relationships" r:id="rId23"/>
          <a:extLst>
            <a:ext uri="{FF2B5EF4-FFF2-40B4-BE49-F238E27FC236}">
              <a16:creationId xmlns:a16="http://schemas.microsoft.com/office/drawing/2014/main" id="{00000000-0008-0000-0D00-00002C000000}"/>
            </a:ext>
          </a:extLst>
        </xdr:cNvPr>
        <xdr:cNvGrpSpPr/>
      </xdr:nvGrpSpPr>
      <xdr:grpSpPr>
        <a:xfrm>
          <a:off x="1678217" y="99787"/>
          <a:ext cx="674915" cy="692237"/>
          <a:chOff x="2160000" y="3672000"/>
          <a:chExt cx="720000" cy="720000"/>
        </a:xfrm>
      </xdr:grpSpPr>
      <xdr:pic>
        <xdr:nvPicPr>
          <xdr:cNvPr id="45" name="Picture 6" descr="D:\work folders\МОС\Документы по работе\прайс-лист\конфигуратор\unnamed.jpg">
            <a:extLst>
              <a:ext uri="{FF2B5EF4-FFF2-40B4-BE49-F238E27FC236}">
                <a16:creationId xmlns:a16="http://schemas.microsoft.com/office/drawing/2014/main" id="{00000000-0008-0000-0D00-00002D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6" name="Скругленный прямоугольник 49">
            <a:extLst>
              <a:ext uri="{FF2B5EF4-FFF2-40B4-BE49-F238E27FC236}">
                <a16:creationId xmlns:a16="http://schemas.microsoft.com/office/drawing/2014/main" id="{00000000-0008-0000-0D00-00002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167</xdr:row>
      <xdr:rowOff>63501</xdr:rowOff>
    </xdr:from>
    <xdr:to>
      <xdr:col>1</xdr:col>
      <xdr:colOff>1364344</xdr:colOff>
      <xdr:row>167</xdr:row>
      <xdr:rowOff>755738</xdr:rowOff>
    </xdr:to>
    <xdr:grpSp>
      <xdr:nvGrpSpPr>
        <xdr:cNvPr id="47" name="Группа 46">
          <a:hlinkClick xmlns:r="http://schemas.openxmlformats.org/officeDocument/2006/relationships" r:id="rId25"/>
          <a:extLst>
            <a:ext uri="{FF2B5EF4-FFF2-40B4-BE49-F238E27FC236}">
              <a16:creationId xmlns:a16="http://schemas.microsoft.com/office/drawing/2014/main" id="{00000000-0008-0000-0D00-00002F000000}"/>
            </a:ext>
          </a:extLst>
        </xdr:cNvPr>
        <xdr:cNvGrpSpPr/>
      </xdr:nvGrpSpPr>
      <xdr:grpSpPr>
        <a:xfrm>
          <a:off x="1297215" y="56759930"/>
          <a:ext cx="674915" cy="692237"/>
          <a:chOff x="2160000" y="3672000"/>
          <a:chExt cx="720000" cy="720000"/>
        </a:xfrm>
      </xdr:grpSpPr>
      <xdr:pic>
        <xdr:nvPicPr>
          <xdr:cNvPr id="48" name="Picture 6" descr="D:\work folders\МОС\Документы по работе\прайс-лист\конфигуратор\unnamed.jpg">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9" name="Скругленный прямоугольник 49">
            <a:extLst>
              <a:ext uri="{FF2B5EF4-FFF2-40B4-BE49-F238E27FC236}">
                <a16:creationId xmlns:a16="http://schemas.microsoft.com/office/drawing/2014/main" id="{00000000-0008-0000-0D00-00003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743860</xdr:colOff>
      <xdr:row>324</xdr:row>
      <xdr:rowOff>281215</xdr:rowOff>
    </xdr:from>
    <xdr:ext cx="3773711" cy="1478641"/>
    <xdr:sp macro="" textlink="">
      <xdr:nvSpPr>
        <xdr:cNvPr id="50" name="Прямоугольник 49">
          <a:extLst>
            <a:ext uri="{FF2B5EF4-FFF2-40B4-BE49-F238E27FC236}">
              <a16:creationId xmlns:a16="http://schemas.microsoft.com/office/drawing/2014/main" id="{00000000-0008-0000-0D00-000032000000}"/>
            </a:ext>
          </a:extLst>
        </xdr:cNvPr>
        <xdr:cNvSpPr/>
      </xdr:nvSpPr>
      <xdr:spPr>
        <a:xfrm>
          <a:off x="338546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324</xdr:row>
      <xdr:rowOff>9071</xdr:rowOff>
    </xdr:from>
    <xdr:to>
      <xdr:col>2</xdr:col>
      <xdr:colOff>444500</xdr:colOff>
      <xdr:row>326</xdr:row>
      <xdr:rowOff>181427</xdr:rowOff>
    </xdr:to>
    <xdr:pic>
      <xdr:nvPicPr>
        <xdr:cNvPr id="51" name="Рисунок 50">
          <a:extLst>
            <a:ext uri="{FF2B5EF4-FFF2-40B4-BE49-F238E27FC236}">
              <a16:creationId xmlns:a16="http://schemas.microsoft.com/office/drawing/2014/main" id="{00000000-0008-0000-0D00-00003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923471" y="115617171"/>
          <a:ext cx="2162628" cy="2547257"/>
        </a:xfrm>
        <a:prstGeom prst="rect">
          <a:avLst/>
        </a:prstGeom>
      </xdr:spPr>
    </xdr:pic>
    <xdr:clientData/>
  </xdr:twoCellAnchor>
  <xdr:oneCellAnchor>
    <xdr:from>
      <xdr:col>8</xdr:col>
      <xdr:colOff>743860</xdr:colOff>
      <xdr:row>324</xdr:row>
      <xdr:rowOff>281215</xdr:rowOff>
    </xdr:from>
    <xdr:ext cx="3773711" cy="1478641"/>
    <xdr:sp macro="" textlink="">
      <xdr:nvSpPr>
        <xdr:cNvPr id="52" name="Прямоугольник 51">
          <a:extLst>
            <a:ext uri="{FF2B5EF4-FFF2-40B4-BE49-F238E27FC236}">
              <a16:creationId xmlns:a16="http://schemas.microsoft.com/office/drawing/2014/main" id="{00000000-0008-0000-0D00-000034000000}"/>
            </a:ext>
          </a:extLst>
        </xdr:cNvPr>
        <xdr:cNvSpPr/>
      </xdr:nvSpPr>
      <xdr:spPr>
        <a:xfrm>
          <a:off x="1169761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Рекомендуемая ширина корпуса</a:t>
          </a:r>
        </a:p>
        <a:p>
          <a:r>
            <a:rPr lang="ru-RU" sz="1100" b="0" i="0" u="none" strike="noStrike" baseline="0">
              <a:latin typeface="+mn-lt"/>
              <a:ea typeface="+mn-ea"/>
              <a:cs typeface="+mn-cs"/>
            </a:rPr>
            <a:t>300–600 мм. Возможна другая конфигурация.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18142</xdr:colOff>
      <xdr:row>324</xdr:row>
      <xdr:rowOff>0</xdr:rowOff>
    </xdr:from>
    <xdr:to>
      <xdr:col>8</xdr:col>
      <xdr:colOff>371929</xdr:colOff>
      <xdr:row>326</xdr:row>
      <xdr:rowOff>181427</xdr:rowOff>
    </xdr:to>
    <xdr:pic>
      <xdr:nvPicPr>
        <xdr:cNvPr id="53" name="Рисунок 52">
          <a:extLst>
            <a:ext uri="{FF2B5EF4-FFF2-40B4-BE49-F238E27FC236}">
              <a16:creationId xmlns:a16="http://schemas.microsoft.com/office/drawing/2014/main" id="{00000000-0008-0000-0D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244692" y="115608100"/>
          <a:ext cx="2080986" cy="25563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1052289</xdr:colOff>
      <xdr:row>345</xdr:row>
      <xdr:rowOff>63499</xdr:rowOff>
    </xdr:from>
    <xdr:ext cx="3773711" cy="1696357"/>
    <xdr:sp macro="" textlink="">
      <xdr:nvSpPr>
        <xdr:cNvPr id="54" name="Прямоугольник 53">
          <a:extLst>
            <a:ext uri="{FF2B5EF4-FFF2-40B4-BE49-F238E27FC236}">
              <a16:creationId xmlns:a16="http://schemas.microsoft.com/office/drawing/2014/main" id="{00000000-0008-0000-0D00-000036000000}"/>
            </a:ext>
          </a:extLst>
        </xdr:cNvPr>
        <xdr:cNvSpPr/>
      </xdr:nvSpPr>
      <xdr:spPr>
        <a:xfrm>
          <a:off x="3693889" y="122300999"/>
          <a:ext cx="3773711" cy="169635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любой высоты и ширины корпуса</a:t>
          </a:r>
        </a:p>
        <a:p>
          <a:r>
            <a:rPr lang="ru-RU" sz="1100" b="0" i="0" u="none" strike="noStrike" baseline="0">
              <a:latin typeface="+mn-lt"/>
              <a:ea typeface="+mn-ea"/>
              <a:cs typeface="+mn-cs"/>
            </a:rPr>
            <a:t>Эффективное использование пространства для хранения</a:t>
          </a:r>
        </a:p>
        <a:p>
          <a:r>
            <a:rPr lang="ru-RU" sz="1100" b="0" i="0" u="none" strike="noStrike" baseline="0">
              <a:latin typeface="+mn-lt"/>
              <a:ea typeface="+mn-ea"/>
              <a:cs typeface="+mn-cs"/>
            </a:rPr>
            <a:t>Рекомендуемая ширина корпуса 450–1200 мм, 2 двери на</a:t>
          </a:r>
        </a:p>
        <a:p>
          <a:r>
            <a:rPr lang="ru-RU" sz="1100" b="0" i="0" u="none" strike="noStrike" baseline="0">
              <a:latin typeface="+mn-lt"/>
              <a:ea typeface="+mn-ea"/>
              <a:cs typeface="+mn-cs"/>
            </a:rPr>
            <a:t>петлях для ширины корпуса более 600 мм</a:t>
          </a:r>
        </a:p>
        <a:p>
          <a:r>
            <a:rPr lang="ru-RU" sz="1100" b="0" i="0" u="none" strike="noStrike" baseline="0">
              <a:latin typeface="+mn-lt"/>
              <a:ea typeface="+mn-ea"/>
              <a:cs typeface="+mn-cs"/>
            </a:rPr>
            <a:t>Рекомендуемые петли: скрытая петля быстрого монтажа</a:t>
          </a:r>
        </a:p>
        <a:p>
          <a:r>
            <a:rPr lang="en-US" sz="1100" b="0" i="0" u="none" strike="noStrike" baseline="0">
              <a:latin typeface="+mn-lt"/>
              <a:ea typeface="+mn-ea"/>
              <a:cs typeface="+mn-cs"/>
            </a:rPr>
            <a:t>Sensys 8657i</a:t>
          </a:r>
        </a:p>
        <a:p>
          <a:r>
            <a:rPr lang="ru-RU" sz="1100" b="0" i="0" u="none" strike="noStrike" baseline="0">
              <a:latin typeface="+mn-lt"/>
              <a:ea typeface="+mn-ea"/>
              <a:cs typeface="+mn-cs"/>
            </a:rPr>
            <a:t>Возможны другие конфигурации </a:t>
          </a:r>
        </a:p>
        <a:p>
          <a:endParaRPr lang="ru-RU" sz="1100" b="0" i="0" u="none" strike="noStrike" baseline="0">
            <a:latin typeface="+mn-lt"/>
            <a:ea typeface="+mn-ea"/>
            <a:cs typeface="+mn-cs"/>
          </a:endParaRPr>
        </a:p>
        <a:p>
          <a:r>
            <a:rPr lang="ru-RU" sz="1100" b="1" i="0" u="none" strike="noStrike" baseline="0">
              <a:latin typeface="+mn-lt"/>
              <a:ea typeface="+mn-ea"/>
              <a:cs typeface="+mn-cs"/>
            </a:rPr>
            <a:t>Расчет произведен для ширины корпуса до 600 мм</a:t>
          </a:r>
          <a:endParaRPr lang="ru-RU" sz="1100" b="1" i="0" u="none" strike="noStrike" cap="none" spc="0" baseline="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a typeface="+mn-ea"/>
            <a:cs typeface="+mn-cs"/>
          </a:endParaRPr>
        </a:p>
      </xdr:txBody>
    </xdr:sp>
    <xdr:clientData/>
  </xdr:oneCellAnchor>
  <xdr:twoCellAnchor editAs="oneCell">
    <xdr:from>
      <xdr:col>1</xdr:col>
      <xdr:colOff>9071</xdr:colOff>
      <xdr:row>345</xdr:row>
      <xdr:rowOff>533</xdr:rowOff>
    </xdr:from>
    <xdr:to>
      <xdr:col>2</xdr:col>
      <xdr:colOff>961572</xdr:colOff>
      <xdr:row>347</xdr:row>
      <xdr:rowOff>186765</xdr:rowOff>
    </xdr:to>
    <xdr:pic>
      <xdr:nvPicPr>
        <xdr:cNvPr id="55" name="Рисунок 54">
          <a:extLst>
            <a:ext uri="{FF2B5EF4-FFF2-40B4-BE49-F238E27FC236}">
              <a16:creationId xmlns:a16="http://schemas.microsoft.com/office/drawing/2014/main" id="{00000000-0008-0000-0D00-000037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3471" y="122238033"/>
          <a:ext cx="2679700" cy="2554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507999</xdr:colOff>
      <xdr:row>276</xdr:row>
      <xdr:rowOff>462642</xdr:rowOff>
    </xdr:from>
    <xdr:ext cx="2103140" cy="518561"/>
    <xdr:sp macro="" textlink="">
      <xdr:nvSpPr>
        <xdr:cNvPr id="56" name="Прямоугольник 55">
          <a:extLst>
            <a:ext uri="{FF2B5EF4-FFF2-40B4-BE49-F238E27FC236}">
              <a16:creationId xmlns:a16="http://schemas.microsoft.com/office/drawing/2014/main" id="{00000000-0008-0000-0D00-000038000000}"/>
            </a:ext>
          </a:extLst>
        </xdr:cNvPr>
        <xdr:cNvSpPr/>
      </xdr:nvSpPr>
      <xdr:spPr>
        <a:xfrm>
          <a:off x="3149599" y="100811692"/>
          <a:ext cx="2103140" cy="518561"/>
        </a:xfrm>
        <a:prstGeom prst="rect">
          <a:avLst/>
        </a:prstGeom>
        <a:noFill/>
      </xdr:spPr>
      <xdr:txBody>
        <a:bodyPr wrap="none" lIns="91440" tIns="45720" rIns="91440" bIns="45720">
          <a:noAutofit/>
        </a:bodyPr>
        <a:lstStyle/>
        <a:p>
          <a:r>
            <a:rPr lang="ru-RU" sz="1100" b="0" i="0" baseline="0">
              <a:latin typeface="+mn-lt"/>
              <a:ea typeface="+mn-ea"/>
              <a:cs typeface="+mn-cs"/>
            </a:rPr>
            <a:t>Под защелкивание</a:t>
          </a:r>
        </a:p>
        <a:p>
          <a:r>
            <a:rPr lang="ru-RU" sz="1100" b="0" i="0" baseline="0">
              <a:latin typeface="+mn-lt"/>
              <a:ea typeface="+mn-ea"/>
              <a:cs typeface="+mn-cs"/>
            </a:rPr>
            <a:t>Накладка длиной </a:t>
          </a:r>
          <a:r>
            <a:rPr lang="ru-RU" sz="1100" b="1" i="0" baseline="0">
              <a:latin typeface="+mn-lt"/>
              <a:ea typeface="+mn-ea"/>
              <a:cs typeface="+mn-cs"/>
            </a:rPr>
            <a:t>1970 мм и 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2</xdr:col>
      <xdr:colOff>498928</xdr:colOff>
      <xdr:row>276</xdr:row>
      <xdr:rowOff>81644</xdr:rowOff>
    </xdr:from>
    <xdr:ext cx="2530929" cy="571500"/>
    <xdr:sp macro="" textlink="">
      <xdr:nvSpPr>
        <xdr:cNvPr id="57" name="Прямоугольник 56">
          <a:extLst>
            <a:ext uri="{FF2B5EF4-FFF2-40B4-BE49-F238E27FC236}">
              <a16:creationId xmlns:a16="http://schemas.microsoft.com/office/drawing/2014/main" id="{00000000-0008-0000-0D00-000039000000}"/>
            </a:ext>
          </a:extLst>
        </xdr:cNvPr>
        <xdr:cNvSpPr/>
      </xdr:nvSpPr>
      <xdr:spPr>
        <a:xfrm>
          <a:off x="3140528" y="100430694"/>
          <a:ext cx="2530929" cy="571500"/>
        </a:xfrm>
        <a:prstGeom prst="rect">
          <a:avLst/>
        </a:prstGeom>
        <a:noFill/>
      </xdr:spPr>
      <xdr:txBody>
        <a:bodyPr wrap="square" lIns="91440" tIns="45720" rIns="91440" bIns="45720">
          <a:noAutofit/>
        </a:bodyPr>
        <a:lstStyle/>
        <a:p>
          <a:r>
            <a:rPr lang="ru-RU" sz="1800" b="1" i="0">
              <a:latin typeface="+mn-lt"/>
              <a:ea typeface="+mn-ea"/>
              <a:cs typeface="+mn-cs"/>
            </a:rPr>
            <a:t>Накладка</a:t>
          </a:r>
          <a:r>
            <a:rPr lang="ru-RU" sz="1800" b="1" i="0" baseline="0">
              <a:latin typeface="+mn-lt"/>
              <a:ea typeface="+mn-ea"/>
              <a:cs typeface="+mn-cs"/>
            </a:rPr>
            <a:t> </a:t>
          </a:r>
          <a:r>
            <a:rPr lang="en-US" sz="1800" b="1" i="0" baseline="0">
              <a:latin typeface="+mn-lt"/>
              <a:ea typeface="+mn-ea"/>
              <a:cs typeface="+mn-cs"/>
            </a:rPr>
            <a:t>DesignCape</a:t>
          </a:r>
          <a:endParaRPr lang="ru-RU" sz="1800" b="1" i="0">
            <a:latin typeface="+mn-lt"/>
            <a:ea typeface="+mn-ea"/>
            <a:cs typeface="+mn-cs"/>
          </a:endParaRPr>
        </a:p>
      </xdr:txBody>
    </xdr:sp>
    <xdr:clientData/>
  </xdr:oneCellAnchor>
  <xdr:twoCellAnchor editAs="oneCell">
    <xdr:from>
      <xdr:col>1</xdr:col>
      <xdr:colOff>108857</xdr:colOff>
      <xdr:row>276</xdr:row>
      <xdr:rowOff>117928</xdr:rowOff>
    </xdr:from>
    <xdr:to>
      <xdr:col>2</xdr:col>
      <xdr:colOff>87086</xdr:colOff>
      <xdr:row>276</xdr:row>
      <xdr:rowOff>943428</xdr:rowOff>
    </xdr:to>
    <xdr:pic>
      <xdr:nvPicPr>
        <xdr:cNvPr id="58" name="Рисунок 57">
          <a:extLst>
            <a:ext uri="{FF2B5EF4-FFF2-40B4-BE49-F238E27FC236}">
              <a16:creationId xmlns:a16="http://schemas.microsoft.com/office/drawing/2014/main" id="{00000000-0008-0000-0D00-00003A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3257" y="100466978"/>
          <a:ext cx="1705428" cy="825500"/>
        </a:xfrm>
        <a:prstGeom prst="rect">
          <a:avLst/>
        </a:prstGeom>
      </xdr:spPr>
    </xdr:pic>
    <xdr:clientData/>
  </xdr:twoCellAnchor>
  <xdr:twoCellAnchor editAs="oneCell">
    <xdr:from>
      <xdr:col>8</xdr:col>
      <xdr:colOff>644071</xdr:colOff>
      <xdr:row>276</xdr:row>
      <xdr:rowOff>934357</xdr:rowOff>
    </xdr:from>
    <xdr:to>
      <xdr:col>8</xdr:col>
      <xdr:colOff>3220356</xdr:colOff>
      <xdr:row>284</xdr:row>
      <xdr:rowOff>204797</xdr:rowOff>
    </xdr:to>
    <xdr:pic>
      <xdr:nvPicPr>
        <xdr:cNvPr id="59" name="Рисунок 58">
          <a:extLst>
            <a:ext uri="{FF2B5EF4-FFF2-40B4-BE49-F238E27FC236}">
              <a16:creationId xmlns:a16="http://schemas.microsoft.com/office/drawing/2014/main" id="{00000000-0008-0000-0D00-00003B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597821" y="101283407"/>
          <a:ext cx="2576285" cy="2000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3528786</xdr:colOff>
      <xdr:row>280</xdr:row>
      <xdr:rowOff>153044</xdr:rowOff>
    </xdr:from>
    <xdr:to>
      <xdr:col>11</xdr:col>
      <xdr:colOff>154212</xdr:colOff>
      <xdr:row>284</xdr:row>
      <xdr:rowOff>898073</xdr:rowOff>
    </xdr:to>
    <xdr:pic>
      <xdr:nvPicPr>
        <xdr:cNvPr id="60" name="Рисунок 59">
          <a:extLst>
            <a:ext uri="{FF2B5EF4-FFF2-40B4-BE49-F238E27FC236}">
              <a16:creationId xmlns:a16="http://schemas.microsoft.com/office/drawing/2014/main" id="{00000000-0008-0000-0D00-00003C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4482536" y="102254694"/>
          <a:ext cx="2390320" cy="172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3519864</xdr:colOff>
      <xdr:row>276</xdr:row>
      <xdr:rowOff>54251</xdr:rowOff>
    </xdr:from>
    <xdr:to>
      <xdr:col>11</xdr:col>
      <xdr:colOff>172357</xdr:colOff>
      <xdr:row>280</xdr:row>
      <xdr:rowOff>36289</xdr:rowOff>
    </xdr:to>
    <xdr:pic>
      <xdr:nvPicPr>
        <xdr:cNvPr id="61" name="Рисунок 60">
          <a:extLst>
            <a:ext uri="{FF2B5EF4-FFF2-40B4-BE49-F238E27FC236}">
              <a16:creationId xmlns:a16="http://schemas.microsoft.com/office/drawing/2014/main" id="{00000000-0008-0000-0D00-00003D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473614" y="100403301"/>
          <a:ext cx="2417387" cy="1734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562430</xdr:colOff>
      <xdr:row>276</xdr:row>
      <xdr:rowOff>72570</xdr:rowOff>
    </xdr:from>
    <xdr:to>
      <xdr:col>8</xdr:col>
      <xdr:colOff>199573</xdr:colOff>
      <xdr:row>284</xdr:row>
      <xdr:rowOff>766322</xdr:rowOff>
    </xdr:to>
    <xdr:pic>
      <xdr:nvPicPr>
        <xdr:cNvPr id="62" name="Рисунок 61">
          <a:extLst>
            <a:ext uri="{FF2B5EF4-FFF2-40B4-BE49-F238E27FC236}">
              <a16:creationId xmlns:a16="http://schemas.microsoft.com/office/drawing/2014/main" id="{00000000-0008-0000-0D00-00003E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8506280" y="100421620"/>
          <a:ext cx="2647042" cy="3424253"/>
        </a:xfrm>
        <a:prstGeom prst="rect">
          <a:avLst/>
        </a:prstGeom>
      </xdr:spPr>
    </xdr:pic>
    <xdr:clientData/>
  </xdr:twoCellAnchor>
  <xdr:oneCellAnchor>
    <xdr:from>
      <xdr:col>3</xdr:col>
      <xdr:colOff>36285</xdr:colOff>
      <xdr:row>96</xdr:row>
      <xdr:rowOff>1551213</xdr:rowOff>
    </xdr:from>
    <xdr:ext cx="1478643" cy="553356"/>
    <xdr:sp macro="" textlink="">
      <xdr:nvSpPr>
        <xdr:cNvPr id="64" name="Прямоугольник 63">
          <a:extLst>
            <a:ext uri="{FF2B5EF4-FFF2-40B4-BE49-F238E27FC236}">
              <a16:creationId xmlns:a16="http://schemas.microsoft.com/office/drawing/2014/main" id="{00000000-0008-0000-0D00-000040000000}"/>
            </a:ext>
          </a:extLst>
        </xdr:cNvPr>
        <xdr:cNvSpPr/>
      </xdr:nvSpPr>
      <xdr:spPr>
        <a:xfrm>
          <a:off x="6449785" y="3089456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twoCellAnchor editAs="oneCell">
    <xdr:from>
      <xdr:col>7</xdr:col>
      <xdr:colOff>9071</xdr:colOff>
      <xdr:row>96</xdr:row>
      <xdr:rowOff>9071</xdr:rowOff>
    </xdr:from>
    <xdr:to>
      <xdr:col>8</xdr:col>
      <xdr:colOff>1734696</xdr:colOff>
      <xdr:row>96</xdr:row>
      <xdr:rowOff>2183494</xdr:rowOff>
    </xdr:to>
    <xdr:pic>
      <xdr:nvPicPr>
        <xdr:cNvPr id="65" name="Рисунок 64">
          <a:extLst>
            <a:ext uri="{FF2B5EF4-FFF2-40B4-BE49-F238E27FC236}">
              <a16:creationId xmlns:a16="http://schemas.microsoft.com/office/drawing/2014/main" id="{00000000-0008-0000-0D00-000041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5621" y="2935242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3737428</xdr:colOff>
      <xdr:row>96</xdr:row>
      <xdr:rowOff>1560283</xdr:rowOff>
    </xdr:from>
    <xdr:ext cx="1478643" cy="553356"/>
    <xdr:sp macro="" textlink="">
      <xdr:nvSpPr>
        <xdr:cNvPr id="66" name="Прямоугольник 65">
          <a:extLst>
            <a:ext uri="{FF2B5EF4-FFF2-40B4-BE49-F238E27FC236}">
              <a16:creationId xmlns:a16="http://schemas.microsoft.com/office/drawing/2014/main" id="{00000000-0008-0000-0D00-000042000000}"/>
            </a:ext>
          </a:extLst>
        </xdr:cNvPr>
        <xdr:cNvSpPr/>
      </xdr:nvSpPr>
      <xdr:spPr>
        <a:xfrm>
          <a:off x="14691178" y="3090363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1</xdr:col>
      <xdr:colOff>9071</xdr:colOff>
      <xdr:row>132</xdr:row>
      <xdr:rowOff>11791</xdr:rowOff>
    </xdr:from>
    <xdr:ext cx="3449196" cy="2174423"/>
    <xdr:pic>
      <xdr:nvPicPr>
        <xdr:cNvPr id="67" name="Рисунок 66">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39819941"/>
          <a:ext cx="3449196" cy="21744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3755572</xdr:colOff>
      <xdr:row>132</xdr:row>
      <xdr:rowOff>1551212</xdr:rowOff>
    </xdr:from>
    <xdr:ext cx="1478643" cy="553356"/>
    <xdr:sp macro="" textlink="">
      <xdr:nvSpPr>
        <xdr:cNvPr id="68" name="Прямоугольник 67">
          <a:extLst>
            <a:ext uri="{FF2B5EF4-FFF2-40B4-BE49-F238E27FC236}">
              <a16:creationId xmlns:a16="http://schemas.microsoft.com/office/drawing/2014/main" id="{00000000-0008-0000-0D00-000044000000}"/>
            </a:ext>
          </a:extLst>
        </xdr:cNvPr>
        <xdr:cNvSpPr/>
      </xdr:nvSpPr>
      <xdr:spPr>
        <a:xfrm>
          <a:off x="6397172" y="413593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2993571</xdr:colOff>
      <xdr:row>108</xdr:row>
      <xdr:rowOff>63498</xdr:rowOff>
    </xdr:from>
    <xdr:ext cx="1005528" cy="508001"/>
    <xdr:pic>
      <xdr:nvPicPr>
        <xdr:cNvPr id="69" name="Рисунок 68">
          <a:extLst>
            <a:ext uri="{FF2B5EF4-FFF2-40B4-BE49-F238E27FC236}">
              <a16:creationId xmlns:a16="http://schemas.microsoft.com/office/drawing/2014/main" id="{00000000-0008-0000-0D00-000045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34575748"/>
          <a:ext cx="1005528" cy="508001"/>
        </a:xfrm>
        <a:prstGeom prst="rect">
          <a:avLst/>
        </a:prstGeom>
      </xdr:spPr>
    </xdr:pic>
    <xdr:clientData/>
  </xdr:oneCellAnchor>
  <xdr:oneCellAnchor>
    <xdr:from>
      <xdr:col>0</xdr:col>
      <xdr:colOff>898071</xdr:colOff>
      <xdr:row>108</xdr:row>
      <xdr:rowOff>1</xdr:rowOff>
    </xdr:from>
    <xdr:ext cx="5216071" cy="489858"/>
    <xdr:sp macro="" textlink="">
      <xdr:nvSpPr>
        <xdr:cNvPr id="70" name="Прямоугольник 69">
          <a:extLst>
            <a:ext uri="{FF2B5EF4-FFF2-40B4-BE49-F238E27FC236}">
              <a16:creationId xmlns:a16="http://schemas.microsoft.com/office/drawing/2014/main" id="{00000000-0008-0000-0D00-000046000000}"/>
            </a:ext>
          </a:extLst>
        </xdr:cNvPr>
        <xdr:cNvSpPr/>
      </xdr:nvSpPr>
      <xdr:spPr>
        <a:xfrm>
          <a:off x="8980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861785</xdr:colOff>
      <xdr:row>184</xdr:row>
      <xdr:rowOff>1</xdr:rowOff>
    </xdr:from>
    <xdr:ext cx="5216071" cy="489858"/>
    <xdr:sp macro="" textlink="">
      <xdr:nvSpPr>
        <xdr:cNvPr id="71" name="Прямоугольник 70">
          <a:extLst>
            <a:ext uri="{FF2B5EF4-FFF2-40B4-BE49-F238E27FC236}">
              <a16:creationId xmlns:a16="http://schemas.microsoft.com/office/drawing/2014/main" id="{00000000-0008-0000-0D00-000047000000}"/>
            </a:ext>
          </a:extLst>
        </xdr:cNvPr>
        <xdr:cNvSpPr/>
      </xdr:nvSpPr>
      <xdr:spPr>
        <a:xfrm>
          <a:off x="861785" y="5615940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twoCellAnchor editAs="oneCell">
    <xdr:from>
      <xdr:col>2</xdr:col>
      <xdr:colOff>3256643</xdr:colOff>
      <xdr:row>184</xdr:row>
      <xdr:rowOff>72573</xdr:rowOff>
    </xdr:from>
    <xdr:to>
      <xdr:col>2</xdr:col>
      <xdr:colOff>3474357</xdr:colOff>
      <xdr:row>185</xdr:row>
      <xdr:rowOff>317500</xdr:rowOff>
    </xdr:to>
    <xdr:pic>
      <xdr:nvPicPr>
        <xdr:cNvPr id="72" name="Рисунок 71">
          <a:extLst>
            <a:ext uri="{FF2B5EF4-FFF2-40B4-BE49-F238E27FC236}">
              <a16:creationId xmlns:a16="http://schemas.microsoft.com/office/drawing/2014/main" id="{00000000-0008-0000-0D00-00004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98243" y="56231973"/>
          <a:ext cx="217714" cy="568778"/>
        </a:xfrm>
        <a:prstGeom prst="rect">
          <a:avLst/>
        </a:prstGeom>
      </xdr:spPr>
    </xdr:pic>
    <xdr:clientData/>
  </xdr:twoCellAnchor>
  <xdr:oneCellAnchor>
    <xdr:from>
      <xdr:col>6</xdr:col>
      <xdr:colOff>616857</xdr:colOff>
      <xdr:row>184</xdr:row>
      <xdr:rowOff>18144</xdr:rowOff>
    </xdr:from>
    <xdr:ext cx="5216071" cy="489858"/>
    <xdr:sp macro="" textlink="">
      <xdr:nvSpPr>
        <xdr:cNvPr id="73" name="Прямоугольник 72">
          <a:extLst>
            <a:ext uri="{FF2B5EF4-FFF2-40B4-BE49-F238E27FC236}">
              <a16:creationId xmlns:a16="http://schemas.microsoft.com/office/drawing/2014/main" id="{00000000-0008-0000-0D00-000049000000}"/>
            </a:ext>
          </a:extLst>
        </xdr:cNvPr>
        <xdr:cNvSpPr/>
      </xdr:nvSpPr>
      <xdr:spPr>
        <a:xfrm>
          <a:off x="9670143" y="62665430"/>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oneCellAnchor>
    <xdr:from>
      <xdr:col>8</xdr:col>
      <xdr:colOff>4163786</xdr:colOff>
      <xdr:row>184</xdr:row>
      <xdr:rowOff>27217</xdr:rowOff>
    </xdr:from>
    <xdr:ext cx="217714" cy="571499"/>
    <xdr:pic>
      <xdr:nvPicPr>
        <xdr:cNvPr id="74" name="Рисунок 73">
          <a:extLst>
            <a:ext uri="{FF2B5EF4-FFF2-40B4-BE49-F238E27FC236}">
              <a16:creationId xmlns:a16="http://schemas.microsoft.com/office/drawing/2014/main" id="{00000000-0008-0000-0D00-00004A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5584715" y="62674503"/>
          <a:ext cx="217714" cy="571499"/>
        </a:xfrm>
        <a:prstGeom prst="rect">
          <a:avLst/>
        </a:prstGeom>
      </xdr:spPr>
    </xdr:pic>
    <xdr:clientData/>
  </xdr:oneCellAnchor>
  <xdr:oneCellAnchor>
    <xdr:from>
      <xdr:col>2</xdr:col>
      <xdr:colOff>507999</xdr:colOff>
      <xdr:row>256</xdr:row>
      <xdr:rowOff>716643</xdr:rowOff>
    </xdr:from>
    <xdr:ext cx="2103140" cy="264560"/>
    <xdr:sp macro="" textlink="">
      <xdr:nvSpPr>
        <xdr:cNvPr id="83" name="Прямоугольник 82">
          <a:extLst>
            <a:ext uri="{FF2B5EF4-FFF2-40B4-BE49-F238E27FC236}">
              <a16:creationId xmlns:a16="http://schemas.microsoft.com/office/drawing/2014/main" id="{00000000-0008-0000-0D00-000053000000}"/>
            </a:ext>
          </a:extLst>
        </xdr:cNvPr>
        <xdr:cNvSpPr/>
      </xdr:nvSpPr>
      <xdr:spPr>
        <a:xfrm>
          <a:off x="3149599" y="81082243"/>
          <a:ext cx="2103140" cy="264560"/>
        </a:xfrm>
        <a:prstGeom prst="rect">
          <a:avLst/>
        </a:prstGeom>
        <a:noFill/>
      </xdr:spPr>
      <xdr:txBody>
        <a:bodyPr wrap="none" lIns="91440" tIns="45720" rIns="91440" bIns="45720">
          <a:spAutoFit/>
        </a:bodyPr>
        <a:lstStyle/>
        <a:p>
          <a:r>
            <a:rPr lang="ru-RU" sz="1100" b="0" i="0">
              <a:latin typeface="+mn-lt"/>
              <a:ea typeface="+mn-ea"/>
              <a:cs typeface="+mn-cs"/>
            </a:rPr>
            <a:t>Задняя</a:t>
          </a:r>
          <a:r>
            <a:rPr lang="ru-RU" sz="1100" b="0" i="0" baseline="0">
              <a:latin typeface="+mn-lt"/>
              <a:ea typeface="+mn-ea"/>
              <a:cs typeface="+mn-cs"/>
            </a:rPr>
            <a:t> стенка длиной </a:t>
          </a:r>
          <a:r>
            <a:rPr lang="ru-RU" sz="1100" b="1" i="0" baseline="0">
              <a:latin typeface="+mn-lt"/>
              <a:ea typeface="+mn-ea"/>
              <a:cs typeface="+mn-cs"/>
            </a:rPr>
            <a:t>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1</xdr:col>
      <xdr:colOff>45357</xdr:colOff>
      <xdr:row>256</xdr:row>
      <xdr:rowOff>63500</xdr:rowOff>
    </xdr:from>
    <xdr:ext cx="1974850" cy="971550"/>
    <xdr:pic>
      <xdr:nvPicPr>
        <xdr:cNvPr id="84" name="Рисунок 83">
          <a:extLst>
            <a:ext uri="{FF2B5EF4-FFF2-40B4-BE49-F238E27FC236}">
              <a16:creationId xmlns:a16="http://schemas.microsoft.com/office/drawing/2014/main" id="{00000000-0008-0000-0D00-000054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959757" y="80429100"/>
          <a:ext cx="1974850" cy="971550"/>
        </a:xfrm>
        <a:prstGeom prst="rect">
          <a:avLst/>
        </a:prstGeom>
      </xdr:spPr>
    </xdr:pic>
    <xdr:clientData/>
  </xdr:oneCellAnchor>
  <xdr:oneCellAnchor>
    <xdr:from>
      <xdr:col>2</xdr:col>
      <xdr:colOff>498929</xdr:colOff>
      <xdr:row>256</xdr:row>
      <xdr:rowOff>81644</xdr:rowOff>
    </xdr:from>
    <xdr:ext cx="1941286" cy="571500"/>
    <xdr:sp macro="" textlink="">
      <xdr:nvSpPr>
        <xdr:cNvPr id="85" name="Прямоугольник 84">
          <a:extLst>
            <a:ext uri="{FF2B5EF4-FFF2-40B4-BE49-F238E27FC236}">
              <a16:creationId xmlns:a16="http://schemas.microsoft.com/office/drawing/2014/main" id="{00000000-0008-0000-0D00-000055000000}"/>
            </a:ext>
          </a:extLst>
        </xdr:cNvPr>
        <xdr:cNvSpPr/>
      </xdr:nvSpPr>
      <xdr:spPr>
        <a:xfrm>
          <a:off x="3140529" y="80447244"/>
          <a:ext cx="1941286" cy="571500"/>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7</xdr:col>
      <xdr:colOff>335643</xdr:colOff>
      <xdr:row>256</xdr:row>
      <xdr:rowOff>99786</xdr:rowOff>
    </xdr:from>
    <xdr:ext cx="831850" cy="882650"/>
    <xdr:pic>
      <xdr:nvPicPr>
        <xdr:cNvPr id="86" name="Рисунок 85">
          <a:extLst>
            <a:ext uri="{FF2B5EF4-FFF2-40B4-BE49-F238E27FC236}">
              <a16:creationId xmlns:a16="http://schemas.microsoft.com/office/drawing/2014/main" id="{00000000-0008-0000-0D00-000056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9562193" y="80465386"/>
          <a:ext cx="831850" cy="882650"/>
        </a:xfrm>
        <a:prstGeom prst="rect">
          <a:avLst/>
        </a:prstGeom>
      </xdr:spPr>
    </xdr:pic>
    <xdr:clientData/>
  </xdr:oneCellAnchor>
  <xdr:oneCellAnchor>
    <xdr:from>
      <xdr:col>8</xdr:col>
      <xdr:colOff>0</xdr:colOff>
      <xdr:row>256</xdr:row>
      <xdr:rowOff>0</xdr:rowOff>
    </xdr:from>
    <xdr:ext cx="3302000" cy="571500"/>
    <xdr:sp macro="" textlink="">
      <xdr:nvSpPr>
        <xdr:cNvPr id="87" name="Прямоугольник 86">
          <a:extLst>
            <a:ext uri="{FF2B5EF4-FFF2-40B4-BE49-F238E27FC236}">
              <a16:creationId xmlns:a16="http://schemas.microsoft.com/office/drawing/2014/main" id="{00000000-0008-0000-0D00-000057000000}"/>
            </a:ext>
          </a:extLst>
        </xdr:cNvPr>
        <xdr:cNvSpPr/>
      </xdr:nvSpPr>
      <xdr:spPr>
        <a:xfrm>
          <a:off x="10953750" y="80365600"/>
          <a:ext cx="3302000" cy="571500"/>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oneCellAnchor>
    <xdr:from>
      <xdr:col>1</xdr:col>
      <xdr:colOff>535212</xdr:colOff>
      <xdr:row>265</xdr:row>
      <xdr:rowOff>226785</xdr:rowOff>
    </xdr:from>
    <xdr:ext cx="653143" cy="802105"/>
    <xdr:pic>
      <xdr:nvPicPr>
        <xdr:cNvPr id="88" name="Рисунок 87">
          <a:extLst>
            <a:ext uri="{FF2B5EF4-FFF2-40B4-BE49-F238E27FC236}">
              <a16:creationId xmlns:a16="http://schemas.microsoft.com/office/drawing/2014/main" id="{00000000-0008-0000-0D00-000058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449612" y="83595935"/>
          <a:ext cx="653143" cy="802105"/>
        </a:xfrm>
        <a:prstGeom prst="rect">
          <a:avLst/>
        </a:prstGeom>
      </xdr:spPr>
    </xdr:pic>
    <xdr:clientData/>
  </xdr:oneCellAnchor>
  <xdr:oneCellAnchor>
    <xdr:from>
      <xdr:col>1</xdr:col>
      <xdr:colOff>1687285</xdr:colOff>
      <xdr:row>265</xdr:row>
      <xdr:rowOff>99786</xdr:rowOff>
    </xdr:from>
    <xdr:ext cx="2703286" cy="934357"/>
    <xdr:sp macro="" textlink="">
      <xdr:nvSpPr>
        <xdr:cNvPr id="89" name="Прямоугольник 88">
          <a:extLst>
            <a:ext uri="{FF2B5EF4-FFF2-40B4-BE49-F238E27FC236}">
              <a16:creationId xmlns:a16="http://schemas.microsoft.com/office/drawing/2014/main" id="{00000000-0008-0000-0D00-000059000000}"/>
            </a:ext>
          </a:extLst>
        </xdr:cNvPr>
        <xdr:cNvSpPr/>
      </xdr:nvSpPr>
      <xdr:spPr>
        <a:xfrm>
          <a:off x="260168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oneCellAnchor>
    <xdr:from>
      <xdr:col>1</xdr:col>
      <xdr:colOff>390071</xdr:colOff>
      <xdr:row>270</xdr:row>
      <xdr:rowOff>353786</xdr:rowOff>
    </xdr:from>
    <xdr:ext cx="914400" cy="704850"/>
    <xdr:pic>
      <xdr:nvPicPr>
        <xdr:cNvPr id="90" name="Рисунок 89">
          <a:extLst>
            <a:ext uri="{FF2B5EF4-FFF2-40B4-BE49-F238E27FC236}">
              <a16:creationId xmlns:a16="http://schemas.microsoft.com/office/drawing/2014/main" id="{00000000-0008-0000-0D00-00005A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304471" y="89647486"/>
          <a:ext cx="914400" cy="704850"/>
        </a:xfrm>
        <a:prstGeom prst="rect">
          <a:avLst/>
        </a:prstGeom>
      </xdr:spPr>
    </xdr:pic>
    <xdr:clientData/>
  </xdr:oneCellAnchor>
  <xdr:oneCellAnchor>
    <xdr:from>
      <xdr:col>1</xdr:col>
      <xdr:colOff>1678215</xdr:colOff>
      <xdr:row>270</xdr:row>
      <xdr:rowOff>145143</xdr:rowOff>
    </xdr:from>
    <xdr:ext cx="2703286" cy="934357"/>
    <xdr:sp macro="" textlink="">
      <xdr:nvSpPr>
        <xdr:cNvPr id="91" name="Прямоугольник 90">
          <a:extLst>
            <a:ext uri="{FF2B5EF4-FFF2-40B4-BE49-F238E27FC236}">
              <a16:creationId xmlns:a16="http://schemas.microsoft.com/office/drawing/2014/main" id="{00000000-0008-0000-0D00-00005B000000}"/>
            </a:ext>
          </a:extLst>
        </xdr:cNvPr>
        <xdr:cNvSpPr/>
      </xdr:nvSpPr>
      <xdr:spPr>
        <a:xfrm>
          <a:off x="2592615" y="89438843"/>
          <a:ext cx="2703286" cy="934357"/>
        </a:xfrm>
        <a:prstGeom prst="rect">
          <a:avLst/>
        </a:prstGeom>
        <a:noFill/>
      </xdr:spPr>
      <xdr:txBody>
        <a:bodyPr wrap="square" lIns="91440" tIns="45720" rIns="91440" bIns="45720">
          <a:noAutofit/>
        </a:bodyPr>
        <a:lstStyle/>
        <a:p>
          <a:r>
            <a:rPr lang="ru-RU" sz="1100" b="0" i="0">
              <a:latin typeface="+mn-lt"/>
              <a:ea typeface="+mn-ea"/>
              <a:cs typeface="+mn-cs"/>
            </a:rPr>
            <a:t>Соединитель тонкой передней панели от 10 мм</a:t>
          </a:r>
        </a:p>
        <a:p>
          <a:r>
            <a:rPr lang="ru-RU" sz="1100" b="0" i="0">
              <a:latin typeface="+mn-lt"/>
              <a:ea typeface="+mn-ea"/>
              <a:cs typeface="+mn-cs"/>
            </a:rPr>
            <a:t>Состав комплекта:</a:t>
          </a:r>
        </a:p>
        <a:p>
          <a:r>
            <a:rPr lang="ru-RU" sz="1100" b="0" i="0">
              <a:latin typeface="+mn-lt"/>
              <a:ea typeface="+mn-ea"/>
              <a:cs typeface="+mn-cs"/>
            </a:rPr>
            <a:t>- 10 муфт, </a:t>
          </a:r>
          <a:r>
            <a:rPr lang="en-US" sz="1100" b="0" i="0">
              <a:latin typeface="+mn-lt"/>
              <a:ea typeface="+mn-ea"/>
              <a:cs typeface="+mn-cs"/>
            </a:rPr>
            <a:t>ø 10 x 8 </a:t>
          </a:r>
          <a:r>
            <a:rPr lang="ru-RU" sz="1100" b="0" i="0">
              <a:latin typeface="+mn-lt"/>
              <a:ea typeface="+mn-ea"/>
              <a:cs typeface="+mn-cs"/>
            </a:rPr>
            <a:t>мм</a:t>
          </a:r>
        </a:p>
        <a:p>
          <a:r>
            <a:rPr lang="ru-RU" sz="1100" b="0" i="0">
              <a:latin typeface="+mn-lt"/>
              <a:ea typeface="+mn-ea"/>
              <a:cs typeface="+mn-cs"/>
            </a:rPr>
            <a:t>- 10 винтов, </a:t>
          </a:r>
          <a:r>
            <a:rPr lang="en-US" sz="1100" b="0" i="0">
              <a:latin typeface="+mn-lt"/>
              <a:ea typeface="+mn-ea"/>
              <a:cs typeface="+mn-cs"/>
            </a:rPr>
            <a:t>ø 3,5 x 16 </a:t>
          </a:r>
          <a:r>
            <a:rPr lang="ru-RU" sz="1100" b="0" i="0">
              <a:latin typeface="+mn-lt"/>
              <a:ea typeface="+mn-ea"/>
              <a:cs typeface="+mn-cs"/>
            </a:rPr>
            <a:t>мм</a:t>
          </a:r>
        </a:p>
      </xdr:txBody>
    </xdr:sp>
    <xdr:clientData/>
  </xdr:oneCellAnchor>
  <xdr:oneCellAnchor>
    <xdr:from>
      <xdr:col>1</xdr:col>
      <xdr:colOff>99786</xdr:colOff>
      <xdr:row>288</xdr:row>
      <xdr:rowOff>72571</xdr:rowOff>
    </xdr:from>
    <xdr:ext cx="2628900" cy="698500"/>
    <xdr:pic>
      <xdr:nvPicPr>
        <xdr:cNvPr id="117" name="Рисунок 116">
          <a:extLst>
            <a:ext uri="{FF2B5EF4-FFF2-40B4-BE49-F238E27FC236}">
              <a16:creationId xmlns:a16="http://schemas.microsoft.com/office/drawing/2014/main" id="{00000000-0008-0000-0D00-000075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014186" y="104606271"/>
          <a:ext cx="2628900" cy="698500"/>
        </a:xfrm>
        <a:prstGeom prst="rect">
          <a:avLst/>
        </a:prstGeom>
      </xdr:spPr>
    </xdr:pic>
    <xdr:clientData/>
  </xdr:oneCellAnchor>
  <xdr:oneCellAnchor>
    <xdr:from>
      <xdr:col>2</xdr:col>
      <xdr:colOff>1378857</xdr:colOff>
      <xdr:row>288</xdr:row>
      <xdr:rowOff>36286</xdr:rowOff>
    </xdr:from>
    <xdr:ext cx="2267857" cy="680357"/>
    <xdr:sp macro="" textlink="">
      <xdr:nvSpPr>
        <xdr:cNvPr id="118" name="Прямоугольник 117">
          <a:extLst>
            <a:ext uri="{FF2B5EF4-FFF2-40B4-BE49-F238E27FC236}">
              <a16:creationId xmlns:a16="http://schemas.microsoft.com/office/drawing/2014/main" id="{00000000-0008-0000-0D00-000076000000}"/>
            </a:ext>
          </a:extLst>
        </xdr:cNvPr>
        <xdr:cNvSpPr/>
      </xdr:nvSpPr>
      <xdr:spPr>
        <a:xfrm>
          <a:off x="4020457" y="104569986"/>
          <a:ext cx="2267857" cy="680357"/>
        </a:xfrm>
        <a:prstGeom prst="rect">
          <a:avLst/>
        </a:prstGeom>
        <a:noFill/>
      </xdr:spPr>
      <xdr:txBody>
        <a:bodyPr wrap="square" lIns="91440" tIns="45720" rIns="91440" bIns="45720">
          <a:noAutofit/>
        </a:bodyPr>
        <a:lstStyle/>
        <a:p>
          <a:r>
            <a:rPr lang="ru-RU" sz="1800" b="1" i="0">
              <a:latin typeface="+mn-lt"/>
              <a:ea typeface="+mn-ea"/>
              <a:cs typeface="+mn-cs"/>
            </a:rPr>
            <a:t>Дизайн-профиль </a:t>
          </a:r>
        </a:p>
        <a:p>
          <a:r>
            <a:rPr lang="ru-RU" sz="1800" b="1" i="0">
              <a:latin typeface="+mn-lt"/>
              <a:ea typeface="+mn-ea"/>
              <a:cs typeface="+mn-cs"/>
            </a:rPr>
            <a:t>в акцентном цвете</a:t>
          </a:r>
        </a:p>
      </xdr:txBody>
    </xdr:sp>
    <xdr:clientData/>
  </xdr:oneCellAnchor>
  <xdr:oneCellAnchor>
    <xdr:from>
      <xdr:col>8</xdr:col>
      <xdr:colOff>888998</xdr:colOff>
      <xdr:row>288</xdr:row>
      <xdr:rowOff>725714</xdr:rowOff>
    </xdr:from>
    <xdr:ext cx="4308929" cy="725715"/>
    <xdr:sp macro="" textlink="">
      <xdr:nvSpPr>
        <xdr:cNvPr id="119" name="Прямоугольник 118">
          <a:extLst>
            <a:ext uri="{FF2B5EF4-FFF2-40B4-BE49-F238E27FC236}">
              <a16:creationId xmlns:a16="http://schemas.microsoft.com/office/drawing/2014/main" id="{00000000-0008-0000-0D00-000077000000}"/>
            </a:ext>
          </a:extLst>
        </xdr:cNvPr>
        <xdr:cNvSpPr/>
      </xdr:nvSpPr>
      <xdr:spPr>
        <a:xfrm>
          <a:off x="11842748" y="105259414"/>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Основа для установки профиля из материала по выбору</a:t>
          </a:r>
        </a:p>
        <a:p>
          <a:r>
            <a:rPr lang="ru-RU" sz="1100" b="0" i="0" u="none" strike="noStrike" baseline="0">
              <a:latin typeface="+mn-lt"/>
              <a:ea typeface="+mn-ea"/>
              <a:cs typeface="+mn-cs"/>
            </a:rPr>
            <a:t>Длина 2000 мм</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Серый пластик с клейкой полоской</a:t>
          </a:r>
          <a:endParaRPr lang="ru-RU" sz="1100" b="0" i="0">
            <a:latin typeface="+mn-lt"/>
            <a:ea typeface="+mn-ea"/>
            <a:cs typeface="+mn-cs"/>
          </a:endParaRPr>
        </a:p>
      </xdr:txBody>
    </xdr:sp>
    <xdr:clientData/>
  </xdr:oneCellAnchor>
  <xdr:oneCellAnchor>
    <xdr:from>
      <xdr:col>8</xdr:col>
      <xdr:colOff>888999</xdr:colOff>
      <xdr:row>288</xdr:row>
      <xdr:rowOff>145143</xdr:rowOff>
    </xdr:from>
    <xdr:ext cx="4626428" cy="435428"/>
    <xdr:sp macro="" textlink="">
      <xdr:nvSpPr>
        <xdr:cNvPr id="120" name="Прямоугольник 119">
          <a:extLst>
            <a:ext uri="{FF2B5EF4-FFF2-40B4-BE49-F238E27FC236}">
              <a16:creationId xmlns:a16="http://schemas.microsoft.com/office/drawing/2014/main" id="{00000000-0008-0000-0D00-000078000000}"/>
            </a:ext>
          </a:extLst>
        </xdr:cNvPr>
        <xdr:cNvSpPr/>
      </xdr:nvSpPr>
      <xdr:spPr>
        <a:xfrm>
          <a:off x="11842749" y="1046788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Дизайн-профиль с возможностью </a:t>
          </a:r>
        </a:p>
        <a:p>
          <a:r>
            <a:rPr lang="ru-RU" sz="1800" b="1" i="0" baseline="0">
              <a:latin typeface="+mn-lt"/>
              <a:ea typeface="+mn-ea"/>
              <a:cs typeface="+mn-cs"/>
            </a:rPr>
            <a:t>индивидуализации дизайна</a:t>
          </a:r>
        </a:p>
      </xdr:txBody>
    </xdr:sp>
    <xdr:clientData/>
  </xdr:oneCellAnchor>
  <xdr:oneCellAnchor>
    <xdr:from>
      <xdr:col>6</xdr:col>
      <xdr:colOff>580571</xdr:colOff>
      <xdr:row>288</xdr:row>
      <xdr:rowOff>344714</xdr:rowOff>
    </xdr:from>
    <xdr:ext cx="2628900" cy="698500"/>
    <xdr:pic>
      <xdr:nvPicPr>
        <xdr:cNvPr id="121" name="Рисунок 120">
          <a:extLst>
            <a:ext uri="{FF2B5EF4-FFF2-40B4-BE49-F238E27FC236}">
              <a16:creationId xmlns:a16="http://schemas.microsoft.com/office/drawing/2014/main" id="{00000000-0008-0000-0D00-000079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9165771" y="104878414"/>
          <a:ext cx="2628900" cy="698500"/>
        </a:xfrm>
        <a:prstGeom prst="rect">
          <a:avLst/>
        </a:prstGeom>
      </xdr:spPr>
    </xdr:pic>
    <xdr:clientData/>
  </xdr:oneCellAnchor>
  <xdr:oneCellAnchor>
    <xdr:from>
      <xdr:col>1</xdr:col>
      <xdr:colOff>1705428</xdr:colOff>
      <xdr:row>295</xdr:row>
      <xdr:rowOff>290286</xdr:rowOff>
    </xdr:from>
    <xdr:ext cx="4308929" cy="725715"/>
    <xdr:sp macro="" textlink="">
      <xdr:nvSpPr>
        <xdr:cNvPr id="122" name="Прямоугольник 121">
          <a:extLst>
            <a:ext uri="{FF2B5EF4-FFF2-40B4-BE49-F238E27FC236}">
              <a16:creationId xmlns:a16="http://schemas.microsoft.com/office/drawing/2014/main" id="{00000000-0008-0000-0D00-00007A000000}"/>
            </a:ext>
          </a:extLst>
        </xdr:cNvPr>
        <xdr:cNvSpPr/>
      </xdr:nvSpPr>
      <xdr:spPr>
        <a:xfrm>
          <a:off x="2619828" y="107230636"/>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Накладки с логотипом производителя мебели изготавливаются</a:t>
          </a:r>
        </a:p>
        <a:p>
          <a:r>
            <a:rPr lang="ru-RU" sz="1100" b="0" i="0" u="none" strike="noStrike" baseline="0">
              <a:latin typeface="+mn-lt"/>
              <a:ea typeface="+mn-ea"/>
              <a:cs typeface="+mn-cs"/>
            </a:rPr>
            <a:t>под заказ</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1</xdr:col>
      <xdr:colOff>1687286</xdr:colOff>
      <xdr:row>294</xdr:row>
      <xdr:rowOff>145143</xdr:rowOff>
    </xdr:from>
    <xdr:ext cx="4626428" cy="435428"/>
    <xdr:sp macro="" textlink="">
      <xdr:nvSpPr>
        <xdr:cNvPr id="123" name="Прямоугольник 122">
          <a:extLst>
            <a:ext uri="{FF2B5EF4-FFF2-40B4-BE49-F238E27FC236}">
              <a16:creationId xmlns:a16="http://schemas.microsoft.com/office/drawing/2014/main" id="{00000000-0008-0000-0D00-00007B000000}"/>
            </a:ext>
          </a:extLst>
        </xdr:cNvPr>
        <xdr:cNvSpPr/>
      </xdr:nvSpPr>
      <xdr:spPr>
        <a:xfrm>
          <a:off x="2601686" y="1068886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Накладка с логотипом</a:t>
          </a:r>
        </a:p>
      </xdr:txBody>
    </xdr:sp>
    <xdr:clientData/>
  </xdr:oneCellAnchor>
  <xdr:twoCellAnchor editAs="oneCell">
    <xdr:from>
      <xdr:col>1</xdr:col>
      <xdr:colOff>408215</xdr:colOff>
      <xdr:row>295</xdr:row>
      <xdr:rowOff>208643</xdr:rowOff>
    </xdr:from>
    <xdr:to>
      <xdr:col>1</xdr:col>
      <xdr:colOff>1348015</xdr:colOff>
      <xdr:row>295</xdr:row>
      <xdr:rowOff>919843</xdr:rowOff>
    </xdr:to>
    <xdr:pic>
      <xdr:nvPicPr>
        <xdr:cNvPr id="124" name="Рисунок 123">
          <a:extLst>
            <a:ext uri="{FF2B5EF4-FFF2-40B4-BE49-F238E27FC236}">
              <a16:creationId xmlns:a16="http://schemas.microsoft.com/office/drawing/2014/main" id="{00000000-0008-0000-0D00-00007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322615" y="107148993"/>
          <a:ext cx="939800" cy="711200"/>
        </a:xfrm>
        <a:prstGeom prst="rect">
          <a:avLst/>
        </a:prstGeom>
      </xdr:spPr>
    </xdr:pic>
    <xdr:clientData/>
  </xdr:twoCellAnchor>
  <xdr:twoCellAnchor editAs="oneCell">
    <xdr:from>
      <xdr:col>1</xdr:col>
      <xdr:colOff>45357</xdr:colOff>
      <xdr:row>303</xdr:row>
      <xdr:rowOff>308428</xdr:rowOff>
    </xdr:from>
    <xdr:to>
      <xdr:col>2</xdr:col>
      <xdr:colOff>17571</xdr:colOff>
      <xdr:row>303</xdr:row>
      <xdr:rowOff>952500</xdr:rowOff>
    </xdr:to>
    <xdr:pic>
      <xdr:nvPicPr>
        <xdr:cNvPr id="125" name="Рисунок 124">
          <a:extLst>
            <a:ext uri="{FF2B5EF4-FFF2-40B4-BE49-F238E27FC236}">
              <a16:creationId xmlns:a16="http://schemas.microsoft.com/office/drawing/2014/main" id="{00000000-0008-0000-0D00-00007D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59757" y="110271378"/>
          <a:ext cx="1699413" cy="644072"/>
        </a:xfrm>
        <a:prstGeom prst="rect">
          <a:avLst/>
        </a:prstGeom>
      </xdr:spPr>
    </xdr:pic>
    <xdr:clientData/>
  </xdr:twoCellAnchor>
  <xdr:twoCellAnchor>
    <xdr:from>
      <xdr:col>2</xdr:col>
      <xdr:colOff>117927</xdr:colOff>
      <xdr:row>0</xdr:row>
      <xdr:rowOff>117928</xdr:rowOff>
    </xdr:from>
    <xdr:to>
      <xdr:col>2</xdr:col>
      <xdr:colOff>791127</xdr:colOff>
      <xdr:row>0</xdr:row>
      <xdr:rowOff>791128</xdr:rowOff>
    </xdr:to>
    <xdr:grpSp>
      <xdr:nvGrpSpPr>
        <xdr:cNvPr id="126" name="Группа 125">
          <a:hlinkClick xmlns:r="http://schemas.openxmlformats.org/officeDocument/2006/relationships" r:id="rId43"/>
          <a:extLst>
            <a:ext uri="{FF2B5EF4-FFF2-40B4-BE49-F238E27FC236}">
              <a16:creationId xmlns:a16="http://schemas.microsoft.com/office/drawing/2014/main" id="{00000000-0008-0000-0D00-00007E000000}"/>
            </a:ext>
          </a:extLst>
        </xdr:cNvPr>
        <xdr:cNvGrpSpPr/>
      </xdr:nvGrpSpPr>
      <xdr:grpSpPr>
        <a:xfrm>
          <a:off x="2449284" y="117928"/>
          <a:ext cx="673200" cy="673200"/>
          <a:chOff x="2403929" y="99786"/>
          <a:chExt cx="673200" cy="673200"/>
        </a:xfrm>
      </xdr:grpSpPr>
      <xdr:pic>
        <xdr:nvPicPr>
          <xdr:cNvPr id="127" name="Рисунок 126" descr="Открытая книга">
            <a:extLst>
              <a:ext uri="{FF2B5EF4-FFF2-40B4-BE49-F238E27FC236}">
                <a16:creationId xmlns:a16="http://schemas.microsoft.com/office/drawing/2014/main" id="{00000000-0008-0000-0D00-00007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 uri="{96DAC541-7B7A-43D3-8B79-37D633B846F1}">
                <asvg:svgBlip xmlns:asvg="http://schemas.microsoft.com/office/drawing/2016/SVG/main" r:embed="rId45"/>
              </a:ext>
            </a:extLst>
          </a:blip>
          <a:stretch>
            <a:fillRect/>
          </a:stretch>
        </xdr:blipFill>
        <xdr:spPr>
          <a:xfrm>
            <a:off x="2467429" y="181428"/>
            <a:ext cx="546561" cy="560616"/>
          </a:xfrm>
          <a:prstGeom prst="rect">
            <a:avLst/>
          </a:prstGeom>
        </xdr:spPr>
      </xdr:pic>
      <xdr:sp macro="" textlink="">
        <xdr:nvSpPr>
          <xdr:cNvPr id="128" name="Прямоугольник 127">
            <a:extLst>
              <a:ext uri="{FF2B5EF4-FFF2-40B4-BE49-F238E27FC236}">
                <a16:creationId xmlns:a16="http://schemas.microsoft.com/office/drawing/2014/main" id="{00000000-0008-0000-0D00-00008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907136</xdr:colOff>
      <xdr:row>0</xdr:row>
      <xdr:rowOff>108857</xdr:rowOff>
    </xdr:from>
    <xdr:to>
      <xdr:col>2</xdr:col>
      <xdr:colOff>1580336</xdr:colOff>
      <xdr:row>0</xdr:row>
      <xdr:rowOff>782057</xdr:rowOff>
    </xdr:to>
    <xdr:grpSp>
      <xdr:nvGrpSpPr>
        <xdr:cNvPr id="129" name="Группа 128">
          <a:hlinkClick xmlns:r="http://schemas.openxmlformats.org/officeDocument/2006/relationships" r:id="rId46"/>
          <a:extLst>
            <a:ext uri="{FF2B5EF4-FFF2-40B4-BE49-F238E27FC236}">
              <a16:creationId xmlns:a16="http://schemas.microsoft.com/office/drawing/2014/main" id="{00000000-0008-0000-0D00-000081000000}"/>
            </a:ext>
          </a:extLst>
        </xdr:cNvPr>
        <xdr:cNvGrpSpPr/>
      </xdr:nvGrpSpPr>
      <xdr:grpSpPr>
        <a:xfrm>
          <a:off x="3238493" y="108857"/>
          <a:ext cx="673200" cy="673200"/>
          <a:chOff x="4562928" y="145143"/>
          <a:chExt cx="673200" cy="673200"/>
        </a:xfrm>
      </xdr:grpSpPr>
      <xdr:pic>
        <xdr:nvPicPr>
          <xdr:cNvPr id="130" name="Рисунок 129" descr="Инструменты">
            <a:extLst>
              <a:ext uri="{FF2B5EF4-FFF2-40B4-BE49-F238E27FC236}">
                <a16:creationId xmlns:a16="http://schemas.microsoft.com/office/drawing/2014/main" id="{00000000-0008-0000-0D00-000082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 uri="{96DAC541-7B7A-43D3-8B79-37D633B846F1}">
                <asvg:svgBlip xmlns:asvg="http://schemas.microsoft.com/office/drawing/2016/SVG/main" r:embed="rId48"/>
              </a:ext>
            </a:extLst>
          </a:blip>
          <a:stretch>
            <a:fillRect/>
          </a:stretch>
        </xdr:blipFill>
        <xdr:spPr>
          <a:xfrm>
            <a:off x="4608289" y="188686"/>
            <a:ext cx="589640" cy="589640"/>
          </a:xfrm>
          <a:prstGeom prst="rect">
            <a:avLst/>
          </a:prstGeom>
        </xdr:spPr>
      </xdr:pic>
      <xdr:sp macro="" textlink="">
        <xdr:nvSpPr>
          <xdr:cNvPr id="131" name="Прямоугольник 130">
            <a:extLst>
              <a:ext uri="{FF2B5EF4-FFF2-40B4-BE49-F238E27FC236}">
                <a16:creationId xmlns:a16="http://schemas.microsoft.com/office/drawing/2014/main" id="{00000000-0008-0000-0D00-00008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2993571</xdr:colOff>
      <xdr:row>108</xdr:row>
      <xdr:rowOff>63498</xdr:rowOff>
    </xdr:from>
    <xdr:ext cx="1005528" cy="508001"/>
    <xdr:pic>
      <xdr:nvPicPr>
        <xdr:cNvPr id="132" name="Рисунок 131">
          <a:extLst>
            <a:ext uri="{FF2B5EF4-FFF2-40B4-BE49-F238E27FC236}">
              <a16:creationId xmlns:a16="http://schemas.microsoft.com/office/drawing/2014/main" id="{00000000-0008-0000-0D00-000084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947321" y="34575748"/>
          <a:ext cx="1005528" cy="508001"/>
        </a:xfrm>
        <a:prstGeom prst="rect">
          <a:avLst/>
        </a:prstGeom>
      </xdr:spPr>
    </xdr:pic>
    <xdr:clientData/>
  </xdr:oneCellAnchor>
  <xdr:oneCellAnchor>
    <xdr:from>
      <xdr:col>6</xdr:col>
      <xdr:colOff>898071</xdr:colOff>
      <xdr:row>108</xdr:row>
      <xdr:rowOff>1</xdr:rowOff>
    </xdr:from>
    <xdr:ext cx="5216071" cy="489858"/>
    <xdr:sp macro="" textlink="">
      <xdr:nvSpPr>
        <xdr:cNvPr id="133" name="Прямоугольник 132">
          <a:extLst>
            <a:ext uri="{FF2B5EF4-FFF2-40B4-BE49-F238E27FC236}">
              <a16:creationId xmlns:a16="http://schemas.microsoft.com/office/drawing/2014/main" id="{00000000-0008-0000-0D00-000085000000}"/>
            </a:ext>
          </a:extLst>
        </xdr:cNvPr>
        <xdr:cNvSpPr/>
      </xdr:nvSpPr>
      <xdr:spPr>
        <a:xfrm>
          <a:off x="92292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898071</xdr:colOff>
      <xdr:row>189</xdr:row>
      <xdr:rowOff>0</xdr:rowOff>
    </xdr:from>
    <xdr:ext cx="5216071" cy="607785"/>
    <xdr:sp macro="" textlink="">
      <xdr:nvSpPr>
        <xdr:cNvPr id="134" name="Прямоугольник 133">
          <a:extLst>
            <a:ext uri="{FF2B5EF4-FFF2-40B4-BE49-F238E27FC236}">
              <a16:creationId xmlns:a16="http://schemas.microsoft.com/office/drawing/2014/main" id="{00000000-0008-0000-0D00-000086000000}"/>
            </a:ext>
          </a:extLst>
        </xdr:cNvPr>
        <xdr:cNvSpPr/>
      </xdr:nvSpPr>
      <xdr:spPr>
        <a:xfrm>
          <a:off x="898071" y="57505600"/>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twoCellAnchor editAs="oneCell">
    <xdr:from>
      <xdr:col>2</xdr:col>
      <xdr:colOff>3292928</xdr:colOff>
      <xdr:row>188</xdr:row>
      <xdr:rowOff>99786</xdr:rowOff>
    </xdr:from>
    <xdr:to>
      <xdr:col>4</xdr:col>
      <xdr:colOff>27213</xdr:colOff>
      <xdr:row>190</xdr:row>
      <xdr:rowOff>235124</xdr:rowOff>
    </xdr:to>
    <xdr:pic>
      <xdr:nvPicPr>
        <xdr:cNvPr id="135" name="Рисунок 134">
          <a:extLst>
            <a:ext uri="{FF2B5EF4-FFF2-40B4-BE49-F238E27FC236}">
              <a16:creationId xmlns:a16="http://schemas.microsoft.com/office/drawing/2014/main" id="{00000000-0008-0000-0D00-000087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934528" y="57414886"/>
          <a:ext cx="1565729" cy="640617"/>
        </a:xfrm>
        <a:prstGeom prst="rect">
          <a:avLst/>
        </a:prstGeom>
      </xdr:spPr>
    </xdr:pic>
    <xdr:clientData/>
  </xdr:twoCellAnchor>
  <xdr:oneCellAnchor>
    <xdr:from>
      <xdr:col>6</xdr:col>
      <xdr:colOff>616857</xdr:colOff>
      <xdr:row>188</xdr:row>
      <xdr:rowOff>99786</xdr:rowOff>
    </xdr:from>
    <xdr:ext cx="5216071" cy="607785"/>
    <xdr:sp macro="" textlink="">
      <xdr:nvSpPr>
        <xdr:cNvPr id="136" name="Прямоугольник 135">
          <a:extLst>
            <a:ext uri="{FF2B5EF4-FFF2-40B4-BE49-F238E27FC236}">
              <a16:creationId xmlns:a16="http://schemas.microsoft.com/office/drawing/2014/main" id="{00000000-0008-0000-0D00-000088000000}"/>
            </a:ext>
          </a:extLst>
        </xdr:cNvPr>
        <xdr:cNvSpPr/>
      </xdr:nvSpPr>
      <xdr:spPr>
        <a:xfrm>
          <a:off x="9670143" y="63971715"/>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 </a:t>
          </a:r>
          <a:r>
            <a:rPr lang="ru-RU" sz="1600" b="1" i="0">
              <a:latin typeface="+mn-lt"/>
              <a:ea typeface="+mn-ea"/>
              <a:cs typeface="+mn-cs"/>
            </a:rPr>
            <a:t>толщиной</a:t>
          </a:r>
          <a:r>
            <a:rPr lang="ru-RU" sz="1600" b="1" i="0" baseline="0">
              <a:latin typeface="+mn-lt"/>
              <a:ea typeface="+mn-ea"/>
              <a:cs typeface="+mn-cs"/>
            </a:rPr>
            <a:t> 10 мм</a:t>
          </a:r>
          <a:endParaRPr lang="ru-RU" sz="1600" b="1" i="0">
            <a:latin typeface="+mn-lt"/>
            <a:ea typeface="+mn-ea"/>
            <a:cs typeface="+mn-cs"/>
          </a:endParaRPr>
        </a:p>
      </xdr:txBody>
    </xdr:sp>
    <xdr:clientData/>
  </xdr:oneCellAnchor>
  <xdr:oneCellAnchor>
    <xdr:from>
      <xdr:col>8</xdr:col>
      <xdr:colOff>3583214</xdr:colOff>
      <xdr:row>188</xdr:row>
      <xdr:rowOff>90714</xdr:rowOff>
    </xdr:from>
    <xdr:ext cx="1569357" cy="643339"/>
    <xdr:pic>
      <xdr:nvPicPr>
        <xdr:cNvPr id="137" name="Рисунок 136">
          <a:extLst>
            <a:ext uri="{FF2B5EF4-FFF2-40B4-BE49-F238E27FC236}">
              <a16:creationId xmlns:a16="http://schemas.microsoft.com/office/drawing/2014/main" id="{00000000-0008-0000-0D00-000089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5004143" y="63962643"/>
          <a:ext cx="1569357" cy="643339"/>
        </a:xfrm>
        <a:prstGeom prst="rect">
          <a:avLst/>
        </a:prstGeom>
      </xdr:spPr>
    </xdr:pic>
    <xdr:clientData/>
  </xdr:oneCellAnchor>
  <xdr:oneCellAnchor>
    <xdr:from>
      <xdr:col>2</xdr:col>
      <xdr:colOff>2993571</xdr:colOff>
      <xdr:row>144</xdr:row>
      <xdr:rowOff>63498</xdr:rowOff>
    </xdr:from>
    <xdr:ext cx="1005528" cy="508001"/>
    <xdr:pic>
      <xdr:nvPicPr>
        <xdr:cNvPr id="138" name="Рисунок 137">
          <a:extLst>
            <a:ext uri="{FF2B5EF4-FFF2-40B4-BE49-F238E27FC236}">
              <a16:creationId xmlns:a16="http://schemas.microsoft.com/office/drawing/2014/main" id="{00000000-0008-0000-0D00-00008A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45040548"/>
          <a:ext cx="1005528" cy="508001"/>
        </a:xfrm>
        <a:prstGeom prst="rect">
          <a:avLst/>
        </a:prstGeom>
      </xdr:spPr>
    </xdr:pic>
    <xdr:clientData/>
  </xdr:oneCellAnchor>
  <xdr:oneCellAnchor>
    <xdr:from>
      <xdr:col>0</xdr:col>
      <xdr:colOff>898071</xdr:colOff>
      <xdr:row>144</xdr:row>
      <xdr:rowOff>1</xdr:rowOff>
    </xdr:from>
    <xdr:ext cx="5216071" cy="489858"/>
    <xdr:sp macro="" textlink="">
      <xdr:nvSpPr>
        <xdr:cNvPr id="139" name="Прямоугольник 138">
          <a:extLst>
            <a:ext uri="{FF2B5EF4-FFF2-40B4-BE49-F238E27FC236}">
              <a16:creationId xmlns:a16="http://schemas.microsoft.com/office/drawing/2014/main" id="{00000000-0008-0000-0D00-00008B000000}"/>
            </a:ext>
          </a:extLst>
        </xdr:cNvPr>
        <xdr:cNvSpPr/>
      </xdr:nvSpPr>
      <xdr:spPr>
        <a:xfrm>
          <a:off x="898071" y="449770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1</xdr:col>
      <xdr:colOff>18148</xdr:colOff>
      <xdr:row>16</xdr:row>
      <xdr:rowOff>90715</xdr:rowOff>
    </xdr:from>
    <xdr:ext cx="6132279" cy="371929"/>
    <xdr:sp macro="" textlink="">
      <xdr:nvSpPr>
        <xdr:cNvPr id="140" name="Прямоугольник 139">
          <a:extLst>
            <a:ext uri="{FF2B5EF4-FFF2-40B4-BE49-F238E27FC236}">
              <a16:creationId xmlns:a16="http://schemas.microsoft.com/office/drawing/2014/main" id="{00000000-0008-0000-0D00-00008C000000}"/>
            </a:ext>
          </a:extLst>
        </xdr:cNvPr>
        <xdr:cNvSpPr/>
      </xdr:nvSpPr>
      <xdr:spPr>
        <a:xfrm>
          <a:off x="625934" y="7066644"/>
          <a:ext cx="61322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endParaRPr lang="ru-RU" sz="1600" b="1" i="0" baseline="0">
            <a:latin typeface="+mn-lt"/>
            <a:ea typeface="+mn-ea"/>
            <a:cs typeface="+mn-cs"/>
          </a:endParaRPr>
        </a:p>
      </xdr:txBody>
    </xdr:sp>
    <xdr:clientData/>
  </xdr:oneCellAnchor>
  <xdr:oneCellAnchor>
    <xdr:from>
      <xdr:col>1</xdr:col>
      <xdr:colOff>27216</xdr:colOff>
      <xdr:row>21</xdr:row>
      <xdr:rowOff>99786</xdr:rowOff>
    </xdr:from>
    <xdr:ext cx="7520211" cy="371929"/>
    <xdr:sp macro="" textlink="">
      <xdr:nvSpPr>
        <xdr:cNvPr id="141" name="Прямоугольник 140">
          <a:extLst>
            <a:ext uri="{FF2B5EF4-FFF2-40B4-BE49-F238E27FC236}">
              <a16:creationId xmlns:a16="http://schemas.microsoft.com/office/drawing/2014/main" id="{00000000-0008-0000-0D00-00008D000000}"/>
            </a:ext>
          </a:extLst>
        </xdr:cNvPr>
        <xdr:cNvSpPr/>
      </xdr:nvSpPr>
      <xdr:spPr>
        <a:xfrm>
          <a:off x="635002" y="8944429"/>
          <a:ext cx="752021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18149</xdr:colOff>
      <xdr:row>16</xdr:row>
      <xdr:rowOff>90715</xdr:rowOff>
    </xdr:from>
    <xdr:ext cx="4626428" cy="371929"/>
    <xdr:sp macro="" textlink="">
      <xdr:nvSpPr>
        <xdr:cNvPr id="142" name="Прямоугольник 141">
          <a:extLst>
            <a:ext uri="{FF2B5EF4-FFF2-40B4-BE49-F238E27FC236}">
              <a16:creationId xmlns:a16="http://schemas.microsoft.com/office/drawing/2014/main" id="{00000000-0008-0000-0D00-00008E000000}"/>
            </a:ext>
          </a:extLst>
        </xdr:cNvPr>
        <xdr:cNvSpPr/>
      </xdr:nvSpPr>
      <xdr:spPr>
        <a:xfrm>
          <a:off x="9244699" y="6472465"/>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21</xdr:row>
      <xdr:rowOff>99786</xdr:rowOff>
    </xdr:from>
    <xdr:ext cx="4626428" cy="371929"/>
    <xdr:sp macro="" textlink="">
      <xdr:nvSpPr>
        <xdr:cNvPr id="143" name="Прямоугольник 142">
          <a:extLst>
            <a:ext uri="{FF2B5EF4-FFF2-40B4-BE49-F238E27FC236}">
              <a16:creationId xmlns:a16="http://schemas.microsoft.com/office/drawing/2014/main" id="{00000000-0008-0000-0D00-00008F000000}"/>
            </a:ext>
          </a:extLst>
        </xdr:cNvPr>
        <xdr:cNvSpPr/>
      </xdr:nvSpPr>
      <xdr:spPr>
        <a:xfrm>
          <a:off x="9253767" y="7821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46</xdr:row>
      <xdr:rowOff>90715</xdr:rowOff>
    </xdr:from>
    <xdr:ext cx="7465779" cy="371929"/>
    <xdr:sp macro="" textlink="">
      <xdr:nvSpPr>
        <xdr:cNvPr id="144" name="Прямоугольник 143">
          <a:extLst>
            <a:ext uri="{FF2B5EF4-FFF2-40B4-BE49-F238E27FC236}">
              <a16:creationId xmlns:a16="http://schemas.microsoft.com/office/drawing/2014/main" id="{00000000-0008-0000-0D00-000090000000}"/>
            </a:ext>
          </a:extLst>
        </xdr:cNvPr>
        <xdr:cNvSpPr/>
      </xdr:nvSpPr>
      <xdr:spPr>
        <a:xfrm>
          <a:off x="625934" y="17798144"/>
          <a:ext cx="74657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51</xdr:row>
      <xdr:rowOff>99786</xdr:rowOff>
    </xdr:from>
    <xdr:ext cx="7465783" cy="371929"/>
    <xdr:sp macro="" textlink="">
      <xdr:nvSpPr>
        <xdr:cNvPr id="145" name="Прямоугольник 144">
          <a:extLst>
            <a:ext uri="{FF2B5EF4-FFF2-40B4-BE49-F238E27FC236}">
              <a16:creationId xmlns:a16="http://schemas.microsoft.com/office/drawing/2014/main" id="{00000000-0008-0000-0D00-000091000000}"/>
            </a:ext>
          </a:extLst>
        </xdr:cNvPr>
        <xdr:cNvSpPr/>
      </xdr:nvSpPr>
      <xdr:spPr>
        <a:xfrm>
          <a:off x="635002" y="19285857"/>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18148</xdr:colOff>
      <xdr:row>46</xdr:row>
      <xdr:rowOff>90715</xdr:rowOff>
    </xdr:from>
    <xdr:ext cx="7429493" cy="371929"/>
    <xdr:sp macro="" textlink="">
      <xdr:nvSpPr>
        <xdr:cNvPr id="146" name="Прямоугольник 145">
          <a:extLst>
            <a:ext uri="{FF2B5EF4-FFF2-40B4-BE49-F238E27FC236}">
              <a16:creationId xmlns:a16="http://schemas.microsoft.com/office/drawing/2014/main" id="{00000000-0008-0000-0D00-000092000000}"/>
            </a:ext>
          </a:extLst>
        </xdr:cNvPr>
        <xdr:cNvSpPr/>
      </xdr:nvSpPr>
      <xdr:spPr>
        <a:xfrm>
          <a:off x="9407077" y="17798144"/>
          <a:ext cx="742949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51</xdr:row>
      <xdr:rowOff>99786</xdr:rowOff>
    </xdr:from>
    <xdr:ext cx="4626428" cy="371929"/>
    <xdr:sp macro="" textlink="">
      <xdr:nvSpPr>
        <xdr:cNvPr id="147" name="Прямоугольник 146">
          <a:extLst>
            <a:ext uri="{FF2B5EF4-FFF2-40B4-BE49-F238E27FC236}">
              <a16:creationId xmlns:a16="http://schemas.microsoft.com/office/drawing/2014/main" id="{00000000-0008-0000-0D00-000093000000}"/>
            </a:ext>
          </a:extLst>
        </xdr:cNvPr>
        <xdr:cNvSpPr/>
      </xdr:nvSpPr>
      <xdr:spPr>
        <a:xfrm>
          <a:off x="9253767" y="16908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77</xdr:row>
      <xdr:rowOff>90715</xdr:rowOff>
    </xdr:from>
    <xdr:ext cx="7447636" cy="371929"/>
    <xdr:sp macro="" textlink="">
      <xdr:nvSpPr>
        <xdr:cNvPr id="148" name="Прямоугольник 147">
          <a:extLst>
            <a:ext uri="{FF2B5EF4-FFF2-40B4-BE49-F238E27FC236}">
              <a16:creationId xmlns:a16="http://schemas.microsoft.com/office/drawing/2014/main" id="{00000000-0008-0000-0D00-000094000000}"/>
            </a:ext>
          </a:extLst>
        </xdr:cNvPr>
        <xdr:cNvSpPr/>
      </xdr:nvSpPr>
      <xdr:spPr>
        <a:xfrm>
          <a:off x="625935" y="28538715"/>
          <a:ext cx="7447636"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82</xdr:row>
      <xdr:rowOff>99786</xdr:rowOff>
    </xdr:from>
    <xdr:ext cx="7447640" cy="371929"/>
    <xdr:sp macro="" textlink="">
      <xdr:nvSpPr>
        <xdr:cNvPr id="149" name="Прямоугольник 148">
          <a:extLst>
            <a:ext uri="{FF2B5EF4-FFF2-40B4-BE49-F238E27FC236}">
              <a16:creationId xmlns:a16="http://schemas.microsoft.com/office/drawing/2014/main" id="{00000000-0008-0000-0D00-000095000000}"/>
            </a:ext>
          </a:extLst>
        </xdr:cNvPr>
        <xdr:cNvSpPr/>
      </xdr:nvSpPr>
      <xdr:spPr>
        <a:xfrm>
          <a:off x="635003" y="30026429"/>
          <a:ext cx="744764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0</xdr:col>
      <xdr:colOff>602349</xdr:colOff>
      <xdr:row>115</xdr:row>
      <xdr:rowOff>54428</xdr:rowOff>
    </xdr:from>
    <xdr:ext cx="7453079" cy="371929"/>
    <xdr:sp macro="" textlink="">
      <xdr:nvSpPr>
        <xdr:cNvPr id="150" name="Прямоугольник 149">
          <a:extLst>
            <a:ext uri="{FF2B5EF4-FFF2-40B4-BE49-F238E27FC236}">
              <a16:creationId xmlns:a16="http://schemas.microsoft.com/office/drawing/2014/main" id="{00000000-0008-0000-0D00-000096000000}"/>
            </a:ext>
          </a:extLst>
        </xdr:cNvPr>
        <xdr:cNvSpPr/>
      </xdr:nvSpPr>
      <xdr:spPr>
        <a:xfrm>
          <a:off x="602349" y="41438285"/>
          <a:ext cx="74530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120</xdr:row>
      <xdr:rowOff>99786</xdr:rowOff>
    </xdr:from>
    <xdr:ext cx="7465783" cy="371929"/>
    <xdr:sp macro="" textlink="">
      <xdr:nvSpPr>
        <xdr:cNvPr id="151" name="Прямоугольник 150">
          <a:extLst>
            <a:ext uri="{FF2B5EF4-FFF2-40B4-BE49-F238E27FC236}">
              <a16:creationId xmlns:a16="http://schemas.microsoft.com/office/drawing/2014/main" id="{00000000-0008-0000-0D00-000097000000}"/>
            </a:ext>
          </a:extLst>
        </xdr:cNvPr>
        <xdr:cNvSpPr/>
      </xdr:nvSpPr>
      <xdr:spPr>
        <a:xfrm>
          <a:off x="635002" y="42871572"/>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625934</xdr:colOff>
      <xdr:row>115</xdr:row>
      <xdr:rowOff>9072</xdr:rowOff>
    </xdr:from>
    <xdr:ext cx="7284352" cy="371929"/>
    <xdr:sp macro="" textlink="">
      <xdr:nvSpPr>
        <xdr:cNvPr id="152" name="Прямоугольник 151">
          <a:extLst>
            <a:ext uri="{FF2B5EF4-FFF2-40B4-BE49-F238E27FC236}">
              <a16:creationId xmlns:a16="http://schemas.microsoft.com/office/drawing/2014/main" id="{00000000-0008-0000-0D00-000098000000}"/>
            </a:ext>
          </a:extLst>
        </xdr:cNvPr>
        <xdr:cNvSpPr/>
      </xdr:nvSpPr>
      <xdr:spPr>
        <a:xfrm>
          <a:off x="9370791" y="40222715"/>
          <a:ext cx="728435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120</xdr:row>
      <xdr:rowOff>99786</xdr:rowOff>
    </xdr:from>
    <xdr:ext cx="4626428" cy="371929"/>
    <xdr:sp macro="" textlink="">
      <xdr:nvSpPr>
        <xdr:cNvPr id="153" name="Прямоугольник 152">
          <a:extLst>
            <a:ext uri="{FF2B5EF4-FFF2-40B4-BE49-F238E27FC236}">
              <a16:creationId xmlns:a16="http://schemas.microsoft.com/office/drawing/2014/main" id="{00000000-0008-0000-0D00-000099000000}"/>
            </a:ext>
          </a:extLst>
        </xdr:cNvPr>
        <xdr:cNvSpPr/>
      </xdr:nvSpPr>
      <xdr:spPr>
        <a:xfrm>
          <a:off x="9253767" y="370631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151</xdr:row>
      <xdr:rowOff>90715</xdr:rowOff>
    </xdr:from>
    <xdr:ext cx="7483922" cy="371929"/>
    <xdr:sp macro="" textlink="">
      <xdr:nvSpPr>
        <xdr:cNvPr id="154" name="Прямоугольник 153">
          <a:extLst>
            <a:ext uri="{FF2B5EF4-FFF2-40B4-BE49-F238E27FC236}">
              <a16:creationId xmlns:a16="http://schemas.microsoft.com/office/drawing/2014/main" id="{00000000-0008-0000-0D00-00009A000000}"/>
            </a:ext>
          </a:extLst>
        </xdr:cNvPr>
        <xdr:cNvSpPr/>
      </xdr:nvSpPr>
      <xdr:spPr>
        <a:xfrm>
          <a:off x="625935" y="52614286"/>
          <a:ext cx="748392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156</xdr:row>
      <xdr:rowOff>99786</xdr:rowOff>
    </xdr:from>
    <xdr:ext cx="4626428" cy="371929"/>
    <xdr:sp macro="" textlink="">
      <xdr:nvSpPr>
        <xdr:cNvPr id="155" name="Прямоугольник 154">
          <a:extLst>
            <a:ext uri="{FF2B5EF4-FFF2-40B4-BE49-F238E27FC236}">
              <a16:creationId xmlns:a16="http://schemas.microsoft.com/office/drawing/2014/main" id="{00000000-0008-0000-0D00-00009B000000}"/>
            </a:ext>
          </a:extLst>
        </xdr:cNvPr>
        <xdr:cNvSpPr/>
      </xdr:nvSpPr>
      <xdr:spPr>
        <a:xfrm>
          <a:off x="941617" y="47540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535220</xdr:colOff>
      <xdr:row>193</xdr:row>
      <xdr:rowOff>72572</xdr:rowOff>
    </xdr:from>
    <xdr:ext cx="7529280" cy="371929"/>
    <xdr:sp macro="" textlink="">
      <xdr:nvSpPr>
        <xdr:cNvPr id="156" name="Прямоугольник 155">
          <a:extLst>
            <a:ext uri="{FF2B5EF4-FFF2-40B4-BE49-F238E27FC236}">
              <a16:creationId xmlns:a16="http://schemas.microsoft.com/office/drawing/2014/main" id="{00000000-0008-0000-0D00-00009C000000}"/>
            </a:ext>
          </a:extLst>
        </xdr:cNvPr>
        <xdr:cNvSpPr/>
      </xdr:nvSpPr>
      <xdr:spPr>
        <a:xfrm>
          <a:off x="9280077" y="66511715"/>
          <a:ext cx="75292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598716</xdr:colOff>
      <xdr:row>198</xdr:row>
      <xdr:rowOff>0</xdr:rowOff>
    </xdr:from>
    <xdr:ext cx="4626428" cy="371929"/>
    <xdr:sp macro="" textlink="">
      <xdr:nvSpPr>
        <xdr:cNvPr id="157" name="Прямоугольник 156">
          <a:extLst>
            <a:ext uri="{FF2B5EF4-FFF2-40B4-BE49-F238E27FC236}">
              <a16:creationId xmlns:a16="http://schemas.microsoft.com/office/drawing/2014/main" id="{00000000-0008-0000-0D00-00009D000000}"/>
            </a:ext>
          </a:extLst>
        </xdr:cNvPr>
        <xdr:cNvSpPr/>
      </xdr:nvSpPr>
      <xdr:spPr>
        <a:xfrm>
          <a:off x="9652002" y="66756643"/>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193</xdr:row>
      <xdr:rowOff>90715</xdr:rowOff>
    </xdr:from>
    <xdr:ext cx="7474851" cy="371929"/>
    <xdr:sp macro="" textlink="">
      <xdr:nvSpPr>
        <xdr:cNvPr id="158" name="Прямоугольник 157">
          <a:extLst>
            <a:ext uri="{FF2B5EF4-FFF2-40B4-BE49-F238E27FC236}">
              <a16:creationId xmlns:a16="http://schemas.microsoft.com/office/drawing/2014/main" id="{00000000-0008-0000-0D00-00009E000000}"/>
            </a:ext>
          </a:extLst>
        </xdr:cNvPr>
        <xdr:cNvSpPr/>
      </xdr:nvSpPr>
      <xdr:spPr>
        <a:xfrm>
          <a:off x="625934" y="66529858"/>
          <a:ext cx="747485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3</xdr:colOff>
      <xdr:row>198</xdr:row>
      <xdr:rowOff>1</xdr:rowOff>
    </xdr:from>
    <xdr:ext cx="4626428" cy="371929"/>
    <xdr:sp macro="" textlink="">
      <xdr:nvSpPr>
        <xdr:cNvPr id="159" name="Прямоугольник 158">
          <a:extLst>
            <a:ext uri="{FF2B5EF4-FFF2-40B4-BE49-F238E27FC236}">
              <a16:creationId xmlns:a16="http://schemas.microsoft.com/office/drawing/2014/main" id="{00000000-0008-0000-0D00-00009F000000}"/>
            </a:ext>
          </a:extLst>
        </xdr:cNvPr>
        <xdr:cNvSpPr/>
      </xdr:nvSpPr>
      <xdr:spPr>
        <a:xfrm>
          <a:off x="916217" y="66756644"/>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25</xdr:row>
      <xdr:rowOff>99786</xdr:rowOff>
    </xdr:from>
    <xdr:ext cx="4626428" cy="371929"/>
    <xdr:sp macro="" textlink="">
      <xdr:nvSpPr>
        <xdr:cNvPr id="160" name="Прямоугольник 159">
          <a:extLst>
            <a:ext uri="{FF2B5EF4-FFF2-40B4-BE49-F238E27FC236}">
              <a16:creationId xmlns:a16="http://schemas.microsoft.com/office/drawing/2014/main" id="{00000000-0008-0000-0D00-0000A0000000}"/>
            </a:ext>
          </a:extLst>
        </xdr:cNvPr>
        <xdr:cNvSpPr/>
      </xdr:nvSpPr>
      <xdr:spPr>
        <a:xfrm>
          <a:off x="94161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25</xdr:row>
      <xdr:rowOff>99786</xdr:rowOff>
    </xdr:from>
    <xdr:ext cx="4626428" cy="371929"/>
    <xdr:sp macro="" textlink="">
      <xdr:nvSpPr>
        <xdr:cNvPr id="161" name="Прямоугольник 160">
          <a:extLst>
            <a:ext uri="{FF2B5EF4-FFF2-40B4-BE49-F238E27FC236}">
              <a16:creationId xmlns:a16="http://schemas.microsoft.com/office/drawing/2014/main" id="{00000000-0008-0000-0D00-0000A1000000}"/>
            </a:ext>
          </a:extLst>
        </xdr:cNvPr>
        <xdr:cNvSpPr/>
      </xdr:nvSpPr>
      <xdr:spPr>
        <a:xfrm>
          <a:off x="925376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55</xdr:row>
      <xdr:rowOff>99786</xdr:rowOff>
    </xdr:from>
    <xdr:ext cx="4626428" cy="371929"/>
    <xdr:sp macro="" textlink="">
      <xdr:nvSpPr>
        <xdr:cNvPr id="162" name="Прямоугольник 161">
          <a:extLst>
            <a:ext uri="{FF2B5EF4-FFF2-40B4-BE49-F238E27FC236}">
              <a16:creationId xmlns:a16="http://schemas.microsoft.com/office/drawing/2014/main" id="{00000000-0008-0000-0D00-0000A2000000}"/>
            </a:ext>
          </a:extLst>
        </xdr:cNvPr>
        <xdr:cNvSpPr/>
      </xdr:nvSpPr>
      <xdr:spPr>
        <a:xfrm>
          <a:off x="94161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55</xdr:row>
      <xdr:rowOff>99786</xdr:rowOff>
    </xdr:from>
    <xdr:ext cx="4626428" cy="371929"/>
    <xdr:sp macro="" textlink="">
      <xdr:nvSpPr>
        <xdr:cNvPr id="163" name="Прямоугольник 162">
          <a:extLst>
            <a:ext uri="{FF2B5EF4-FFF2-40B4-BE49-F238E27FC236}">
              <a16:creationId xmlns:a16="http://schemas.microsoft.com/office/drawing/2014/main" id="{00000000-0008-0000-0D00-0000A3000000}"/>
            </a:ext>
          </a:extLst>
        </xdr:cNvPr>
        <xdr:cNvSpPr/>
      </xdr:nvSpPr>
      <xdr:spPr>
        <a:xfrm>
          <a:off x="925376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86</xdr:row>
      <xdr:rowOff>99786</xdr:rowOff>
    </xdr:from>
    <xdr:ext cx="7474854" cy="371929"/>
    <xdr:sp macro="" textlink="">
      <xdr:nvSpPr>
        <xdr:cNvPr id="164" name="Прямоугольник 163">
          <a:extLst>
            <a:ext uri="{FF2B5EF4-FFF2-40B4-BE49-F238E27FC236}">
              <a16:creationId xmlns:a16="http://schemas.microsoft.com/office/drawing/2014/main" id="{00000000-0008-0000-0D00-0000A4000000}"/>
            </a:ext>
          </a:extLst>
        </xdr:cNvPr>
        <xdr:cNvSpPr/>
      </xdr:nvSpPr>
      <xdr:spPr>
        <a:xfrm>
          <a:off x="635003" y="31105929"/>
          <a:ext cx="7474854"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124</xdr:row>
      <xdr:rowOff>99786</xdr:rowOff>
    </xdr:from>
    <xdr:ext cx="4626428" cy="371929"/>
    <xdr:sp macro="" textlink="">
      <xdr:nvSpPr>
        <xdr:cNvPr id="165" name="Прямоугольник 164">
          <a:extLst>
            <a:ext uri="{FF2B5EF4-FFF2-40B4-BE49-F238E27FC236}">
              <a16:creationId xmlns:a16="http://schemas.microsoft.com/office/drawing/2014/main" id="{00000000-0008-0000-0D00-0000A5000000}"/>
            </a:ext>
          </a:extLst>
        </xdr:cNvPr>
        <xdr:cNvSpPr/>
      </xdr:nvSpPr>
      <xdr:spPr>
        <a:xfrm>
          <a:off x="94161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124</xdr:row>
      <xdr:rowOff>99786</xdr:rowOff>
    </xdr:from>
    <xdr:ext cx="4626428" cy="371929"/>
    <xdr:sp macro="" textlink="">
      <xdr:nvSpPr>
        <xdr:cNvPr id="166" name="Прямоугольник 165">
          <a:extLst>
            <a:ext uri="{FF2B5EF4-FFF2-40B4-BE49-F238E27FC236}">
              <a16:creationId xmlns:a16="http://schemas.microsoft.com/office/drawing/2014/main" id="{00000000-0008-0000-0D00-0000A6000000}"/>
            </a:ext>
          </a:extLst>
        </xdr:cNvPr>
        <xdr:cNvSpPr/>
      </xdr:nvSpPr>
      <xdr:spPr>
        <a:xfrm>
          <a:off x="925376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160</xdr:row>
      <xdr:rowOff>99786</xdr:rowOff>
    </xdr:from>
    <xdr:ext cx="4626428" cy="371929"/>
    <xdr:sp macro="" textlink="">
      <xdr:nvSpPr>
        <xdr:cNvPr id="167" name="Прямоугольник 166">
          <a:extLst>
            <a:ext uri="{FF2B5EF4-FFF2-40B4-BE49-F238E27FC236}">
              <a16:creationId xmlns:a16="http://schemas.microsoft.com/office/drawing/2014/main" id="{00000000-0008-0000-0D00-0000A7000000}"/>
            </a:ext>
          </a:extLst>
        </xdr:cNvPr>
        <xdr:cNvSpPr/>
      </xdr:nvSpPr>
      <xdr:spPr>
        <a:xfrm>
          <a:off x="941617" y="48556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0</xdr:col>
      <xdr:colOff>605063</xdr:colOff>
      <xdr:row>202</xdr:row>
      <xdr:rowOff>99786</xdr:rowOff>
    </xdr:from>
    <xdr:ext cx="7468508" cy="371929"/>
    <xdr:sp macro="" textlink="">
      <xdr:nvSpPr>
        <xdr:cNvPr id="168" name="Прямоугольник 167">
          <a:extLst>
            <a:ext uri="{FF2B5EF4-FFF2-40B4-BE49-F238E27FC236}">
              <a16:creationId xmlns:a16="http://schemas.microsoft.com/office/drawing/2014/main" id="{00000000-0008-0000-0D00-0000A8000000}"/>
            </a:ext>
          </a:extLst>
        </xdr:cNvPr>
        <xdr:cNvSpPr/>
      </xdr:nvSpPr>
      <xdr:spPr>
        <a:xfrm>
          <a:off x="605063" y="70067715"/>
          <a:ext cx="746850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6</xdr:col>
      <xdr:colOff>570591</xdr:colOff>
      <xdr:row>202</xdr:row>
      <xdr:rowOff>54429</xdr:rowOff>
    </xdr:from>
    <xdr:ext cx="7475765" cy="371929"/>
    <xdr:sp macro="" textlink="">
      <xdr:nvSpPr>
        <xdr:cNvPr id="169" name="Прямоугольник 168">
          <a:extLst>
            <a:ext uri="{FF2B5EF4-FFF2-40B4-BE49-F238E27FC236}">
              <a16:creationId xmlns:a16="http://schemas.microsoft.com/office/drawing/2014/main" id="{00000000-0008-0000-0D00-0000A9000000}"/>
            </a:ext>
          </a:extLst>
        </xdr:cNvPr>
        <xdr:cNvSpPr/>
      </xdr:nvSpPr>
      <xdr:spPr>
        <a:xfrm>
          <a:off x="9315448" y="70022358"/>
          <a:ext cx="7475765"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2</xdr:col>
      <xdr:colOff>3755572</xdr:colOff>
      <xdr:row>215</xdr:row>
      <xdr:rowOff>1551212</xdr:rowOff>
    </xdr:from>
    <xdr:ext cx="1478643" cy="553356"/>
    <xdr:sp macro="" textlink="">
      <xdr:nvSpPr>
        <xdr:cNvPr id="170" name="Прямоугольник 169">
          <a:extLst>
            <a:ext uri="{FF2B5EF4-FFF2-40B4-BE49-F238E27FC236}">
              <a16:creationId xmlns:a16="http://schemas.microsoft.com/office/drawing/2014/main" id="{00000000-0008-0000-0D00-0000AA000000}"/>
            </a:ext>
          </a:extLst>
        </xdr:cNvPr>
        <xdr:cNvSpPr/>
      </xdr:nvSpPr>
      <xdr:spPr>
        <a:xfrm>
          <a:off x="6397172" y="654385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3020785</xdr:colOff>
      <xdr:row>227</xdr:row>
      <xdr:rowOff>54426</xdr:rowOff>
    </xdr:from>
    <xdr:ext cx="1005528" cy="508001"/>
    <xdr:pic>
      <xdr:nvPicPr>
        <xdr:cNvPr id="171" name="Рисунок 170">
          <a:extLst>
            <a:ext uri="{FF2B5EF4-FFF2-40B4-BE49-F238E27FC236}">
              <a16:creationId xmlns:a16="http://schemas.microsoft.com/office/drawing/2014/main" id="{00000000-0008-0000-0D00-0000AB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52142" y="77460926"/>
          <a:ext cx="1005528" cy="508001"/>
        </a:xfrm>
        <a:prstGeom prst="rect">
          <a:avLst/>
        </a:prstGeom>
      </xdr:spPr>
    </xdr:pic>
    <xdr:clientData/>
  </xdr:oneCellAnchor>
  <xdr:oneCellAnchor>
    <xdr:from>
      <xdr:col>0</xdr:col>
      <xdr:colOff>540658</xdr:colOff>
      <xdr:row>227</xdr:row>
      <xdr:rowOff>18143</xdr:rowOff>
    </xdr:from>
    <xdr:ext cx="5216071" cy="489858"/>
    <xdr:sp macro="" textlink="">
      <xdr:nvSpPr>
        <xdr:cNvPr id="172" name="Прямоугольник 171">
          <a:extLst>
            <a:ext uri="{FF2B5EF4-FFF2-40B4-BE49-F238E27FC236}">
              <a16:creationId xmlns:a16="http://schemas.microsoft.com/office/drawing/2014/main" id="{00000000-0008-0000-0D00-0000AC000000}"/>
            </a:ext>
          </a:extLst>
        </xdr:cNvPr>
        <xdr:cNvSpPr/>
      </xdr:nvSpPr>
      <xdr:spPr>
        <a:xfrm>
          <a:off x="540658" y="77424643"/>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547011</xdr:colOff>
      <xdr:row>232</xdr:row>
      <xdr:rowOff>9073</xdr:rowOff>
    </xdr:from>
    <xdr:ext cx="7508417" cy="371929"/>
    <xdr:sp macro="" textlink="">
      <xdr:nvSpPr>
        <xdr:cNvPr id="173" name="Прямоугольник 172">
          <a:extLst>
            <a:ext uri="{FF2B5EF4-FFF2-40B4-BE49-F238E27FC236}">
              <a16:creationId xmlns:a16="http://schemas.microsoft.com/office/drawing/2014/main" id="{00000000-0008-0000-0D00-0000AD000000}"/>
            </a:ext>
          </a:extLst>
        </xdr:cNvPr>
        <xdr:cNvSpPr/>
      </xdr:nvSpPr>
      <xdr:spPr>
        <a:xfrm>
          <a:off x="547011" y="77479073"/>
          <a:ext cx="7508417"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0</xdr:col>
      <xdr:colOff>889002</xdr:colOff>
      <xdr:row>237</xdr:row>
      <xdr:rowOff>0</xdr:rowOff>
    </xdr:from>
    <xdr:ext cx="4626428" cy="371929"/>
    <xdr:sp macro="" textlink="">
      <xdr:nvSpPr>
        <xdr:cNvPr id="174" name="Прямоугольник 173">
          <a:extLst>
            <a:ext uri="{FF2B5EF4-FFF2-40B4-BE49-F238E27FC236}">
              <a16:creationId xmlns:a16="http://schemas.microsoft.com/office/drawing/2014/main" id="{00000000-0008-0000-0D00-0000AE000000}"/>
            </a:ext>
          </a:extLst>
        </xdr:cNvPr>
        <xdr:cNvSpPr/>
      </xdr:nvSpPr>
      <xdr:spPr>
        <a:xfrm>
          <a:off x="88900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241</xdr:row>
      <xdr:rowOff>99786</xdr:rowOff>
    </xdr:from>
    <xdr:ext cx="4626428" cy="371929"/>
    <xdr:sp macro="" textlink="">
      <xdr:nvSpPr>
        <xdr:cNvPr id="175" name="Прямоугольник 174">
          <a:extLst>
            <a:ext uri="{FF2B5EF4-FFF2-40B4-BE49-F238E27FC236}">
              <a16:creationId xmlns:a16="http://schemas.microsoft.com/office/drawing/2014/main" id="{00000000-0008-0000-0D00-0000AF000000}"/>
            </a:ext>
          </a:extLst>
        </xdr:cNvPr>
        <xdr:cNvSpPr/>
      </xdr:nvSpPr>
      <xdr:spPr>
        <a:xfrm>
          <a:off x="94161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8</xdr:col>
      <xdr:colOff>1279073</xdr:colOff>
      <xdr:row>345</xdr:row>
      <xdr:rowOff>63499</xdr:rowOff>
    </xdr:from>
    <xdr:ext cx="4000498" cy="1705429"/>
    <xdr:sp macro="" textlink="">
      <xdr:nvSpPr>
        <xdr:cNvPr id="176" name="Прямоугольник 175">
          <a:extLst>
            <a:ext uri="{FF2B5EF4-FFF2-40B4-BE49-F238E27FC236}">
              <a16:creationId xmlns:a16="http://schemas.microsoft.com/office/drawing/2014/main" id="{00000000-0008-0000-0D00-0000B0000000}"/>
            </a:ext>
          </a:extLst>
        </xdr:cNvPr>
        <xdr:cNvSpPr/>
      </xdr:nvSpPr>
      <xdr:spPr>
        <a:xfrm>
          <a:off x="12232823" y="12230099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345</xdr:row>
      <xdr:rowOff>0</xdr:rowOff>
    </xdr:from>
    <xdr:to>
      <xdr:col>8</xdr:col>
      <xdr:colOff>1256856</xdr:colOff>
      <xdr:row>345</xdr:row>
      <xdr:rowOff>2095500</xdr:rowOff>
    </xdr:to>
    <xdr:pic>
      <xdr:nvPicPr>
        <xdr:cNvPr id="177" name="Рисунок 176">
          <a:extLst>
            <a:ext uri="{FF2B5EF4-FFF2-40B4-BE49-F238E27FC236}">
              <a16:creationId xmlns:a16="http://schemas.microsoft.com/office/drawing/2014/main" id="{00000000-0008-0000-0D00-0000B1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9235623" y="12223750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215</xdr:row>
      <xdr:rowOff>2720</xdr:rowOff>
    </xdr:from>
    <xdr:to>
      <xdr:col>8</xdr:col>
      <xdr:colOff>1130354</xdr:colOff>
      <xdr:row>215</xdr:row>
      <xdr:rowOff>2186213</xdr:rowOff>
    </xdr:to>
    <xdr:pic>
      <xdr:nvPicPr>
        <xdr:cNvPr id="178" name="Рисунок 177">
          <a:extLst>
            <a:ext uri="{FF2B5EF4-FFF2-40B4-BE49-F238E27FC236}">
              <a16:creationId xmlns:a16="http://schemas.microsoft.com/office/drawing/2014/main" id="{00000000-0008-0000-0D00-0000B2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9235621" y="63890070"/>
          <a:ext cx="2848482" cy="2183493"/>
        </a:xfrm>
        <a:prstGeom prst="rect">
          <a:avLst/>
        </a:prstGeom>
      </xdr:spPr>
    </xdr:pic>
    <xdr:clientData/>
  </xdr:twoCellAnchor>
  <xdr:twoCellAnchor editAs="oneCell">
    <xdr:from>
      <xdr:col>1</xdr:col>
      <xdr:colOff>9072</xdr:colOff>
      <xdr:row>215</xdr:row>
      <xdr:rowOff>7256</xdr:rowOff>
    </xdr:from>
    <xdr:to>
      <xdr:col>2</xdr:col>
      <xdr:colOff>889001</xdr:colOff>
      <xdr:row>215</xdr:row>
      <xdr:rowOff>2193470</xdr:rowOff>
    </xdr:to>
    <xdr:pic>
      <xdr:nvPicPr>
        <xdr:cNvPr id="179" name="Рисунок 178">
          <a:extLst>
            <a:ext uri="{FF2B5EF4-FFF2-40B4-BE49-F238E27FC236}">
              <a16:creationId xmlns:a16="http://schemas.microsoft.com/office/drawing/2014/main" id="{00000000-0008-0000-0D00-0000B3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923472" y="63894606"/>
          <a:ext cx="2607128" cy="2186214"/>
        </a:xfrm>
        <a:prstGeom prst="rect">
          <a:avLst/>
        </a:prstGeom>
      </xdr:spPr>
    </xdr:pic>
    <xdr:clientData/>
  </xdr:twoCellAnchor>
  <xdr:oneCellAnchor>
    <xdr:from>
      <xdr:col>6</xdr:col>
      <xdr:colOff>598720</xdr:colOff>
      <xdr:row>231</xdr:row>
      <xdr:rowOff>381001</xdr:rowOff>
    </xdr:from>
    <xdr:ext cx="7465780" cy="371929"/>
    <xdr:sp macro="" textlink="">
      <xdr:nvSpPr>
        <xdr:cNvPr id="180" name="Прямоугольник 179">
          <a:extLst>
            <a:ext uri="{FF2B5EF4-FFF2-40B4-BE49-F238E27FC236}">
              <a16:creationId xmlns:a16="http://schemas.microsoft.com/office/drawing/2014/main" id="{00000000-0008-0000-0D00-0000B4000000}"/>
            </a:ext>
          </a:extLst>
        </xdr:cNvPr>
        <xdr:cNvSpPr/>
      </xdr:nvSpPr>
      <xdr:spPr>
        <a:xfrm>
          <a:off x="9343577" y="77460930"/>
          <a:ext cx="74657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889002</xdr:colOff>
      <xdr:row>237</xdr:row>
      <xdr:rowOff>0</xdr:rowOff>
    </xdr:from>
    <xdr:ext cx="4626428" cy="371929"/>
    <xdr:sp macro="" textlink="">
      <xdr:nvSpPr>
        <xdr:cNvPr id="181" name="Прямоугольник 180">
          <a:extLst>
            <a:ext uri="{FF2B5EF4-FFF2-40B4-BE49-F238E27FC236}">
              <a16:creationId xmlns:a16="http://schemas.microsoft.com/office/drawing/2014/main" id="{00000000-0008-0000-0D00-0000B5000000}"/>
            </a:ext>
          </a:extLst>
        </xdr:cNvPr>
        <xdr:cNvSpPr/>
      </xdr:nvSpPr>
      <xdr:spPr>
        <a:xfrm>
          <a:off x="922655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27217</xdr:colOff>
      <xdr:row>241</xdr:row>
      <xdr:rowOff>99786</xdr:rowOff>
    </xdr:from>
    <xdr:ext cx="4626428" cy="371929"/>
    <xdr:sp macro="" textlink="">
      <xdr:nvSpPr>
        <xdr:cNvPr id="182" name="Прямоугольник 181">
          <a:extLst>
            <a:ext uri="{FF2B5EF4-FFF2-40B4-BE49-F238E27FC236}">
              <a16:creationId xmlns:a16="http://schemas.microsoft.com/office/drawing/2014/main" id="{00000000-0008-0000-0D00-0000B6000000}"/>
            </a:ext>
          </a:extLst>
        </xdr:cNvPr>
        <xdr:cNvSpPr/>
      </xdr:nvSpPr>
      <xdr:spPr>
        <a:xfrm>
          <a:off x="925376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6</xdr:col>
      <xdr:colOff>571500</xdr:colOff>
      <xdr:row>227</xdr:row>
      <xdr:rowOff>36287</xdr:rowOff>
    </xdr:from>
    <xdr:ext cx="5216071" cy="589642"/>
    <xdr:sp macro="" textlink="">
      <xdr:nvSpPr>
        <xdr:cNvPr id="183" name="Прямоугольник 182">
          <a:extLst>
            <a:ext uri="{FF2B5EF4-FFF2-40B4-BE49-F238E27FC236}">
              <a16:creationId xmlns:a16="http://schemas.microsoft.com/office/drawing/2014/main" id="{00000000-0008-0000-0D00-0000B7000000}"/>
            </a:ext>
          </a:extLst>
        </xdr:cNvPr>
        <xdr:cNvSpPr/>
      </xdr:nvSpPr>
      <xdr:spPr>
        <a:xfrm>
          <a:off x="9316357" y="77442787"/>
          <a:ext cx="5216071" cy="589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8 мм толщины материала передней панели</a:t>
          </a:r>
        </a:p>
      </xdr:txBody>
    </xdr:sp>
    <xdr:clientData/>
  </xdr:oneCellAnchor>
  <xdr:oneCellAnchor>
    <xdr:from>
      <xdr:col>8</xdr:col>
      <xdr:colOff>3365501</xdr:colOff>
      <xdr:row>227</xdr:row>
      <xdr:rowOff>45359</xdr:rowOff>
    </xdr:from>
    <xdr:ext cx="217714" cy="571499"/>
    <xdr:pic>
      <xdr:nvPicPr>
        <xdr:cNvPr id="184" name="Рисунок 183">
          <a:extLst>
            <a:ext uri="{FF2B5EF4-FFF2-40B4-BE49-F238E27FC236}">
              <a16:creationId xmlns:a16="http://schemas.microsoft.com/office/drawing/2014/main" id="{00000000-0008-0000-0D00-0000B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4478001" y="77451859"/>
          <a:ext cx="217714" cy="571499"/>
        </a:xfrm>
        <a:prstGeom prst="rect">
          <a:avLst/>
        </a:prstGeom>
      </xdr:spPr>
    </xdr:pic>
    <xdr:clientData/>
  </xdr:oneCellAnchor>
  <xdr:oneCellAnchor>
    <xdr:from>
      <xdr:col>7</xdr:col>
      <xdr:colOff>1687285</xdr:colOff>
      <xdr:row>265</xdr:row>
      <xdr:rowOff>99786</xdr:rowOff>
    </xdr:from>
    <xdr:ext cx="2703286" cy="934357"/>
    <xdr:sp macro="" textlink="">
      <xdr:nvSpPr>
        <xdr:cNvPr id="186" name="Прямоугольник 185">
          <a:extLst>
            <a:ext uri="{FF2B5EF4-FFF2-40B4-BE49-F238E27FC236}">
              <a16:creationId xmlns:a16="http://schemas.microsoft.com/office/drawing/2014/main" id="{00000000-0008-0000-0D00-0000BA000000}"/>
            </a:ext>
          </a:extLst>
        </xdr:cNvPr>
        <xdr:cNvSpPr/>
      </xdr:nvSpPr>
      <xdr:spPr>
        <a:xfrm>
          <a:off x="1091383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r>
            <a:rPr lang="en-US" sz="1100" b="0" i="0">
              <a:latin typeface="+mn-lt"/>
              <a:ea typeface="+mn-ea"/>
              <a:cs typeface="+mn-cs"/>
            </a:rPr>
            <a:t> </a:t>
          </a:r>
          <a:r>
            <a:rPr lang="ru-RU" sz="1100" b="0" i="0">
              <a:latin typeface="+mn-lt"/>
              <a:ea typeface="+mn-ea"/>
              <a:cs typeface="+mn-cs"/>
            </a:rPr>
            <a:t>высотой</a:t>
          </a:r>
          <a:r>
            <a:rPr lang="ru-RU" sz="1100" b="0" i="0" baseline="0">
              <a:latin typeface="+mn-lt"/>
              <a:ea typeface="+mn-ea"/>
              <a:cs typeface="+mn-cs"/>
            </a:rPr>
            <a:t> 77 мм</a:t>
          </a:r>
          <a:endParaRPr lang="ru-RU" sz="1100" b="0" i="0">
            <a:latin typeface="+mn-lt"/>
            <a:ea typeface="+mn-ea"/>
            <a:cs typeface="+mn-cs"/>
          </a:endParaRP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twoCellAnchor editAs="oneCell">
    <xdr:from>
      <xdr:col>7</xdr:col>
      <xdr:colOff>244928</xdr:colOff>
      <xdr:row>265</xdr:row>
      <xdr:rowOff>36285</xdr:rowOff>
    </xdr:from>
    <xdr:to>
      <xdr:col>7</xdr:col>
      <xdr:colOff>1306286</xdr:colOff>
      <xdr:row>265</xdr:row>
      <xdr:rowOff>1034680</xdr:rowOff>
    </xdr:to>
    <xdr:pic>
      <xdr:nvPicPr>
        <xdr:cNvPr id="187" name="Рисунок 186">
          <a:extLst>
            <a:ext uri="{FF2B5EF4-FFF2-40B4-BE49-F238E27FC236}">
              <a16:creationId xmlns:a16="http://schemas.microsoft.com/office/drawing/2014/main" id="{00000000-0008-0000-0D00-0000BB000000}"/>
            </a:ext>
          </a:extLst>
        </xdr:cNvPr>
        <xdr:cNvPicPr>
          <a:picLocks noChangeAspect="1"/>
        </xdr:cNvPicPr>
      </xdr:nvPicPr>
      <xdr:blipFill>
        <a:blip xmlns:r="http://schemas.openxmlformats.org/officeDocument/2006/relationships" r:embed="rId53"/>
        <a:stretch>
          <a:fillRect/>
        </a:stretch>
      </xdr:blipFill>
      <xdr:spPr>
        <a:xfrm>
          <a:off x="9471478" y="83405435"/>
          <a:ext cx="1061358" cy="998395"/>
        </a:xfrm>
        <a:prstGeom prst="rect">
          <a:avLst/>
        </a:prstGeom>
      </xdr:spPr>
    </xdr:pic>
    <xdr:clientData/>
  </xdr:twoCellAnchor>
  <xdr:oneCellAnchor>
    <xdr:from>
      <xdr:col>0</xdr:col>
      <xdr:colOff>907143</xdr:colOff>
      <xdr:row>112</xdr:row>
      <xdr:rowOff>163286</xdr:rowOff>
    </xdr:from>
    <xdr:ext cx="3764643" cy="335642"/>
    <xdr:sp macro="" textlink="">
      <xdr:nvSpPr>
        <xdr:cNvPr id="189" name="Прямоугольник 188">
          <a:extLst>
            <a:ext uri="{FF2B5EF4-FFF2-40B4-BE49-F238E27FC236}">
              <a16:creationId xmlns:a16="http://schemas.microsoft.com/office/drawing/2014/main" id="{00000000-0008-0000-0D00-0000BD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twoCellAnchor editAs="oneCell">
    <xdr:from>
      <xdr:col>2</xdr:col>
      <xdr:colOff>1923144</xdr:colOff>
      <xdr:row>112</xdr:row>
      <xdr:rowOff>36286</xdr:rowOff>
    </xdr:from>
    <xdr:to>
      <xdr:col>2</xdr:col>
      <xdr:colOff>3955144</xdr:colOff>
      <xdr:row>112</xdr:row>
      <xdr:rowOff>605482</xdr:rowOff>
    </xdr:to>
    <xdr:pic>
      <xdr:nvPicPr>
        <xdr:cNvPr id="190" name="Рисунок 189">
          <a:extLst>
            <a:ext uri="{FF2B5EF4-FFF2-40B4-BE49-F238E27FC236}">
              <a16:creationId xmlns:a16="http://schemas.microsoft.com/office/drawing/2014/main" id="{00000000-0008-0000-0D00-0000BE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twoCellAnchor>
  <xdr:oneCellAnchor>
    <xdr:from>
      <xdr:col>6</xdr:col>
      <xdr:colOff>907143</xdr:colOff>
      <xdr:row>112</xdr:row>
      <xdr:rowOff>163286</xdr:rowOff>
    </xdr:from>
    <xdr:ext cx="3764643" cy="335642"/>
    <xdr:sp macro="" textlink="">
      <xdr:nvSpPr>
        <xdr:cNvPr id="191" name="Прямоугольник 190">
          <a:extLst>
            <a:ext uri="{FF2B5EF4-FFF2-40B4-BE49-F238E27FC236}">
              <a16:creationId xmlns:a16="http://schemas.microsoft.com/office/drawing/2014/main" id="{00000000-0008-0000-0D00-0000BF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8</xdr:col>
      <xdr:colOff>1923144</xdr:colOff>
      <xdr:row>112</xdr:row>
      <xdr:rowOff>36286</xdr:rowOff>
    </xdr:from>
    <xdr:ext cx="2032000" cy="569196"/>
    <xdr:pic>
      <xdr:nvPicPr>
        <xdr:cNvPr id="192" name="Рисунок 191">
          <a:extLst>
            <a:ext uri="{FF2B5EF4-FFF2-40B4-BE49-F238E27FC236}">
              <a16:creationId xmlns:a16="http://schemas.microsoft.com/office/drawing/2014/main" id="{00000000-0008-0000-0D00-0000C0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oneCellAnchor>
  <xdr:oneCellAnchor>
    <xdr:from>
      <xdr:col>0</xdr:col>
      <xdr:colOff>816429</xdr:colOff>
      <xdr:row>148</xdr:row>
      <xdr:rowOff>108857</xdr:rowOff>
    </xdr:from>
    <xdr:ext cx="3764643" cy="335642"/>
    <xdr:sp macro="" textlink="">
      <xdr:nvSpPr>
        <xdr:cNvPr id="193" name="Прямоугольник 192">
          <a:extLst>
            <a:ext uri="{FF2B5EF4-FFF2-40B4-BE49-F238E27FC236}">
              <a16:creationId xmlns:a16="http://schemas.microsoft.com/office/drawing/2014/main" id="{00000000-0008-0000-0D00-0000C1000000}"/>
            </a:ext>
          </a:extLst>
        </xdr:cNvPr>
        <xdr:cNvSpPr/>
      </xdr:nvSpPr>
      <xdr:spPr>
        <a:xfrm>
          <a:off x="816429" y="52587071"/>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2</xdr:col>
      <xdr:colOff>1977573</xdr:colOff>
      <xdr:row>148</xdr:row>
      <xdr:rowOff>36286</xdr:rowOff>
    </xdr:from>
    <xdr:ext cx="2032000" cy="569196"/>
    <xdr:pic>
      <xdr:nvPicPr>
        <xdr:cNvPr id="194" name="Рисунок 193">
          <a:extLst>
            <a:ext uri="{FF2B5EF4-FFF2-40B4-BE49-F238E27FC236}">
              <a16:creationId xmlns:a16="http://schemas.microsoft.com/office/drawing/2014/main" id="{00000000-0008-0000-0D00-0000C2000000}"/>
            </a:ext>
          </a:extLst>
        </xdr:cNvPr>
        <xdr:cNvPicPr>
          <a:picLocks noChangeAspect="1"/>
        </xdr:cNvPicPr>
      </xdr:nvPicPr>
      <xdr:blipFill>
        <a:blip xmlns:r="http://schemas.openxmlformats.org/officeDocument/2006/relationships" r:embed="rId54"/>
        <a:stretch>
          <a:fillRect/>
        </a:stretch>
      </xdr:blipFill>
      <xdr:spPr>
        <a:xfrm>
          <a:off x="4617359" y="52514500"/>
          <a:ext cx="2032000" cy="569196"/>
        </a:xfrm>
        <a:prstGeom prst="rect">
          <a:avLst/>
        </a:prstGeom>
      </xdr:spPr>
    </xdr:pic>
    <xdr:clientData/>
  </xdr:oneCellAnchor>
  <xdr:oneCellAnchor>
    <xdr:from>
      <xdr:col>0</xdr:col>
      <xdr:colOff>587828</xdr:colOff>
      <xdr:row>245</xdr:row>
      <xdr:rowOff>90714</xdr:rowOff>
    </xdr:from>
    <xdr:ext cx="5216071" cy="607785"/>
    <xdr:sp macro="" textlink="">
      <xdr:nvSpPr>
        <xdr:cNvPr id="185" name="Прямоугольник 184">
          <a:extLst>
            <a:ext uri="{FF2B5EF4-FFF2-40B4-BE49-F238E27FC236}">
              <a16:creationId xmlns:a16="http://schemas.microsoft.com/office/drawing/2014/main" id="{00000000-0008-0000-0D00-0000B9000000}"/>
            </a:ext>
          </a:extLst>
        </xdr:cNvPr>
        <xdr:cNvSpPr/>
      </xdr:nvSpPr>
      <xdr:spPr>
        <a:xfrm>
          <a:off x="587828" y="80926214"/>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oneCellAnchor>
    <xdr:from>
      <xdr:col>2</xdr:col>
      <xdr:colOff>3229428</xdr:colOff>
      <xdr:row>245</xdr:row>
      <xdr:rowOff>81643</xdr:rowOff>
    </xdr:from>
    <xdr:ext cx="1569357" cy="643338"/>
    <xdr:pic>
      <xdr:nvPicPr>
        <xdr:cNvPr id="188" name="Рисунок 187">
          <a:extLst>
            <a:ext uri="{FF2B5EF4-FFF2-40B4-BE49-F238E27FC236}">
              <a16:creationId xmlns:a16="http://schemas.microsoft.com/office/drawing/2014/main" id="{00000000-0008-0000-0D00-0000BC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560785" y="80917143"/>
          <a:ext cx="1569357" cy="643338"/>
        </a:xfrm>
        <a:prstGeom prst="rect">
          <a:avLst/>
        </a:prstGeom>
      </xdr:spPr>
    </xdr:pic>
    <xdr:clientData/>
  </xdr:oneCellAnchor>
  <xdr:oneCellAnchor>
    <xdr:from>
      <xdr:col>6</xdr:col>
      <xdr:colOff>587828</xdr:colOff>
      <xdr:row>245</xdr:row>
      <xdr:rowOff>90714</xdr:rowOff>
    </xdr:from>
    <xdr:ext cx="6134101" cy="607785"/>
    <xdr:sp macro="" textlink="">
      <xdr:nvSpPr>
        <xdr:cNvPr id="195" name="Прямоугольник 194">
          <a:extLst>
            <a:ext uri="{FF2B5EF4-FFF2-40B4-BE49-F238E27FC236}">
              <a16:creationId xmlns:a16="http://schemas.microsoft.com/office/drawing/2014/main" id="{00000000-0008-0000-0D00-0000C3000000}"/>
            </a:ext>
          </a:extLst>
        </xdr:cNvPr>
        <xdr:cNvSpPr/>
      </xdr:nvSpPr>
      <xdr:spPr>
        <a:xfrm>
          <a:off x="9332685" y="80926214"/>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twoCellAnchor editAs="oneCell">
    <xdr:from>
      <xdr:col>9</xdr:col>
      <xdr:colOff>353786</xdr:colOff>
      <xdr:row>245</xdr:row>
      <xdr:rowOff>75222</xdr:rowOff>
    </xdr:from>
    <xdr:to>
      <xdr:col>11</xdr:col>
      <xdr:colOff>36285</xdr:colOff>
      <xdr:row>246</xdr:row>
      <xdr:rowOff>323605</xdr:rowOff>
    </xdr:to>
    <xdr:pic>
      <xdr:nvPicPr>
        <xdr:cNvPr id="63" name="Рисунок 62">
          <a:extLst>
            <a:ext uri="{FF2B5EF4-FFF2-40B4-BE49-F238E27FC236}">
              <a16:creationId xmlns:a16="http://schemas.microsoft.com/office/drawing/2014/main" id="{00000000-0008-0000-0D00-00003F000000}"/>
            </a:ext>
          </a:extLst>
        </xdr:cNvPr>
        <xdr:cNvPicPr>
          <a:picLocks noChangeAspect="1"/>
        </xdr:cNvPicPr>
      </xdr:nvPicPr>
      <xdr:blipFill>
        <a:blip xmlns:r="http://schemas.openxmlformats.org/officeDocument/2006/relationships" r:embed="rId55"/>
        <a:stretch>
          <a:fillRect/>
        </a:stretch>
      </xdr:blipFill>
      <xdr:spPr>
        <a:xfrm>
          <a:off x="15702643" y="80910722"/>
          <a:ext cx="1215571" cy="638454"/>
        </a:xfrm>
        <a:prstGeom prst="rect">
          <a:avLst/>
        </a:prstGeom>
      </xdr:spPr>
    </xdr:pic>
    <xdr:clientData/>
  </xdr:twoCellAnchor>
  <xdr:oneCellAnchor>
    <xdr:from>
      <xdr:col>6</xdr:col>
      <xdr:colOff>587828</xdr:colOff>
      <xdr:row>206</xdr:row>
      <xdr:rowOff>90714</xdr:rowOff>
    </xdr:from>
    <xdr:ext cx="6134101" cy="607785"/>
    <xdr:sp macro="" textlink="">
      <xdr:nvSpPr>
        <xdr:cNvPr id="197" name="Прямоугольник 196">
          <a:extLst>
            <a:ext uri="{FF2B5EF4-FFF2-40B4-BE49-F238E27FC236}">
              <a16:creationId xmlns:a16="http://schemas.microsoft.com/office/drawing/2014/main" id="{00000000-0008-0000-0D00-0000C5000000}"/>
            </a:ext>
          </a:extLst>
        </xdr:cNvPr>
        <xdr:cNvSpPr/>
      </xdr:nvSpPr>
      <xdr:spPr>
        <a:xfrm>
          <a:off x="9332685" y="81833357"/>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oneCellAnchor>
    <xdr:from>
      <xdr:col>9</xdr:col>
      <xdr:colOff>353786</xdr:colOff>
      <xdr:row>206</xdr:row>
      <xdr:rowOff>75222</xdr:rowOff>
    </xdr:from>
    <xdr:ext cx="1215571" cy="638454"/>
    <xdr:pic>
      <xdr:nvPicPr>
        <xdr:cNvPr id="198" name="Рисунок 197">
          <a:extLst>
            <a:ext uri="{FF2B5EF4-FFF2-40B4-BE49-F238E27FC236}">
              <a16:creationId xmlns:a16="http://schemas.microsoft.com/office/drawing/2014/main" id="{00000000-0008-0000-0D00-0000C6000000}"/>
            </a:ext>
          </a:extLst>
        </xdr:cNvPr>
        <xdr:cNvPicPr>
          <a:picLocks noChangeAspect="1"/>
        </xdr:cNvPicPr>
      </xdr:nvPicPr>
      <xdr:blipFill>
        <a:blip xmlns:r="http://schemas.openxmlformats.org/officeDocument/2006/relationships" r:embed="rId55"/>
        <a:stretch>
          <a:fillRect/>
        </a:stretch>
      </xdr:blipFill>
      <xdr:spPr>
        <a:xfrm>
          <a:off x="15702643" y="81817865"/>
          <a:ext cx="1215571" cy="638454"/>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2</xdr:col>
      <xdr:colOff>3093358</xdr:colOff>
      <xdr:row>126</xdr:row>
      <xdr:rowOff>997858</xdr:rowOff>
    </xdr:from>
    <xdr:ext cx="2076450" cy="970643"/>
    <xdr:pic>
      <xdr:nvPicPr>
        <xdr:cNvPr id="140" name="Рисунок 139">
          <a:extLst>
            <a:ext uri="{FF2B5EF4-FFF2-40B4-BE49-F238E27FC236}">
              <a16:creationId xmlns:a16="http://schemas.microsoft.com/office/drawing/2014/main" id="{00000000-0008-0000-1000-00008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51644" y="40104787"/>
          <a:ext cx="2076450" cy="970643"/>
        </a:xfrm>
        <a:prstGeom prst="rect">
          <a:avLst/>
        </a:prstGeom>
      </xdr:spPr>
    </xdr:pic>
    <xdr:clientData/>
  </xdr:oneCellAnchor>
  <xdr:twoCellAnchor editAs="oneCell">
    <xdr:from>
      <xdr:col>9</xdr:col>
      <xdr:colOff>3093358</xdr:colOff>
      <xdr:row>106</xdr:row>
      <xdr:rowOff>997858</xdr:rowOff>
    </xdr:from>
    <xdr:to>
      <xdr:col>12</xdr:col>
      <xdr:colOff>180523</xdr:colOff>
      <xdr:row>106</xdr:row>
      <xdr:rowOff>1968501</xdr:rowOff>
    </xdr:to>
    <xdr:pic>
      <xdr:nvPicPr>
        <xdr:cNvPr id="40" name="Рисунок 39">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47108" y="33865458"/>
          <a:ext cx="2072822" cy="970643"/>
        </a:xfrm>
        <a:prstGeom prst="rect">
          <a:avLst/>
        </a:prstGeom>
      </xdr:spPr>
    </xdr:pic>
    <xdr:clientData/>
  </xdr:twoCellAnchor>
  <xdr:twoCellAnchor editAs="oneCell">
    <xdr:from>
      <xdr:col>2</xdr:col>
      <xdr:colOff>2131785</xdr:colOff>
      <xdr:row>106</xdr:row>
      <xdr:rowOff>1034143</xdr:rowOff>
    </xdr:from>
    <xdr:to>
      <xdr:col>3</xdr:col>
      <xdr:colOff>434520</xdr:colOff>
      <xdr:row>106</xdr:row>
      <xdr:rowOff>2004786</xdr:rowOff>
    </xdr:to>
    <xdr:pic>
      <xdr:nvPicPr>
        <xdr:cNvPr id="43" name="Рисунок 42">
          <a:extLst>
            <a:ext uri="{FF2B5EF4-FFF2-40B4-BE49-F238E27FC236}">
              <a16:creationId xmlns:a16="http://schemas.microsoft.com/office/drawing/2014/main" id="{00000000-0008-0000-1000-00002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73385" y="33901743"/>
          <a:ext cx="2074636" cy="970643"/>
        </a:xfrm>
        <a:prstGeom prst="rect">
          <a:avLst/>
        </a:prstGeom>
      </xdr:spPr>
    </xdr:pic>
    <xdr:clientData/>
  </xdr:twoCellAnchor>
  <xdr:twoCellAnchor editAs="oneCell">
    <xdr:from>
      <xdr:col>8</xdr:col>
      <xdr:colOff>11906</xdr:colOff>
      <xdr:row>66</xdr:row>
      <xdr:rowOff>9071</xdr:rowOff>
    </xdr:from>
    <xdr:to>
      <xdr:col>9</xdr:col>
      <xdr:colOff>1702594</xdr:colOff>
      <xdr:row>66</xdr:row>
      <xdr:rowOff>2183946</xdr:rowOff>
    </xdr:to>
    <xdr:pic>
      <xdr:nvPicPr>
        <xdr:cNvPr id="2" name="Рисунок 1" descr="550500_1512_AvanTech_Alu_Innenschubkasten_H139_SorUe.jpg">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2" cstate="print"/>
        <a:stretch>
          <a:fillRect/>
        </a:stretch>
      </xdr:blipFill>
      <xdr:spPr>
        <a:xfrm>
          <a:off x="9238456" y="20163971"/>
          <a:ext cx="3417888" cy="2174875"/>
        </a:xfrm>
        <a:prstGeom prst="rect">
          <a:avLst/>
        </a:prstGeom>
      </xdr:spPr>
    </xdr:pic>
    <xdr:clientData/>
  </xdr:twoCellAnchor>
  <xdr:twoCellAnchor editAs="oneCell">
    <xdr:from>
      <xdr:col>1</xdr:col>
      <xdr:colOff>9071</xdr:colOff>
      <xdr:row>84</xdr:row>
      <xdr:rowOff>299355</xdr:rowOff>
    </xdr:from>
    <xdr:to>
      <xdr:col>2</xdr:col>
      <xdr:colOff>1622726</xdr:colOff>
      <xdr:row>85</xdr:row>
      <xdr:rowOff>2177141</xdr:rowOff>
    </xdr:to>
    <xdr:pic>
      <xdr:nvPicPr>
        <xdr:cNvPr id="3" name="Рисунок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23471" y="26042255"/>
          <a:ext cx="3340854" cy="2176236"/>
        </a:xfrm>
        <a:prstGeom prst="rect">
          <a:avLst/>
        </a:prstGeom>
      </xdr:spPr>
    </xdr:pic>
    <xdr:clientData/>
  </xdr:twoCellAnchor>
  <xdr:twoCellAnchor editAs="oneCell">
    <xdr:from>
      <xdr:col>1</xdr:col>
      <xdr:colOff>9071</xdr:colOff>
      <xdr:row>106</xdr:row>
      <xdr:rowOff>0</xdr:rowOff>
    </xdr:from>
    <xdr:to>
      <xdr:col>2</xdr:col>
      <xdr:colOff>1632857</xdr:colOff>
      <xdr:row>106</xdr:row>
      <xdr:rowOff>2183752</xdr:rowOff>
    </xdr:to>
    <xdr:pic>
      <xdr:nvPicPr>
        <xdr:cNvPr id="4" name="Рисунок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3471" y="32867600"/>
          <a:ext cx="3350985" cy="2183752"/>
        </a:xfrm>
        <a:prstGeom prst="rect">
          <a:avLst/>
        </a:prstGeom>
      </xdr:spPr>
    </xdr:pic>
    <xdr:clientData/>
  </xdr:twoCellAnchor>
  <xdr:oneCellAnchor>
    <xdr:from>
      <xdr:col>2</xdr:col>
      <xdr:colOff>2948213</xdr:colOff>
      <xdr:row>106</xdr:row>
      <xdr:rowOff>1623785</xdr:rowOff>
    </xdr:from>
    <xdr:ext cx="3024187" cy="444500"/>
    <xdr:sp macro="" textlink="">
      <xdr:nvSpPr>
        <xdr:cNvPr id="6" name="Прямоугольник 5">
          <a:extLst>
            <a:ext uri="{FF2B5EF4-FFF2-40B4-BE49-F238E27FC236}">
              <a16:creationId xmlns:a16="http://schemas.microsoft.com/office/drawing/2014/main" id="{00000000-0008-0000-1000-000006000000}"/>
            </a:ext>
          </a:extLst>
        </xdr:cNvPr>
        <xdr:cNvSpPr/>
      </xdr:nvSpPr>
      <xdr:spPr>
        <a:xfrm>
          <a:off x="4925784" y="41002856"/>
          <a:ext cx="3024187" cy="444500"/>
        </a:xfrm>
        <a:prstGeom prst="rect">
          <a:avLst/>
        </a:prstGeom>
        <a:noFill/>
      </xdr:spPr>
      <xdr:txBody>
        <a:bodyPr wrap="square" lIns="91440" tIns="45720" rIns="91440" bIns="45720">
          <a:noAutofit/>
        </a:bodyPr>
        <a:lstStyle/>
        <a:p>
          <a:r>
            <a:rPr lang="ru-RU" sz="1100" b="0" i="0">
              <a:effectLst/>
              <a:latin typeface="+mn-lt"/>
              <a:ea typeface="+mn-ea"/>
              <a:cs typeface="+mn-cs"/>
            </a:rPr>
            <a:t>Возможны</a:t>
          </a:r>
          <a:r>
            <a:rPr lang="ru-RU" sz="1100" b="0" i="0" baseline="0">
              <a:effectLst/>
              <a:latin typeface="+mn-lt"/>
              <a:ea typeface="+mn-ea"/>
              <a:cs typeface="+mn-cs"/>
            </a:rPr>
            <a:t> варианты из стекла или материалов по выбору. Толщина материала 8/10 мм</a:t>
          </a:r>
          <a:endParaRPr lang="ru-RU">
            <a:effectLst/>
          </a:endParaRPr>
        </a:p>
      </xdr:txBody>
    </xdr:sp>
    <xdr:clientData/>
  </xdr:oneCellAnchor>
  <xdr:oneCellAnchor>
    <xdr:from>
      <xdr:col>9</xdr:col>
      <xdr:colOff>2939143</xdr:colOff>
      <xdr:row>106</xdr:row>
      <xdr:rowOff>1750786</xdr:rowOff>
    </xdr:from>
    <xdr:ext cx="3024187" cy="371927"/>
    <xdr:sp macro="" textlink="">
      <xdr:nvSpPr>
        <xdr:cNvPr id="7" name="Прямоугольник 6">
          <a:extLst>
            <a:ext uri="{FF2B5EF4-FFF2-40B4-BE49-F238E27FC236}">
              <a16:creationId xmlns:a16="http://schemas.microsoft.com/office/drawing/2014/main" id="{00000000-0008-0000-1000-000007000000}"/>
            </a:ext>
          </a:extLst>
        </xdr:cNvPr>
        <xdr:cNvSpPr/>
      </xdr:nvSpPr>
      <xdr:spPr>
        <a:xfrm>
          <a:off x="13852072" y="4112985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1805213</xdr:colOff>
      <xdr:row>3</xdr:row>
      <xdr:rowOff>27216</xdr:rowOff>
    </xdr:from>
    <xdr:to>
      <xdr:col>4</xdr:col>
      <xdr:colOff>453571</xdr:colOff>
      <xdr:row>3</xdr:row>
      <xdr:rowOff>1097643</xdr:rowOff>
    </xdr:to>
    <xdr:pic>
      <xdr:nvPicPr>
        <xdr:cNvPr id="12" name="Рисунок 11">
          <a:extLst>
            <a:ext uri="{FF2B5EF4-FFF2-40B4-BE49-F238E27FC236}">
              <a16:creationId xmlns:a16="http://schemas.microsoft.com/office/drawing/2014/main" id="{00000000-0008-0000-10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46813" y="2332266"/>
          <a:ext cx="3026230" cy="1070427"/>
        </a:xfrm>
        <a:prstGeom prst="rect">
          <a:avLst/>
        </a:prstGeom>
      </xdr:spPr>
    </xdr:pic>
    <xdr:clientData/>
  </xdr:twoCellAnchor>
  <xdr:twoCellAnchor editAs="oneCell">
    <xdr:from>
      <xdr:col>2</xdr:col>
      <xdr:colOff>1923142</xdr:colOff>
      <xdr:row>3</xdr:row>
      <xdr:rowOff>879934</xdr:rowOff>
    </xdr:from>
    <xdr:to>
      <xdr:col>3</xdr:col>
      <xdr:colOff>225877</xdr:colOff>
      <xdr:row>3</xdr:row>
      <xdr:rowOff>1868716</xdr:rowOff>
    </xdr:to>
    <xdr:pic>
      <xdr:nvPicPr>
        <xdr:cNvPr id="13" name="Рисунок 12">
          <a:extLst>
            <a:ext uri="{FF2B5EF4-FFF2-40B4-BE49-F238E27FC236}">
              <a16:creationId xmlns:a16="http://schemas.microsoft.com/office/drawing/2014/main" id="{00000000-0008-0000-10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64742" y="3184984"/>
          <a:ext cx="2074636" cy="988782"/>
        </a:xfrm>
        <a:prstGeom prst="rect">
          <a:avLst/>
        </a:prstGeom>
      </xdr:spPr>
    </xdr:pic>
    <xdr:clientData/>
  </xdr:twoCellAnchor>
  <xdr:oneCellAnchor>
    <xdr:from>
      <xdr:col>2</xdr:col>
      <xdr:colOff>3519714</xdr:colOff>
      <xdr:row>3</xdr:row>
      <xdr:rowOff>1442356</xdr:rowOff>
    </xdr:from>
    <xdr:ext cx="2403932" cy="417285"/>
    <xdr:sp macro="" textlink="">
      <xdr:nvSpPr>
        <xdr:cNvPr id="14" name="Прямоугольник 13">
          <a:extLst>
            <a:ext uri="{FF2B5EF4-FFF2-40B4-BE49-F238E27FC236}">
              <a16:creationId xmlns:a16="http://schemas.microsoft.com/office/drawing/2014/main" id="{00000000-0008-0000-1000-00000E000000}"/>
            </a:ext>
          </a:extLst>
        </xdr:cNvPr>
        <xdr:cNvSpPr/>
      </xdr:nvSpPr>
      <xdr:spPr>
        <a:xfrm>
          <a:off x="5497285" y="3746499"/>
          <a:ext cx="2403932"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1814286</xdr:colOff>
      <xdr:row>3</xdr:row>
      <xdr:rowOff>54432</xdr:rowOff>
    </xdr:from>
    <xdr:to>
      <xdr:col>11</xdr:col>
      <xdr:colOff>156936</xdr:colOff>
      <xdr:row>3</xdr:row>
      <xdr:rowOff>1015999</xdr:rowOff>
    </xdr:to>
    <xdr:pic>
      <xdr:nvPicPr>
        <xdr:cNvPr id="15" name="Рисунок 14">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2768036" y="2359482"/>
          <a:ext cx="2720522" cy="961567"/>
        </a:xfrm>
        <a:prstGeom prst="rect">
          <a:avLst/>
        </a:prstGeom>
      </xdr:spPr>
    </xdr:pic>
    <xdr:clientData/>
  </xdr:twoCellAnchor>
  <xdr:twoCellAnchor editAs="oneCell">
    <xdr:from>
      <xdr:col>9</xdr:col>
      <xdr:colOff>1877787</xdr:colOff>
      <xdr:row>3</xdr:row>
      <xdr:rowOff>979714</xdr:rowOff>
    </xdr:from>
    <xdr:to>
      <xdr:col>10</xdr:col>
      <xdr:colOff>180523</xdr:colOff>
      <xdr:row>3</xdr:row>
      <xdr:rowOff>1968496</xdr:rowOff>
    </xdr:to>
    <xdr:pic>
      <xdr:nvPicPr>
        <xdr:cNvPr id="16" name="Рисунок 15">
          <a:extLst>
            <a:ext uri="{FF2B5EF4-FFF2-40B4-BE49-F238E27FC236}">
              <a16:creationId xmlns:a16="http://schemas.microsoft.com/office/drawing/2014/main" id="{00000000-0008-0000-10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831537" y="3284764"/>
          <a:ext cx="2074636" cy="988782"/>
        </a:xfrm>
        <a:prstGeom prst="rect">
          <a:avLst/>
        </a:prstGeom>
      </xdr:spPr>
    </xdr:pic>
    <xdr:clientData/>
  </xdr:twoCellAnchor>
  <xdr:oneCellAnchor>
    <xdr:from>
      <xdr:col>9</xdr:col>
      <xdr:colOff>3447145</xdr:colOff>
      <xdr:row>3</xdr:row>
      <xdr:rowOff>1542145</xdr:rowOff>
    </xdr:from>
    <xdr:ext cx="2385783" cy="507999"/>
    <xdr:sp macro="" textlink="">
      <xdr:nvSpPr>
        <xdr:cNvPr id="17" name="Прямоугольник 16">
          <a:extLst>
            <a:ext uri="{FF2B5EF4-FFF2-40B4-BE49-F238E27FC236}">
              <a16:creationId xmlns:a16="http://schemas.microsoft.com/office/drawing/2014/main" id="{00000000-0008-0000-1000-000011000000}"/>
            </a:ext>
          </a:extLst>
        </xdr:cNvPr>
        <xdr:cNvSpPr/>
      </xdr:nvSpPr>
      <xdr:spPr>
        <a:xfrm>
          <a:off x="14360074" y="3846288"/>
          <a:ext cx="2385783" cy="507999"/>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1796143</xdr:colOff>
      <xdr:row>23</xdr:row>
      <xdr:rowOff>5</xdr:rowOff>
    </xdr:from>
    <xdr:to>
      <xdr:col>4</xdr:col>
      <xdr:colOff>202293</xdr:colOff>
      <xdr:row>23</xdr:row>
      <xdr:rowOff>1070427</xdr:rowOff>
    </xdr:to>
    <xdr:pic>
      <xdr:nvPicPr>
        <xdr:cNvPr id="18" name="Рисунок 17">
          <a:extLst>
            <a:ext uri="{FF2B5EF4-FFF2-40B4-BE49-F238E27FC236}">
              <a16:creationId xmlns:a16="http://schemas.microsoft.com/office/drawing/2014/main" id="{00000000-0008-0000-1000-00001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437743" y="8077205"/>
          <a:ext cx="2784022" cy="1070422"/>
        </a:xfrm>
        <a:prstGeom prst="rect">
          <a:avLst/>
        </a:prstGeom>
      </xdr:spPr>
    </xdr:pic>
    <xdr:clientData/>
  </xdr:twoCellAnchor>
  <xdr:twoCellAnchor editAs="oneCell">
    <xdr:from>
      <xdr:col>2</xdr:col>
      <xdr:colOff>1877784</xdr:colOff>
      <xdr:row>23</xdr:row>
      <xdr:rowOff>961575</xdr:rowOff>
    </xdr:from>
    <xdr:to>
      <xdr:col>3</xdr:col>
      <xdr:colOff>180519</xdr:colOff>
      <xdr:row>23</xdr:row>
      <xdr:rowOff>1950357</xdr:rowOff>
    </xdr:to>
    <xdr:pic>
      <xdr:nvPicPr>
        <xdr:cNvPr id="19" name="Рисунок 18">
          <a:extLst>
            <a:ext uri="{FF2B5EF4-FFF2-40B4-BE49-F238E27FC236}">
              <a16:creationId xmlns:a16="http://schemas.microsoft.com/office/drawing/2014/main" id="{00000000-0008-0000-1000-00001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19384" y="9038775"/>
          <a:ext cx="2074636" cy="988782"/>
        </a:xfrm>
        <a:prstGeom prst="rect">
          <a:avLst/>
        </a:prstGeom>
      </xdr:spPr>
    </xdr:pic>
    <xdr:clientData/>
  </xdr:twoCellAnchor>
  <xdr:oneCellAnchor>
    <xdr:from>
      <xdr:col>2</xdr:col>
      <xdr:colOff>3546930</xdr:colOff>
      <xdr:row>23</xdr:row>
      <xdr:rowOff>1560285</xdr:rowOff>
    </xdr:from>
    <xdr:ext cx="2413000" cy="417285"/>
    <xdr:sp macro="" textlink="">
      <xdr:nvSpPr>
        <xdr:cNvPr id="20" name="Прямоугольник 19">
          <a:extLst>
            <a:ext uri="{FF2B5EF4-FFF2-40B4-BE49-F238E27FC236}">
              <a16:creationId xmlns:a16="http://schemas.microsoft.com/office/drawing/2014/main" id="{00000000-0008-0000-1000-000014000000}"/>
            </a:ext>
          </a:extLst>
        </xdr:cNvPr>
        <xdr:cNvSpPr/>
      </xdr:nvSpPr>
      <xdr:spPr>
        <a:xfrm>
          <a:off x="5524501" y="10958285"/>
          <a:ext cx="2413000"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1787071</xdr:colOff>
      <xdr:row>23</xdr:row>
      <xdr:rowOff>18147</xdr:rowOff>
    </xdr:from>
    <xdr:to>
      <xdr:col>11</xdr:col>
      <xdr:colOff>199571</xdr:colOff>
      <xdr:row>23</xdr:row>
      <xdr:rowOff>1250047</xdr:rowOff>
    </xdr:to>
    <xdr:pic>
      <xdr:nvPicPr>
        <xdr:cNvPr id="21" name="Рисунок 20">
          <a:extLst>
            <a:ext uri="{FF2B5EF4-FFF2-40B4-BE49-F238E27FC236}">
              <a16:creationId xmlns:a16="http://schemas.microsoft.com/office/drawing/2014/main" id="{00000000-0008-0000-1000-00001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2740821" y="8095347"/>
          <a:ext cx="2790372" cy="1231900"/>
        </a:xfrm>
        <a:prstGeom prst="rect">
          <a:avLst/>
        </a:prstGeom>
      </xdr:spPr>
    </xdr:pic>
    <xdr:clientData/>
  </xdr:twoCellAnchor>
  <xdr:twoCellAnchor editAs="oneCell">
    <xdr:from>
      <xdr:col>9</xdr:col>
      <xdr:colOff>1950357</xdr:colOff>
      <xdr:row>23</xdr:row>
      <xdr:rowOff>997861</xdr:rowOff>
    </xdr:from>
    <xdr:to>
      <xdr:col>10</xdr:col>
      <xdr:colOff>253093</xdr:colOff>
      <xdr:row>23</xdr:row>
      <xdr:rowOff>1986643</xdr:rowOff>
    </xdr:to>
    <xdr:pic>
      <xdr:nvPicPr>
        <xdr:cNvPr id="22" name="Рисунок 21">
          <a:extLst>
            <a:ext uri="{FF2B5EF4-FFF2-40B4-BE49-F238E27FC236}">
              <a16:creationId xmlns:a16="http://schemas.microsoft.com/office/drawing/2014/main" id="{00000000-0008-0000-1000-00001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904107" y="9075061"/>
          <a:ext cx="2074636" cy="988782"/>
        </a:xfrm>
        <a:prstGeom prst="rect">
          <a:avLst/>
        </a:prstGeom>
      </xdr:spPr>
    </xdr:pic>
    <xdr:clientData/>
  </xdr:twoCellAnchor>
  <xdr:oneCellAnchor>
    <xdr:from>
      <xdr:col>9</xdr:col>
      <xdr:colOff>3592290</xdr:colOff>
      <xdr:row>23</xdr:row>
      <xdr:rowOff>1560283</xdr:rowOff>
    </xdr:from>
    <xdr:ext cx="2422070" cy="417286"/>
    <xdr:sp macro="" textlink="">
      <xdr:nvSpPr>
        <xdr:cNvPr id="23" name="Прямоугольник 22">
          <a:extLst>
            <a:ext uri="{FF2B5EF4-FFF2-40B4-BE49-F238E27FC236}">
              <a16:creationId xmlns:a16="http://schemas.microsoft.com/office/drawing/2014/main" id="{00000000-0008-0000-1000-000017000000}"/>
            </a:ext>
          </a:extLst>
        </xdr:cNvPr>
        <xdr:cNvSpPr/>
      </xdr:nvSpPr>
      <xdr:spPr>
        <a:xfrm>
          <a:off x="14505219" y="10958283"/>
          <a:ext cx="2422070"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1941285</xdr:colOff>
      <xdr:row>43</xdr:row>
      <xdr:rowOff>108856</xdr:rowOff>
    </xdr:from>
    <xdr:to>
      <xdr:col>4</xdr:col>
      <xdr:colOff>309335</xdr:colOff>
      <xdr:row>43</xdr:row>
      <xdr:rowOff>988785</xdr:rowOff>
    </xdr:to>
    <xdr:pic>
      <xdr:nvPicPr>
        <xdr:cNvPr id="24" name="Рисунок 23">
          <a:extLst>
            <a:ext uri="{FF2B5EF4-FFF2-40B4-BE49-F238E27FC236}">
              <a16:creationId xmlns:a16="http://schemas.microsoft.com/office/drawing/2014/main" id="{00000000-0008-0000-1000-000018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582885" y="13932806"/>
          <a:ext cx="2745922" cy="879929"/>
        </a:xfrm>
        <a:prstGeom prst="rect">
          <a:avLst/>
        </a:prstGeom>
      </xdr:spPr>
    </xdr:pic>
    <xdr:clientData/>
  </xdr:twoCellAnchor>
  <xdr:twoCellAnchor editAs="oneCell">
    <xdr:from>
      <xdr:col>2</xdr:col>
      <xdr:colOff>2122715</xdr:colOff>
      <xdr:row>43</xdr:row>
      <xdr:rowOff>925289</xdr:rowOff>
    </xdr:from>
    <xdr:to>
      <xdr:col>3</xdr:col>
      <xdr:colOff>425450</xdr:colOff>
      <xdr:row>43</xdr:row>
      <xdr:rowOff>1914071</xdr:rowOff>
    </xdr:to>
    <xdr:pic>
      <xdr:nvPicPr>
        <xdr:cNvPr id="25" name="Рисунок 24">
          <a:extLst>
            <a:ext uri="{FF2B5EF4-FFF2-40B4-BE49-F238E27FC236}">
              <a16:creationId xmlns:a16="http://schemas.microsoft.com/office/drawing/2014/main" id="{00000000-0008-0000-1000-00001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4315" y="14749239"/>
          <a:ext cx="2074636" cy="988782"/>
        </a:xfrm>
        <a:prstGeom prst="rect">
          <a:avLst/>
        </a:prstGeom>
      </xdr:spPr>
    </xdr:pic>
    <xdr:clientData/>
  </xdr:twoCellAnchor>
  <xdr:oneCellAnchor>
    <xdr:from>
      <xdr:col>2</xdr:col>
      <xdr:colOff>3519717</xdr:colOff>
      <xdr:row>43</xdr:row>
      <xdr:rowOff>1623784</xdr:rowOff>
    </xdr:from>
    <xdr:ext cx="2467428" cy="417286"/>
    <xdr:sp macro="" textlink="">
      <xdr:nvSpPr>
        <xdr:cNvPr id="26" name="Прямоугольник 25">
          <a:extLst>
            <a:ext uri="{FF2B5EF4-FFF2-40B4-BE49-F238E27FC236}">
              <a16:creationId xmlns:a16="http://schemas.microsoft.com/office/drawing/2014/main" id="{00000000-0008-0000-1000-00001A000000}"/>
            </a:ext>
          </a:extLst>
        </xdr:cNvPr>
        <xdr:cNvSpPr/>
      </xdr:nvSpPr>
      <xdr:spPr>
        <a:xfrm>
          <a:off x="5497288" y="18088427"/>
          <a:ext cx="2467428"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3165926</xdr:colOff>
      <xdr:row>66</xdr:row>
      <xdr:rowOff>898075</xdr:rowOff>
    </xdr:from>
    <xdr:to>
      <xdr:col>5</xdr:col>
      <xdr:colOff>253090</xdr:colOff>
      <xdr:row>66</xdr:row>
      <xdr:rowOff>1868718</xdr:rowOff>
    </xdr:to>
    <xdr:pic>
      <xdr:nvPicPr>
        <xdr:cNvPr id="27" name="Рисунок 26">
          <a:extLst>
            <a:ext uri="{FF2B5EF4-FFF2-40B4-BE49-F238E27FC236}">
              <a16:creationId xmlns:a16="http://schemas.microsoft.com/office/drawing/2014/main" id="{00000000-0008-0000-1000-00001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07526" y="21052975"/>
          <a:ext cx="2072822" cy="970643"/>
        </a:xfrm>
        <a:prstGeom prst="rect">
          <a:avLst/>
        </a:prstGeom>
      </xdr:spPr>
    </xdr:pic>
    <xdr:clientData/>
  </xdr:twoCellAnchor>
  <xdr:twoCellAnchor editAs="oneCell">
    <xdr:from>
      <xdr:col>2</xdr:col>
      <xdr:colOff>1959428</xdr:colOff>
      <xdr:row>66</xdr:row>
      <xdr:rowOff>1088570</xdr:rowOff>
    </xdr:from>
    <xdr:to>
      <xdr:col>2</xdr:col>
      <xdr:colOff>2984499</xdr:colOff>
      <xdr:row>66</xdr:row>
      <xdr:rowOff>1895927</xdr:rowOff>
    </xdr:to>
    <xdr:pic>
      <xdr:nvPicPr>
        <xdr:cNvPr id="28" name="Рисунок 27">
          <a:extLst>
            <a:ext uri="{FF2B5EF4-FFF2-40B4-BE49-F238E27FC236}">
              <a16:creationId xmlns:a16="http://schemas.microsoft.com/office/drawing/2014/main" id="{00000000-0008-0000-1000-00001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601028" y="21243470"/>
          <a:ext cx="1025071" cy="807357"/>
        </a:xfrm>
        <a:prstGeom prst="rect">
          <a:avLst/>
        </a:prstGeom>
      </xdr:spPr>
    </xdr:pic>
    <xdr:clientData/>
  </xdr:twoCellAnchor>
  <xdr:twoCellAnchor editAs="oneCell">
    <xdr:from>
      <xdr:col>2</xdr:col>
      <xdr:colOff>2993573</xdr:colOff>
      <xdr:row>66</xdr:row>
      <xdr:rowOff>18144</xdr:rowOff>
    </xdr:from>
    <xdr:to>
      <xdr:col>5</xdr:col>
      <xdr:colOff>290287</xdr:colOff>
      <xdr:row>66</xdr:row>
      <xdr:rowOff>979711</xdr:rowOff>
    </xdr:to>
    <xdr:pic>
      <xdr:nvPicPr>
        <xdr:cNvPr id="29" name="Рисунок 28">
          <a:extLst>
            <a:ext uri="{FF2B5EF4-FFF2-40B4-BE49-F238E27FC236}">
              <a16:creationId xmlns:a16="http://schemas.microsoft.com/office/drawing/2014/main" id="{00000000-0008-0000-1000-00001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635173" y="20173044"/>
          <a:ext cx="2282372" cy="961567"/>
        </a:xfrm>
        <a:prstGeom prst="rect">
          <a:avLst/>
        </a:prstGeom>
      </xdr:spPr>
    </xdr:pic>
    <xdr:clientData/>
  </xdr:twoCellAnchor>
  <xdr:twoCellAnchor editAs="oneCell">
    <xdr:from>
      <xdr:col>9</xdr:col>
      <xdr:colOff>2966359</xdr:colOff>
      <xdr:row>66</xdr:row>
      <xdr:rowOff>45359</xdr:rowOff>
    </xdr:from>
    <xdr:to>
      <xdr:col>12</xdr:col>
      <xdr:colOff>299359</xdr:colOff>
      <xdr:row>66</xdr:row>
      <xdr:rowOff>1052287</xdr:rowOff>
    </xdr:to>
    <xdr:pic>
      <xdr:nvPicPr>
        <xdr:cNvPr id="30" name="Рисунок 29">
          <a:extLst>
            <a:ext uri="{FF2B5EF4-FFF2-40B4-BE49-F238E27FC236}">
              <a16:creationId xmlns:a16="http://schemas.microsoft.com/office/drawing/2014/main" id="{00000000-0008-0000-1000-00001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920109" y="20200259"/>
          <a:ext cx="2318657" cy="1006928"/>
        </a:xfrm>
        <a:prstGeom prst="rect">
          <a:avLst/>
        </a:prstGeom>
      </xdr:spPr>
    </xdr:pic>
    <xdr:clientData/>
  </xdr:twoCellAnchor>
  <xdr:twoCellAnchor editAs="oneCell">
    <xdr:from>
      <xdr:col>9</xdr:col>
      <xdr:colOff>1759862</xdr:colOff>
      <xdr:row>66</xdr:row>
      <xdr:rowOff>181428</xdr:rowOff>
    </xdr:from>
    <xdr:to>
      <xdr:col>9</xdr:col>
      <xdr:colOff>3002648</xdr:colOff>
      <xdr:row>66</xdr:row>
      <xdr:rowOff>879928</xdr:rowOff>
    </xdr:to>
    <xdr:pic>
      <xdr:nvPicPr>
        <xdr:cNvPr id="31" name="Рисунок 30">
          <a:extLst>
            <a:ext uri="{FF2B5EF4-FFF2-40B4-BE49-F238E27FC236}">
              <a16:creationId xmlns:a16="http://schemas.microsoft.com/office/drawing/2014/main" id="{00000000-0008-0000-1000-00001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713612" y="20336328"/>
          <a:ext cx="1242786" cy="698500"/>
        </a:xfrm>
        <a:prstGeom prst="rect">
          <a:avLst/>
        </a:prstGeom>
      </xdr:spPr>
    </xdr:pic>
    <xdr:clientData/>
  </xdr:twoCellAnchor>
  <xdr:twoCellAnchor editAs="oneCell">
    <xdr:from>
      <xdr:col>9</xdr:col>
      <xdr:colOff>3084288</xdr:colOff>
      <xdr:row>66</xdr:row>
      <xdr:rowOff>979716</xdr:rowOff>
    </xdr:from>
    <xdr:to>
      <xdr:col>12</xdr:col>
      <xdr:colOff>171453</xdr:colOff>
      <xdr:row>66</xdr:row>
      <xdr:rowOff>1950359</xdr:rowOff>
    </xdr:to>
    <xdr:pic>
      <xdr:nvPicPr>
        <xdr:cNvPr id="32" name="Рисунок 31">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38038" y="21134616"/>
          <a:ext cx="2072822" cy="970643"/>
        </a:xfrm>
        <a:prstGeom prst="rect">
          <a:avLst/>
        </a:prstGeom>
      </xdr:spPr>
    </xdr:pic>
    <xdr:clientData/>
  </xdr:twoCellAnchor>
  <xdr:twoCellAnchor editAs="oneCell">
    <xdr:from>
      <xdr:col>9</xdr:col>
      <xdr:colOff>1850571</xdr:colOff>
      <xdr:row>66</xdr:row>
      <xdr:rowOff>988786</xdr:rowOff>
    </xdr:from>
    <xdr:to>
      <xdr:col>9</xdr:col>
      <xdr:colOff>2875642</xdr:colOff>
      <xdr:row>66</xdr:row>
      <xdr:rowOff>1796143</xdr:rowOff>
    </xdr:to>
    <xdr:pic>
      <xdr:nvPicPr>
        <xdr:cNvPr id="33" name="Рисунок 32">
          <a:extLst>
            <a:ext uri="{FF2B5EF4-FFF2-40B4-BE49-F238E27FC236}">
              <a16:creationId xmlns:a16="http://schemas.microsoft.com/office/drawing/2014/main" id="{00000000-0008-0000-1000-000021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804321" y="21143686"/>
          <a:ext cx="1025071" cy="807357"/>
        </a:xfrm>
        <a:prstGeom prst="rect">
          <a:avLst/>
        </a:prstGeom>
      </xdr:spPr>
    </xdr:pic>
    <xdr:clientData/>
  </xdr:twoCellAnchor>
  <xdr:twoCellAnchor editAs="oneCell">
    <xdr:from>
      <xdr:col>2</xdr:col>
      <xdr:colOff>1768928</xdr:colOff>
      <xdr:row>66</xdr:row>
      <xdr:rowOff>181428</xdr:rowOff>
    </xdr:from>
    <xdr:to>
      <xdr:col>2</xdr:col>
      <xdr:colOff>3011714</xdr:colOff>
      <xdr:row>66</xdr:row>
      <xdr:rowOff>879928</xdr:rowOff>
    </xdr:to>
    <xdr:pic>
      <xdr:nvPicPr>
        <xdr:cNvPr id="34" name="Рисунок 33">
          <a:extLst>
            <a:ext uri="{FF2B5EF4-FFF2-40B4-BE49-F238E27FC236}">
              <a16:creationId xmlns:a16="http://schemas.microsoft.com/office/drawing/2014/main" id="{00000000-0008-0000-10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410528" y="20336328"/>
          <a:ext cx="1242786" cy="698500"/>
        </a:xfrm>
        <a:prstGeom prst="rect">
          <a:avLst/>
        </a:prstGeom>
      </xdr:spPr>
    </xdr:pic>
    <xdr:clientData/>
  </xdr:twoCellAnchor>
  <xdr:twoCellAnchor editAs="oneCell">
    <xdr:from>
      <xdr:col>2</xdr:col>
      <xdr:colOff>2902857</xdr:colOff>
      <xdr:row>85</xdr:row>
      <xdr:rowOff>9075</xdr:rowOff>
    </xdr:from>
    <xdr:to>
      <xdr:col>5</xdr:col>
      <xdr:colOff>281210</xdr:colOff>
      <xdr:row>85</xdr:row>
      <xdr:rowOff>1240975</xdr:rowOff>
    </xdr:to>
    <xdr:pic>
      <xdr:nvPicPr>
        <xdr:cNvPr id="35" name="Рисунок 34">
          <a:extLst>
            <a:ext uri="{FF2B5EF4-FFF2-40B4-BE49-F238E27FC236}">
              <a16:creationId xmlns:a16="http://schemas.microsoft.com/office/drawing/2014/main" id="{00000000-0008-0000-1000-000023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544457" y="26050425"/>
          <a:ext cx="2364011" cy="1231900"/>
        </a:xfrm>
        <a:prstGeom prst="rect">
          <a:avLst/>
        </a:prstGeom>
      </xdr:spPr>
    </xdr:pic>
    <xdr:clientData/>
  </xdr:twoCellAnchor>
  <xdr:twoCellAnchor editAs="oneCell">
    <xdr:from>
      <xdr:col>2</xdr:col>
      <xdr:colOff>1641930</xdr:colOff>
      <xdr:row>85</xdr:row>
      <xdr:rowOff>244927</xdr:rowOff>
    </xdr:from>
    <xdr:to>
      <xdr:col>2</xdr:col>
      <xdr:colOff>2884716</xdr:colOff>
      <xdr:row>85</xdr:row>
      <xdr:rowOff>943427</xdr:rowOff>
    </xdr:to>
    <xdr:pic>
      <xdr:nvPicPr>
        <xdr:cNvPr id="36" name="Рисунок 35">
          <a:extLst>
            <a:ext uri="{FF2B5EF4-FFF2-40B4-BE49-F238E27FC236}">
              <a16:creationId xmlns:a16="http://schemas.microsoft.com/office/drawing/2014/main" id="{00000000-0008-0000-1000-00002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283530" y="26286277"/>
          <a:ext cx="1242786" cy="698500"/>
        </a:xfrm>
        <a:prstGeom prst="rect">
          <a:avLst/>
        </a:prstGeom>
      </xdr:spPr>
    </xdr:pic>
    <xdr:clientData/>
  </xdr:twoCellAnchor>
  <xdr:twoCellAnchor editAs="oneCell">
    <xdr:from>
      <xdr:col>2</xdr:col>
      <xdr:colOff>3084286</xdr:colOff>
      <xdr:row>85</xdr:row>
      <xdr:rowOff>1043214</xdr:rowOff>
    </xdr:from>
    <xdr:to>
      <xdr:col>5</xdr:col>
      <xdr:colOff>171450</xdr:colOff>
      <xdr:row>85</xdr:row>
      <xdr:rowOff>2013857</xdr:rowOff>
    </xdr:to>
    <xdr:pic>
      <xdr:nvPicPr>
        <xdr:cNvPr id="37" name="Рисунок 36">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725886" y="27084564"/>
          <a:ext cx="2072822" cy="970643"/>
        </a:xfrm>
        <a:prstGeom prst="rect">
          <a:avLst/>
        </a:prstGeom>
      </xdr:spPr>
    </xdr:pic>
    <xdr:clientData/>
  </xdr:twoCellAnchor>
  <xdr:twoCellAnchor editAs="oneCell">
    <xdr:from>
      <xdr:col>2</xdr:col>
      <xdr:colOff>1850572</xdr:colOff>
      <xdr:row>85</xdr:row>
      <xdr:rowOff>1006928</xdr:rowOff>
    </xdr:from>
    <xdr:to>
      <xdr:col>2</xdr:col>
      <xdr:colOff>2875643</xdr:colOff>
      <xdr:row>85</xdr:row>
      <xdr:rowOff>1814285</xdr:rowOff>
    </xdr:to>
    <xdr:pic>
      <xdr:nvPicPr>
        <xdr:cNvPr id="38" name="Рисунок 37">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492172" y="27048278"/>
          <a:ext cx="1025071" cy="807357"/>
        </a:xfrm>
        <a:prstGeom prst="rect">
          <a:avLst/>
        </a:prstGeom>
      </xdr:spPr>
    </xdr:pic>
    <xdr:clientData/>
  </xdr:twoCellAnchor>
  <xdr:twoCellAnchor editAs="oneCell">
    <xdr:from>
      <xdr:col>2</xdr:col>
      <xdr:colOff>1841501</xdr:colOff>
      <xdr:row>106</xdr:row>
      <xdr:rowOff>18142</xdr:rowOff>
    </xdr:from>
    <xdr:to>
      <xdr:col>4</xdr:col>
      <xdr:colOff>234951</xdr:colOff>
      <xdr:row>106</xdr:row>
      <xdr:rowOff>1021442</xdr:rowOff>
    </xdr:to>
    <xdr:pic>
      <xdr:nvPicPr>
        <xdr:cNvPr id="39" name="Рисунок 38">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483101" y="32885742"/>
          <a:ext cx="2771322" cy="1003300"/>
        </a:xfrm>
        <a:prstGeom prst="rect">
          <a:avLst/>
        </a:prstGeom>
      </xdr:spPr>
    </xdr:pic>
    <xdr:clientData/>
  </xdr:twoCellAnchor>
  <xdr:twoCellAnchor editAs="oneCell">
    <xdr:from>
      <xdr:col>9</xdr:col>
      <xdr:colOff>2648857</xdr:colOff>
      <xdr:row>106</xdr:row>
      <xdr:rowOff>27214</xdr:rowOff>
    </xdr:from>
    <xdr:to>
      <xdr:col>12</xdr:col>
      <xdr:colOff>290286</xdr:colOff>
      <xdr:row>106</xdr:row>
      <xdr:rowOff>1030514</xdr:rowOff>
    </xdr:to>
    <xdr:pic>
      <xdr:nvPicPr>
        <xdr:cNvPr id="41" name="Рисунок 40">
          <a:extLst>
            <a:ext uri="{FF2B5EF4-FFF2-40B4-BE49-F238E27FC236}">
              <a16:creationId xmlns:a16="http://schemas.microsoft.com/office/drawing/2014/main" id="{00000000-0008-0000-10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2607" y="32894814"/>
          <a:ext cx="2627086" cy="1003300"/>
        </a:xfrm>
        <a:prstGeom prst="rect">
          <a:avLst/>
        </a:prstGeom>
      </xdr:spPr>
    </xdr:pic>
    <xdr:clientData/>
  </xdr:twoCellAnchor>
  <xdr:twoCellAnchor editAs="oneCell">
    <xdr:from>
      <xdr:col>9</xdr:col>
      <xdr:colOff>1260927</xdr:colOff>
      <xdr:row>106</xdr:row>
      <xdr:rowOff>371935</xdr:rowOff>
    </xdr:from>
    <xdr:to>
      <xdr:col>9</xdr:col>
      <xdr:colOff>2594428</xdr:colOff>
      <xdr:row>106</xdr:row>
      <xdr:rowOff>1019635</xdr:rowOff>
    </xdr:to>
    <xdr:pic>
      <xdr:nvPicPr>
        <xdr:cNvPr id="42" name="Рисунок 41">
          <a:extLst>
            <a:ext uri="{FF2B5EF4-FFF2-40B4-BE49-F238E27FC236}">
              <a16:creationId xmlns:a16="http://schemas.microsoft.com/office/drawing/2014/main" id="{00000000-0008-0000-1000-00002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4677" y="33239535"/>
          <a:ext cx="1333501" cy="647700"/>
        </a:xfrm>
        <a:prstGeom prst="rect">
          <a:avLst/>
        </a:prstGeom>
      </xdr:spPr>
    </xdr:pic>
    <xdr:clientData/>
  </xdr:twoCellAnchor>
  <xdr:twoCellAnchor editAs="oneCell">
    <xdr:from>
      <xdr:col>1</xdr:col>
      <xdr:colOff>9071</xdr:colOff>
      <xdr:row>3</xdr:row>
      <xdr:rowOff>9071</xdr:rowOff>
    </xdr:from>
    <xdr:to>
      <xdr:col>2</xdr:col>
      <xdr:colOff>1143000</xdr:colOff>
      <xdr:row>5</xdr:row>
      <xdr:rowOff>190500</xdr:rowOff>
    </xdr:to>
    <xdr:pic>
      <xdr:nvPicPr>
        <xdr:cNvPr id="81" name="Рисунок 80">
          <a:extLst>
            <a:ext uri="{FF2B5EF4-FFF2-40B4-BE49-F238E27FC236}">
              <a16:creationId xmlns:a16="http://schemas.microsoft.com/office/drawing/2014/main" id="{00000000-0008-0000-1000-000051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3471" y="2314121"/>
          <a:ext cx="2861128" cy="2569029"/>
        </a:xfrm>
        <a:prstGeom prst="rect">
          <a:avLst/>
        </a:prstGeom>
      </xdr:spPr>
    </xdr:pic>
    <xdr:clientData/>
  </xdr:twoCellAnchor>
  <xdr:twoCellAnchor editAs="oneCell">
    <xdr:from>
      <xdr:col>8</xdr:col>
      <xdr:colOff>9071</xdr:colOff>
      <xdr:row>3</xdr:row>
      <xdr:rowOff>9072</xdr:rowOff>
    </xdr:from>
    <xdr:to>
      <xdr:col>9</xdr:col>
      <xdr:colOff>1142999</xdr:colOff>
      <xdr:row>5</xdr:row>
      <xdr:rowOff>190501</xdr:rowOff>
    </xdr:to>
    <xdr:pic>
      <xdr:nvPicPr>
        <xdr:cNvPr id="82" name="Рисунок 81">
          <a:extLst>
            <a:ext uri="{FF2B5EF4-FFF2-40B4-BE49-F238E27FC236}">
              <a16:creationId xmlns:a16="http://schemas.microsoft.com/office/drawing/2014/main" id="{00000000-0008-0000-1000-00005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5621" y="2314122"/>
          <a:ext cx="2861128" cy="2569029"/>
        </a:xfrm>
        <a:prstGeom prst="rect">
          <a:avLst/>
        </a:prstGeom>
      </xdr:spPr>
    </xdr:pic>
    <xdr:clientData/>
  </xdr:twoCellAnchor>
  <xdr:twoCellAnchor editAs="oneCell">
    <xdr:from>
      <xdr:col>1</xdr:col>
      <xdr:colOff>9071</xdr:colOff>
      <xdr:row>23</xdr:row>
      <xdr:rowOff>9071</xdr:rowOff>
    </xdr:from>
    <xdr:to>
      <xdr:col>2</xdr:col>
      <xdr:colOff>1143000</xdr:colOff>
      <xdr:row>25</xdr:row>
      <xdr:rowOff>190500</xdr:rowOff>
    </xdr:to>
    <xdr:pic>
      <xdr:nvPicPr>
        <xdr:cNvPr id="83" name="Рисунок 82">
          <a:extLst>
            <a:ext uri="{FF2B5EF4-FFF2-40B4-BE49-F238E27FC236}">
              <a16:creationId xmlns:a16="http://schemas.microsoft.com/office/drawing/2014/main" id="{00000000-0008-0000-1000-000053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471" y="8086271"/>
          <a:ext cx="2861128" cy="2569029"/>
        </a:xfrm>
        <a:prstGeom prst="rect">
          <a:avLst/>
        </a:prstGeom>
      </xdr:spPr>
    </xdr:pic>
    <xdr:clientData/>
  </xdr:twoCellAnchor>
  <xdr:twoCellAnchor editAs="oneCell">
    <xdr:from>
      <xdr:col>8</xdr:col>
      <xdr:colOff>9071</xdr:colOff>
      <xdr:row>23</xdr:row>
      <xdr:rowOff>9071</xdr:rowOff>
    </xdr:from>
    <xdr:to>
      <xdr:col>9</xdr:col>
      <xdr:colOff>1142999</xdr:colOff>
      <xdr:row>25</xdr:row>
      <xdr:rowOff>190500</xdr:rowOff>
    </xdr:to>
    <xdr:pic>
      <xdr:nvPicPr>
        <xdr:cNvPr id="84" name="Рисунок 83">
          <a:extLst>
            <a:ext uri="{FF2B5EF4-FFF2-40B4-BE49-F238E27FC236}">
              <a16:creationId xmlns:a16="http://schemas.microsoft.com/office/drawing/2014/main" id="{00000000-0008-0000-1000-000054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5621" y="8086271"/>
          <a:ext cx="2861128" cy="2569029"/>
        </a:xfrm>
        <a:prstGeom prst="rect">
          <a:avLst/>
        </a:prstGeom>
      </xdr:spPr>
    </xdr:pic>
    <xdr:clientData/>
  </xdr:twoCellAnchor>
  <xdr:twoCellAnchor editAs="oneCell">
    <xdr:from>
      <xdr:col>1</xdr:col>
      <xdr:colOff>9071</xdr:colOff>
      <xdr:row>43</xdr:row>
      <xdr:rowOff>0</xdr:rowOff>
    </xdr:from>
    <xdr:to>
      <xdr:col>2</xdr:col>
      <xdr:colOff>1143000</xdr:colOff>
      <xdr:row>45</xdr:row>
      <xdr:rowOff>190500</xdr:rowOff>
    </xdr:to>
    <xdr:pic>
      <xdr:nvPicPr>
        <xdr:cNvPr id="85" name="Рисунок 84">
          <a:extLst>
            <a:ext uri="{FF2B5EF4-FFF2-40B4-BE49-F238E27FC236}">
              <a16:creationId xmlns:a16="http://schemas.microsoft.com/office/drawing/2014/main" id="{00000000-0008-0000-1000-00005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471" y="13823950"/>
          <a:ext cx="2861128" cy="2578099"/>
        </a:xfrm>
        <a:prstGeom prst="rect">
          <a:avLst/>
        </a:prstGeom>
      </xdr:spPr>
    </xdr:pic>
    <xdr:clientData/>
  </xdr:twoCellAnchor>
  <xdr:twoCellAnchor editAs="oneCell">
    <xdr:from>
      <xdr:col>1</xdr:col>
      <xdr:colOff>9071</xdr:colOff>
      <xdr:row>66</xdr:row>
      <xdr:rowOff>2720</xdr:rowOff>
    </xdr:from>
    <xdr:to>
      <xdr:col>2</xdr:col>
      <xdr:colOff>1734696</xdr:colOff>
      <xdr:row>66</xdr:row>
      <xdr:rowOff>2177143</xdr:rowOff>
    </xdr:to>
    <xdr:pic>
      <xdr:nvPicPr>
        <xdr:cNvPr id="86" name="Рисунок 85">
          <a:extLst>
            <a:ext uri="{FF2B5EF4-FFF2-40B4-BE49-F238E27FC236}">
              <a16:creationId xmlns:a16="http://schemas.microsoft.com/office/drawing/2014/main" id="{00000000-0008-0000-1000-000056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 y="20157620"/>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90713</xdr:colOff>
      <xdr:row>0</xdr:row>
      <xdr:rowOff>90715</xdr:rowOff>
    </xdr:from>
    <xdr:to>
      <xdr:col>1</xdr:col>
      <xdr:colOff>509913</xdr:colOff>
      <xdr:row>0</xdr:row>
      <xdr:rowOff>763915</xdr:rowOff>
    </xdr:to>
    <xdr:grpSp>
      <xdr:nvGrpSpPr>
        <xdr:cNvPr id="94" name="Группа 93">
          <a:hlinkClick xmlns:r="http://schemas.openxmlformats.org/officeDocument/2006/relationships" r:id="rId20"/>
          <a:extLst>
            <a:ext uri="{FF2B5EF4-FFF2-40B4-BE49-F238E27FC236}">
              <a16:creationId xmlns:a16="http://schemas.microsoft.com/office/drawing/2014/main" id="{00000000-0008-0000-1000-00005E000000}"/>
            </a:ext>
          </a:extLst>
        </xdr:cNvPr>
        <xdr:cNvGrpSpPr>
          <a:grpSpLocks noChangeAspect="1"/>
        </xdr:cNvGrpSpPr>
      </xdr:nvGrpSpPr>
      <xdr:grpSpPr>
        <a:xfrm>
          <a:off x="90713" y="90715"/>
          <a:ext cx="673200" cy="673200"/>
          <a:chOff x="720000" y="3600000"/>
          <a:chExt cx="792000" cy="792000"/>
        </a:xfrm>
        <a:noFill/>
      </xdr:grpSpPr>
      <xdr:sp macro="" textlink="">
        <xdr:nvSpPr>
          <xdr:cNvPr id="95" name="Стрелка влево 111">
            <a:extLst>
              <a:ext uri="{FF2B5EF4-FFF2-40B4-BE49-F238E27FC236}">
                <a16:creationId xmlns:a16="http://schemas.microsoft.com/office/drawing/2014/main" id="{00000000-0008-0000-1000-00005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6" name="Прямоугольник 95">
            <a:extLst>
              <a:ext uri="{FF2B5EF4-FFF2-40B4-BE49-F238E27FC236}">
                <a16:creationId xmlns:a16="http://schemas.microsoft.com/office/drawing/2014/main" id="{00000000-0008-0000-1000-00006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607788</xdr:colOff>
      <xdr:row>0</xdr:row>
      <xdr:rowOff>90715</xdr:rowOff>
    </xdr:from>
    <xdr:to>
      <xdr:col>1</xdr:col>
      <xdr:colOff>1280988</xdr:colOff>
      <xdr:row>0</xdr:row>
      <xdr:rowOff>763915</xdr:rowOff>
    </xdr:to>
    <xdr:grpSp>
      <xdr:nvGrpSpPr>
        <xdr:cNvPr id="97" name="Группа 96">
          <a:hlinkClick xmlns:r="http://schemas.openxmlformats.org/officeDocument/2006/relationships" r:id="rId21"/>
          <a:extLst>
            <a:ext uri="{FF2B5EF4-FFF2-40B4-BE49-F238E27FC236}">
              <a16:creationId xmlns:a16="http://schemas.microsoft.com/office/drawing/2014/main" id="{00000000-0008-0000-1000-000061000000}"/>
            </a:ext>
          </a:extLst>
        </xdr:cNvPr>
        <xdr:cNvGrpSpPr>
          <a:grpSpLocks noChangeAspect="1"/>
        </xdr:cNvGrpSpPr>
      </xdr:nvGrpSpPr>
      <xdr:grpSpPr>
        <a:xfrm rot="5400000">
          <a:off x="861788" y="90715"/>
          <a:ext cx="673200" cy="673200"/>
          <a:chOff x="720000" y="3600000"/>
          <a:chExt cx="792000" cy="792000"/>
        </a:xfrm>
        <a:noFill/>
      </xdr:grpSpPr>
      <xdr:sp macro="" textlink="">
        <xdr:nvSpPr>
          <xdr:cNvPr id="98" name="Стрелка влево 111">
            <a:extLst>
              <a:ext uri="{FF2B5EF4-FFF2-40B4-BE49-F238E27FC236}">
                <a16:creationId xmlns:a16="http://schemas.microsoft.com/office/drawing/2014/main" id="{00000000-0008-0000-1000-00006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9" name="Прямоугольник 98">
            <a:extLst>
              <a:ext uri="{FF2B5EF4-FFF2-40B4-BE49-F238E27FC236}">
                <a16:creationId xmlns:a16="http://schemas.microsoft.com/office/drawing/2014/main" id="{00000000-0008-0000-1000-00006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1378859</xdr:colOff>
      <xdr:row>0</xdr:row>
      <xdr:rowOff>81643</xdr:rowOff>
    </xdr:from>
    <xdr:to>
      <xdr:col>2</xdr:col>
      <xdr:colOff>330203</xdr:colOff>
      <xdr:row>0</xdr:row>
      <xdr:rowOff>773880</xdr:rowOff>
    </xdr:to>
    <xdr:grpSp>
      <xdr:nvGrpSpPr>
        <xdr:cNvPr id="100" name="Группа 99">
          <a:hlinkClick xmlns:r="http://schemas.openxmlformats.org/officeDocument/2006/relationships" r:id="rId22"/>
          <a:extLst>
            <a:ext uri="{FF2B5EF4-FFF2-40B4-BE49-F238E27FC236}">
              <a16:creationId xmlns:a16="http://schemas.microsoft.com/office/drawing/2014/main" id="{00000000-0008-0000-1000-000064000000}"/>
            </a:ext>
          </a:extLst>
        </xdr:cNvPr>
        <xdr:cNvGrpSpPr/>
      </xdr:nvGrpSpPr>
      <xdr:grpSpPr>
        <a:xfrm>
          <a:off x="1632859" y="81643"/>
          <a:ext cx="674915" cy="692237"/>
          <a:chOff x="2160000" y="3672000"/>
          <a:chExt cx="720000" cy="720000"/>
        </a:xfrm>
      </xdr:grpSpPr>
      <xdr:pic>
        <xdr:nvPicPr>
          <xdr:cNvPr id="101" name="Picture 6" descr="D:\work folders\МОС\Документы по работе\прайс-лист\конфигуратор\unnamed.jpg">
            <a:extLst>
              <a:ext uri="{FF2B5EF4-FFF2-40B4-BE49-F238E27FC236}">
                <a16:creationId xmlns:a16="http://schemas.microsoft.com/office/drawing/2014/main" id="{00000000-0008-0000-1000-000065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2" name="Скругленный прямоугольник 49">
            <a:extLst>
              <a:ext uri="{FF2B5EF4-FFF2-40B4-BE49-F238E27FC236}">
                <a16:creationId xmlns:a16="http://schemas.microsoft.com/office/drawing/2014/main" id="{00000000-0008-0000-1000-00006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103</xdr:row>
      <xdr:rowOff>63501</xdr:rowOff>
    </xdr:from>
    <xdr:to>
      <xdr:col>1</xdr:col>
      <xdr:colOff>1364344</xdr:colOff>
      <xdr:row>103</xdr:row>
      <xdr:rowOff>755738</xdr:rowOff>
    </xdr:to>
    <xdr:grpSp>
      <xdr:nvGrpSpPr>
        <xdr:cNvPr id="106" name="Группа 105">
          <a:hlinkClick xmlns:r="http://schemas.openxmlformats.org/officeDocument/2006/relationships" r:id="rId24"/>
          <a:extLst>
            <a:ext uri="{FF2B5EF4-FFF2-40B4-BE49-F238E27FC236}">
              <a16:creationId xmlns:a16="http://schemas.microsoft.com/office/drawing/2014/main" id="{00000000-0008-0000-1000-00006A000000}"/>
            </a:ext>
          </a:extLst>
        </xdr:cNvPr>
        <xdr:cNvGrpSpPr/>
      </xdr:nvGrpSpPr>
      <xdr:grpSpPr>
        <a:xfrm>
          <a:off x="943429" y="37927644"/>
          <a:ext cx="674915" cy="692237"/>
          <a:chOff x="2160000" y="3672000"/>
          <a:chExt cx="720000" cy="720000"/>
        </a:xfrm>
      </xdr:grpSpPr>
      <xdr:pic>
        <xdr:nvPicPr>
          <xdr:cNvPr id="107" name="Picture 6" descr="D:\work folders\МОС\Документы по работе\прайс-лист\конфигуратор\unnamed.jpg">
            <a:extLst>
              <a:ext uri="{FF2B5EF4-FFF2-40B4-BE49-F238E27FC236}">
                <a16:creationId xmlns:a16="http://schemas.microsoft.com/office/drawing/2014/main" id="{00000000-0008-0000-1000-00006B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8" name="Скругленный прямоугольник 49">
            <a:extLst>
              <a:ext uri="{FF2B5EF4-FFF2-40B4-BE49-F238E27FC236}">
                <a16:creationId xmlns:a16="http://schemas.microsoft.com/office/drawing/2014/main" id="{00000000-0008-0000-1000-00006C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18142</xdr:colOff>
      <xdr:row>126</xdr:row>
      <xdr:rowOff>0</xdr:rowOff>
    </xdr:from>
    <xdr:ext cx="2939143" cy="2186215"/>
    <xdr:pic>
      <xdr:nvPicPr>
        <xdr:cNvPr id="138" name="Рисунок 137">
          <a:extLst>
            <a:ext uri="{FF2B5EF4-FFF2-40B4-BE49-F238E27FC236}">
              <a16:creationId xmlns:a16="http://schemas.microsoft.com/office/drawing/2014/main" id="{00000000-0008-0000-1000-00008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252856" y="39106929"/>
          <a:ext cx="2939143" cy="2186215"/>
        </a:xfrm>
        <a:prstGeom prst="rect">
          <a:avLst/>
        </a:prstGeom>
      </xdr:spPr>
    </xdr:pic>
    <xdr:clientData/>
  </xdr:oneCellAnchor>
  <xdr:oneCellAnchor>
    <xdr:from>
      <xdr:col>2</xdr:col>
      <xdr:colOff>2784929</xdr:colOff>
      <xdr:row>126</xdr:row>
      <xdr:rowOff>1705430</xdr:rowOff>
    </xdr:from>
    <xdr:ext cx="3024187" cy="371927"/>
    <xdr:sp macro="" textlink="">
      <xdr:nvSpPr>
        <xdr:cNvPr id="139" name="Прямоугольник 138">
          <a:extLst>
            <a:ext uri="{FF2B5EF4-FFF2-40B4-BE49-F238E27FC236}">
              <a16:creationId xmlns:a16="http://schemas.microsoft.com/office/drawing/2014/main" id="{00000000-0008-0000-1000-00008B000000}"/>
            </a:ext>
          </a:extLst>
        </xdr:cNvPr>
        <xdr:cNvSpPr/>
      </xdr:nvSpPr>
      <xdr:spPr>
        <a:xfrm>
          <a:off x="4762500" y="48241859"/>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oneCellAnchor>
    <xdr:from>
      <xdr:col>2</xdr:col>
      <xdr:colOff>2648857</xdr:colOff>
      <xdr:row>126</xdr:row>
      <xdr:rowOff>27214</xdr:rowOff>
    </xdr:from>
    <xdr:ext cx="2630714" cy="1003300"/>
    <xdr:pic>
      <xdr:nvPicPr>
        <xdr:cNvPr id="141" name="Рисунок 140">
          <a:extLst>
            <a:ext uri="{FF2B5EF4-FFF2-40B4-BE49-F238E27FC236}">
              <a16:creationId xmlns:a16="http://schemas.microsoft.com/office/drawing/2014/main" id="{00000000-0008-0000-1000-00008D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7143" y="39134143"/>
          <a:ext cx="2630714" cy="1003300"/>
        </a:xfrm>
        <a:prstGeom prst="rect">
          <a:avLst/>
        </a:prstGeom>
      </xdr:spPr>
    </xdr:pic>
    <xdr:clientData/>
  </xdr:oneCellAnchor>
  <xdr:oneCellAnchor>
    <xdr:from>
      <xdr:col>2</xdr:col>
      <xdr:colOff>1260927</xdr:colOff>
      <xdr:row>126</xdr:row>
      <xdr:rowOff>371935</xdr:rowOff>
    </xdr:from>
    <xdr:ext cx="1333501" cy="647700"/>
    <xdr:pic>
      <xdr:nvPicPr>
        <xdr:cNvPr id="142" name="Рисунок 141">
          <a:extLst>
            <a:ext uri="{FF2B5EF4-FFF2-40B4-BE49-F238E27FC236}">
              <a16:creationId xmlns:a16="http://schemas.microsoft.com/office/drawing/2014/main" id="{00000000-0008-0000-1000-00008E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9213" y="39478864"/>
          <a:ext cx="1333501" cy="647700"/>
        </a:xfrm>
        <a:prstGeom prst="rect">
          <a:avLst/>
        </a:prstGeom>
      </xdr:spPr>
    </xdr:pic>
    <xdr:clientData/>
  </xdr:oneCellAnchor>
  <xdr:oneCellAnchor>
    <xdr:from>
      <xdr:col>2</xdr:col>
      <xdr:colOff>1442357</xdr:colOff>
      <xdr:row>126</xdr:row>
      <xdr:rowOff>1115786</xdr:rowOff>
    </xdr:from>
    <xdr:ext cx="1225550" cy="882650"/>
    <xdr:pic>
      <xdr:nvPicPr>
        <xdr:cNvPr id="143" name="Рисунок 142">
          <a:extLst>
            <a:ext uri="{FF2B5EF4-FFF2-40B4-BE49-F238E27FC236}">
              <a16:creationId xmlns:a16="http://schemas.microsoft.com/office/drawing/2014/main" id="{00000000-0008-0000-1000-00008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400643" y="40222715"/>
          <a:ext cx="1225550" cy="882650"/>
        </a:xfrm>
        <a:prstGeom prst="rect">
          <a:avLst/>
        </a:prstGeom>
      </xdr:spPr>
    </xdr:pic>
    <xdr:clientData/>
  </xdr:oneCellAnchor>
  <xdr:oneCellAnchor>
    <xdr:from>
      <xdr:col>2</xdr:col>
      <xdr:colOff>1152069</xdr:colOff>
      <xdr:row>3</xdr:row>
      <xdr:rowOff>2095499</xdr:rowOff>
    </xdr:from>
    <xdr:ext cx="3601358" cy="471717"/>
    <xdr:sp macro="" textlink="">
      <xdr:nvSpPr>
        <xdr:cNvPr id="66" name="Прямоугольник 65">
          <a:extLst>
            <a:ext uri="{FF2B5EF4-FFF2-40B4-BE49-F238E27FC236}">
              <a16:creationId xmlns:a16="http://schemas.microsoft.com/office/drawing/2014/main" id="{00000000-0008-0000-1000-000042000000}"/>
            </a:ext>
          </a:extLst>
        </xdr:cNvPr>
        <xdr:cNvSpPr/>
      </xdr:nvSpPr>
      <xdr:spPr>
        <a:xfrm>
          <a:off x="3129640" y="439964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1142997</xdr:colOff>
      <xdr:row>3</xdr:row>
      <xdr:rowOff>2104570</xdr:rowOff>
    </xdr:from>
    <xdr:ext cx="3601358" cy="471717"/>
    <xdr:sp macro="" textlink="">
      <xdr:nvSpPr>
        <xdr:cNvPr id="67" name="Прямоугольник 66">
          <a:extLst>
            <a:ext uri="{FF2B5EF4-FFF2-40B4-BE49-F238E27FC236}">
              <a16:creationId xmlns:a16="http://schemas.microsoft.com/office/drawing/2014/main" id="{00000000-0008-0000-1000-000043000000}"/>
            </a:ext>
          </a:extLst>
        </xdr:cNvPr>
        <xdr:cNvSpPr/>
      </xdr:nvSpPr>
      <xdr:spPr>
        <a:xfrm>
          <a:off x="12055926" y="440871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lang="ru-RU" sz="1200" b="0" i="0" baseline="0">
              <a:effectLst/>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2</xdr:col>
      <xdr:colOff>1152074</xdr:colOff>
      <xdr:row>23</xdr:row>
      <xdr:rowOff>2104570</xdr:rowOff>
    </xdr:from>
    <xdr:ext cx="3601358" cy="471717"/>
    <xdr:sp macro="" textlink="">
      <xdr:nvSpPr>
        <xdr:cNvPr id="68" name="Прямоугольник 67">
          <a:extLst>
            <a:ext uri="{FF2B5EF4-FFF2-40B4-BE49-F238E27FC236}">
              <a16:creationId xmlns:a16="http://schemas.microsoft.com/office/drawing/2014/main" id="{00000000-0008-0000-1000-000044000000}"/>
            </a:ext>
          </a:extLst>
        </xdr:cNvPr>
        <xdr:cNvSpPr/>
      </xdr:nvSpPr>
      <xdr:spPr>
        <a:xfrm>
          <a:off x="3129645" y="11502570"/>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kumimoji="0" lang="ru-RU" sz="1200" b="0" i="0" u="none" strike="noStrike" kern="0" cap="none" spc="0" normalizeH="0" baseline="0" noProof="0">
              <a:ln>
                <a:noFill/>
              </a:ln>
              <a:solidFill>
                <a:sysClr val="windowText" lastClr="000000"/>
              </a:solidFill>
              <a:effectLst/>
              <a:uLnTx/>
              <a:uFillTx/>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9</xdr:col>
      <xdr:colOff>1152073</xdr:colOff>
      <xdr:row>23</xdr:row>
      <xdr:rowOff>2104571</xdr:rowOff>
    </xdr:from>
    <xdr:ext cx="3601358" cy="471717"/>
    <xdr:sp macro="" textlink="">
      <xdr:nvSpPr>
        <xdr:cNvPr id="69" name="Прямоугольник 68">
          <a:extLst>
            <a:ext uri="{FF2B5EF4-FFF2-40B4-BE49-F238E27FC236}">
              <a16:creationId xmlns:a16="http://schemas.microsoft.com/office/drawing/2014/main" id="{00000000-0008-0000-1000-000045000000}"/>
            </a:ext>
          </a:extLst>
        </xdr:cNvPr>
        <xdr:cNvSpPr/>
      </xdr:nvSpPr>
      <xdr:spPr>
        <a:xfrm>
          <a:off x="12065002" y="1150257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1152073</xdr:colOff>
      <xdr:row>43</xdr:row>
      <xdr:rowOff>2095498</xdr:rowOff>
    </xdr:from>
    <xdr:ext cx="3601358" cy="471717"/>
    <xdr:sp macro="" textlink="">
      <xdr:nvSpPr>
        <xdr:cNvPr id="70" name="Прямоугольник 69">
          <a:extLst>
            <a:ext uri="{FF2B5EF4-FFF2-40B4-BE49-F238E27FC236}">
              <a16:creationId xmlns:a16="http://schemas.microsoft.com/office/drawing/2014/main" id="{00000000-0008-0000-1000-000046000000}"/>
            </a:ext>
          </a:extLst>
        </xdr:cNvPr>
        <xdr:cNvSpPr/>
      </xdr:nvSpPr>
      <xdr:spPr>
        <a:xfrm>
          <a:off x="3129644" y="18560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2612574</xdr:colOff>
      <xdr:row>66</xdr:row>
      <xdr:rowOff>1687285</xdr:rowOff>
    </xdr:from>
    <xdr:ext cx="3410857" cy="471717"/>
    <xdr:sp macro="" textlink="">
      <xdr:nvSpPr>
        <xdr:cNvPr id="71" name="Прямоугольник 70">
          <a:extLst>
            <a:ext uri="{FF2B5EF4-FFF2-40B4-BE49-F238E27FC236}">
              <a16:creationId xmlns:a16="http://schemas.microsoft.com/office/drawing/2014/main" id="{00000000-0008-0000-1000-000047000000}"/>
            </a:ext>
          </a:extLst>
        </xdr:cNvPr>
        <xdr:cNvSpPr/>
      </xdr:nvSpPr>
      <xdr:spPr>
        <a:xfrm>
          <a:off x="4590145" y="26089428"/>
          <a:ext cx="3410857"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2530928</xdr:colOff>
      <xdr:row>66</xdr:row>
      <xdr:rowOff>1741714</xdr:rowOff>
    </xdr:from>
    <xdr:ext cx="3601358" cy="471717"/>
    <xdr:sp macro="" textlink="">
      <xdr:nvSpPr>
        <xdr:cNvPr id="72" name="Прямоугольник 71">
          <a:extLst>
            <a:ext uri="{FF2B5EF4-FFF2-40B4-BE49-F238E27FC236}">
              <a16:creationId xmlns:a16="http://schemas.microsoft.com/office/drawing/2014/main" id="{00000000-0008-0000-1000-000048000000}"/>
            </a:ext>
          </a:extLst>
        </xdr:cNvPr>
        <xdr:cNvSpPr/>
      </xdr:nvSpPr>
      <xdr:spPr>
        <a:xfrm>
          <a:off x="13443857" y="2614385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2512786</xdr:colOff>
      <xdr:row>85</xdr:row>
      <xdr:rowOff>1750786</xdr:rowOff>
    </xdr:from>
    <xdr:ext cx="3601358" cy="471717"/>
    <xdr:sp macro="" textlink="">
      <xdr:nvSpPr>
        <xdr:cNvPr id="73" name="Прямоугольник 72">
          <a:extLst>
            <a:ext uri="{FF2B5EF4-FFF2-40B4-BE49-F238E27FC236}">
              <a16:creationId xmlns:a16="http://schemas.microsoft.com/office/drawing/2014/main" id="{00000000-0008-0000-1000-000049000000}"/>
            </a:ext>
          </a:extLst>
        </xdr:cNvPr>
        <xdr:cNvSpPr/>
      </xdr:nvSpPr>
      <xdr:spPr>
        <a:xfrm>
          <a:off x="4490357" y="33183286"/>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1623786</xdr:colOff>
      <xdr:row>106</xdr:row>
      <xdr:rowOff>2068284</xdr:rowOff>
    </xdr:from>
    <xdr:ext cx="3601358" cy="471717"/>
    <xdr:sp macro="" textlink="">
      <xdr:nvSpPr>
        <xdr:cNvPr id="74" name="Прямоугольник 73">
          <a:extLst>
            <a:ext uri="{FF2B5EF4-FFF2-40B4-BE49-F238E27FC236}">
              <a16:creationId xmlns:a16="http://schemas.microsoft.com/office/drawing/2014/main" id="{00000000-0008-0000-1000-00004A000000}"/>
            </a:ext>
          </a:extLst>
        </xdr:cNvPr>
        <xdr:cNvSpPr/>
      </xdr:nvSpPr>
      <xdr:spPr>
        <a:xfrm>
          <a:off x="3601357" y="41447355"/>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8</xdr:col>
      <xdr:colOff>1215572</xdr:colOff>
      <xdr:row>106</xdr:row>
      <xdr:rowOff>2077358</xdr:rowOff>
    </xdr:from>
    <xdr:ext cx="3601358" cy="471717"/>
    <xdr:sp macro="" textlink="">
      <xdr:nvSpPr>
        <xdr:cNvPr id="75" name="Прямоугольник 74">
          <a:extLst>
            <a:ext uri="{FF2B5EF4-FFF2-40B4-BE49-F238E27FC236}">
              <a16:creationId xmlns:a16="http://schemas.microsoft.com/office/drawing/2014/main" id="{00000000-0008-0000-1000-00004B000000}"/>
            </a:ext>
          </a:extLst>
        </xdr:cNvPr>
        <xdr:cNvSpPr/>
      </xdr:nvSpPr>
      <xdr:spPr>
        <a:xfrm>
          <a:off x="10404929" y="414564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1288143</xdr:colOff>
      <xdr:row>126</xdr:row>
      <xdr:rowOff>2095500</xdr:rowOff>
    </xdr:from>
    <xdr:ext cx="3601358" cy="471717"/>
    <xdr:sp macro="" textlink="">
      <xdr:nvSpPr>
        <xdr:cNvPr id="76" name="Прямоугольник 75">
          <a:extLst>
            <a:ext uri="{FF2B5EF4-FFF2-40B4-BE49-F238E27FC236}">
              <a16:creationId xmlns:a16="http://schemas.microsoft.com/office/drawing/2014/main" id="{00000000-0008-0000-1000-00004C000000}"/>
            </a:ext>
          </a:extLst>
        </xdr:cNvPr>
        <xdr:cNvSpPr/>
      </xdr:nvSpPr>
      <xdr:spPr>
        <a:xfrm>
          <a:off x="3265714" y="486319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wsDr>
</file>

<file path=xl/drawings/drawing13.xml><?xml version="1.0" encoding="utf-8"?>
<xdr:wsDr xmlns:xdr="http://schemas.openxmlformats.org/drawingml/2006/spreadsheetDrawing" xmlns:a="http://schemas.openxmlformats.org/drawingml/2006/main">
  <xdr:oneCellAnchor>
    <xdr:from>
      <xdr:col>5</xdr:col>
      <xdr:colOff>217197</xdr:colOff>
      <xdr:row>0</xdr:row>
      <xdr:rowOff>0</xdr:rowOff>
    </xdr:from>
    <xdr:ext cx="184730" cy="937629"/>
    <xdr:sp macro="" textlink="">
      <xdr:nvSpPr>
        <xdr:cNvPr id="7" name="Прямоугольник 6">
          <a:extLst>
            <a:ext uri="{FF2B5EF4-FFF2-40B4-BE49-F238E27FC236}">
              <a16:creationId xmlns:a16="http://schemas.microsoft.com/office/drawing/2014/main" id="{00000000-0008-0000-1200-000007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9" name="Прямоугольник 8">
          <a:extLst>
            <a:ext uri="{FF2B5EF4-FFF2-40B4-BE49-F238E27FC236}">
              <a16:creationId xmlns:a16="http://schemas.microsoft.com/office/drawing/2014/main" id="{00000000-0008-0000-1200-000009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90718</xdr:colOff>
      <xdr:row>0</xdr:row>
      <xdr:rowOff>90716</xdr:rowOff>
    </xdr:from>
    <xdr:to>
      <xdr:col>0</xdr:col>
      <xdr:colOff>763918</xdr:colOff>
      <xdr:row>0</xdr:row>
      <xdr:rowOff>763916</xdr:rowOff>
    </xdr:to>
    <xdr:grpSp>
      <xdr:nvGrpSpPr>
        <xdr:cNvPr id="27" name="Группа 26">
          <a:hlinkClick xmlns:r="http://schemas.openxmlformats.org/officeDocument/2006/relationships" r:id="rId1"/>
          <a:extLst>
            <a:ext uri="{FF2B5EF4-FFF2-40B4-BE49-F238E27FC236}">
              <a16:creationId xmlns:a16="http://schemas.microsoft.com/office/drawing/2014/main" id="{00000000-0008-0000-1200-00001B000000}"/>
            </a:ext>
          </a:extLst>
        </xdr:cNvPr>
        <xdr:cNvGrpSpPr>
          <a:grpSpLocks noChangeAspect="1"/>
        </xdr:cNvGrpSpPr>
      </xdr:nvGrpSpPr>
      <xdr:grpSpPr>
        <a:xfrm>
          <a:off x="90718" y="90716"/>
          <a:ext cx="673200" cy="673200"/>
          <a:chOff x="720000" y="3600000"/>
          <a:chExt cx="792000" cy="792000"/>
        </a:xfrm>
        <a:noFill/>
      </xdr:grpSpPr>
      <xdr:sp macro="" textlink="">
        <xdr:nvSpPr>
          <xdr:cNvPr id="28" name="Стрелка влево 111">
            <a:extLst>
              <a:ext uri="{FF2B5EF4-FFF2-40B4-BE49-F238E27FC236}">
                <a16:creationId xmlns:a16="http://schemas.microsoft.com/office/drawing/2014/main" id="{00000000-0008-0000-1200-00001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9" name="Прямоугольник 28">
            <a:extLst>
              <a:ext uri="{FF2B5EF4-FFF2-40B4-BE49-F238E27FC236}">
                <a16:creationId xmlns:a16="http://schemas.microsoft.com/office/drawing/2014/main" id="{00000000-0008-0000-1200-00001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30" name="Группа 29">
          <a:hlinkClick xmlns:r="http://schemas.openxmlformats.org/officeDocument/2006/relationships" r:id="rId2"/>
          <a:extLst>
            <a:ext uri="{FF2B5EF4-FFF2-40B4-BE49-F238E27FC236}">
              <a16:creationId xmlns:a16="http://schemas.microsoft.com/office/drawing/2014/main" id="{00000000-0008-0000-1200-00001E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31" name="Стрелка влево 111">
            <a:extLst>
              <a:ext uri="{FF2B5EF4-FFF2-40B4-BE49-F238E27FC236}">
                <a16:creationId xmlns:a16="http://schemas.microsoft.com/office/drawing/2014/main" id="{00000000-0008-0000-1200-00001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2" name="Прямоугольник 31">
            <a:extLst>
              <a:ext uri="{FF2B5EF4-FFF2-40B4-BE49-F238E27FC236}">
                <a16:creationId xmlns:a16="http://schemas.microsoft.com/office/drawing/2014/main" id="{00000000-0008-0000-1200-00002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9071</xdr:colOff>
      <xdr:row>3</xdr:row>
      <xdr:rowOff>0</xdr:rowOff>
    </xdr:from>
    <xdr:to>
      <xdr:col>2</xdr:col>
      <xdr:colOff>1641928</xdr:colOff>
      <xdr:row>3</xdr:row>
      <xdr:rowOff>2185582</xdr:rowOff>
    </xdr:to>
    <xdr:pic>
      <xdr:nvPicPr>
        <xdr:cNvPr id="48" name="Рисунок 47">
          <a:extLst>
            <a:ext uri="{FF2B5EF4-FFF2-40B4-BE49-F238E27FC236}">
              <a16:creationId xmlns:a16="http://schemas.microsoft.com/office/drawing/2014/main" id="{00000000-0008-0000-1200-00003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451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45356</xdr:colOff>
      <xdr:row>1</xdr:row>
      <xdr:rowOff>154211</xdr:rowOff>
    </xdr:from>
    <xdr:to>
      <xdr:col>11</xdr:col>
      <xdr:colOff>157235</xdr:colOff>
      <xdr:row>3</xdr:row>
      <xdr:rowOff>1859644</xdr:rowOff>
    </xdr:to>
    <xdr:pic>
      <xdr:nvPicPr>
        <xdr:cNvPr id="5" name="Рисунок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919356" y="1115782"/>
          <a:ext cx="8938379" cy="2195291"/>
        </a:xfrm>
        <a:prstGeom prst="rect">
          <a:avLst/>
        </a:prstGeom>
      </xdr:spPr>
    </xdr:pic>
    <xdr:clientData/>
  </xdr:twoCellAnchor>
  <xdr:oneCellAnchor>
    <xdr:from>
      <xdr:col>2</xdr:col>
      <xdr:colOff>1669143</xdr:colOff>
      <xdr:row>3</xdr:row>
      <xdr:rowOff>9072</xdr:rowOff>
    </xdr:from>
    <xdr:ext cx="2603500" cy="843821"/>
    <xdr:sp macro="" textlink="">
      <xdr:nvSpPr>
        <xdr:cNvPr id="51" name="Прямоугольник 50">
          <a:extLst>
            <a:ext uri="{FF2B5EF4-FFF2-40B4-BE49-F238E27FC236}">
              <a16:creationId xmlns:a16="http://schemas.microsoft.com/office/drawing/2014/main" id="{00000000-0008-0000-1200-000033000000}"/>
            </a:ext>
          </a:extLst>
        </xdr:cNvPr>
        <xdr:cNvSpPr/>
      </xdr:nvSpPr>
      <xdr:spPr>
        <a:xfrm>
          <a:off x="4318000" y="1460501"/>
          <a:ext cx="2603500" cy="843821"/>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высотой от 139 мм</a:t>
          </a:r>
          <a:endParaRPr lang="en-US" sz="1200" b="0" i="0" u="none" strike="noStrike" baseline="0">
            <a:latin typeface="+mn-lt"/>
            <a:ea typeface="+mn-ea"/>
            <a:cs typeface="+mn-cs"/>
          </a:endParaRPr>
        </a:p>
        <a:p>
          <a:r>
            <a:rPr lang="en-US" sz="1200" b="0" i="0" u="none" strike="noStrike" baseline="0">
              <a:latin typeface="+mn-lt"/>
              <a:ea typeface="+mn-ea"/>
              <a:cs typeface="+mn-cs"/>
            </a:rPr>
            <a:t>InnoTech Atira </a:t>
          </a:r>
          <a:r>
            <a:rPr lang="ru-RU" sz="1200" b="0" i="0" u="none" strike="noStrike" baseline="0">
              <a:latin typeface="+mn-lt"/>
              <a:ea typeface="+mn-ea"/>
              <a:cs typeface="+mn-cs"/>
            </a:rPr>
            <a:t>высотой от 70 мм</a:t>
          </a:r>
          <a:endParaRPr lang="en-US" sz="1200" b="0" i="0" u="none" strike="noStrike" baseline="0">
            <a:latin typeface="+mn-lt"/>
            <a:ea typeface="+mn-ea"/>
            <a:cs typeface="+mn-cs"/>
          </a:endParaRPr>
        </a:p>
        <a:p>
          <a:r>
            <a:rPr lang="ru-RU" sz="1200" b="0" i="0" u="none" strike="noStrike" baseline="0">
              <a:latin typeface="+mn-lt"/>
              <a:ea typeface="+mn-ea"/>
              <a:cs typeface="+mn-cs"/>
            </a:rPr>
            <a:t>Высота 55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oneCellAnchor>
    <xdr:from>
      <xdr:col>1</xdr:col>
      <xdr:colOff>9071</xdr:colOff>
      <xdr:row>11</xdr:row>
      <xdr:rowOff>108858</xdr:rowOff>
    </xdr:from>
    <xdr:ext cx="5216071" cy="716642"/>
    <xdr:sp macro="" textlink="">
      <xdr:nvSpPr>
        <xdr:cNvPr id="52" name="Прямоугольник 51">
          <a:extLst>
            <a:ext uri="{FF2B5EF4-FFF2-40B4-BE49-F238E27FC236}">
              <a16:creationId xmlns:a16="http://schemas.microsoft.com/office/drawing/2014/main" id="{00000000-0008-0000-1200-000034000000}"/>
            </a:ext>
          </a:extLst>
        </xdr:cNvPr>
        <xdr:cNvSpPr/>
      </xdr:nvSpPr>
      <xdr:spPr>
        <a:xfrm>
          <a:off x="934357" y="5479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держатель для ножей и держатель для специй</a:t>
          </a:r>
        </a:p>
      </xdr:txBody>
    </xdr:sp>
    <xdr:clientData/>
  </xdr:oneCellAnchor>
  <xdr:twoCellAnchor editAs="oneCell">
    <xdr:from>
      <xdr:col>2</xdr:col>
      <xdr:colOff>2803072</xdr:colOff>
      <xdr:row>10</xdr:row>
      <xdr:rowOff>190500</xdr:rowOff>
    </xdr:from>
    <xdr:to>
      <xdr:col>6</xdr:col>
      <xdr:colOff>166915</xdr:colOff>
      <xdr:row>11</xdr:row>
      <xdr:rowOff>994228</xdr:rowOff>
    </xdr:to>
    <xdr:pic>
      <xdr:nvPicPr>
        <xdr:cNvPr id="49" name="Рисунок 48">
          <a:extLst>
            <a:ext uri="{FF2B5EF4-FFF2-40B4-BE49-F238E27FC236}">
              <a16:creationId xmlns:a16="http://schemas.microsoft.com/office/drawing/2014/main" id="{00000000-0008-0000-1200-00003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451929" y="5234214"/>
          <a:ext cx="3822700" cy="1130300"/>
        </a:xfrm>
        <a:prstGeom prst="rect">
          <a:avLst/>
        </a:prstGeom>
      </xdr:spPr>
    </xdr:pic>
    <xdr:clientData/>
  </xdr:twoCellAnchor>
  <mc:AlternateContent xmlns:mc="http://schemas.openxmlformats.org/markup-compatibility/2006">
    <mc:Choice xmlns:a14="http://schemas.microsoft.com/office/drawing/2010/main" Requires="a14">
      <xdr:twoCellAnchor>
        <xdr:from>
          <xdr:col>1</xdr:col>
          <xdr:colOff>31750</xdr:colOff>
          <xdr:row>13</xdr:row>
          <xdr:rowOff>38100</xdr:rowOff>
        </xdr:from>
        <xdr:to>
          <xdr:col>1</xdr:col>
          <xdr:colOff>336550</xdr:colOff>
          <xdr:row>13</xdr:row>
          <xdr:rowOff>292100</xdr:rowOff>
        </xdr:to>
        <xdr:sp macro="" textlink="">
          <xdr:nvSpPr>
            <xdr:cNvPr id="112647" name="Button 7" hidden="1">
              <a:extLst>
                <a:ext uri="{63B3BB69-23CF-44E3-9099-C40C66FF867C}">
                  <a14:compatExt spid="_x0000_s112647"/>
                </a:ext>
                <a:ext uri="{FF2B5EF4-FFF2-40B4-BE49-F238E27FC236}">
                  <a16:creationId xmlns:a16="http://schemas.microsoft.com/office/drawing/2014/main" id="{00000000-0008-0000-1200-000007B80100}"/>
                </a:ext>
              </a:extLst>
            </xdr:cNvPr>
            <xdr:cNvSpPr/>
          </xdr:nvSpPr>
          <xdr:spPr bwMode="auto">
            <a:xfrm>
              <a:off x="0" y="0"/>
              <a:ext cx="0" cy="0"/>
            </a:xfrm>
            <a:prstGeom prst="rect">
              <a:avLst/>
            </a:prstGeom>
            <a:noFill/>
            <a:ln w="9525">
              <a:miter lim="800000"/>
              <a:headEnd/>
              <a:tailEnd/>
            </a:ln>
          </xdr:spPr>
          <xdr:txBody>
            <a:bodyPr vertOverflow="clip" wrap="square" lIns="45720" tIns="50292" rIns="45720" bIns="50292" anchor="ctr" upright="1"/>
            <a:lstStyle/>
            <a:p>
              <a:pPr algn="ctr" rtl="0">
                <a:defRPr sz="1000"/>
              </a:pPr>
              <a:r>
                <a:rPr lang="ru-RU" sz="1600" b="1" i="0" u="none" strike="noStrike" baseline="0">
                  <a:solidFill>
                    <a:srgbClr val="000000"/>
                  </a:solidFill>
                  <a:latin typeface="Calibri"/>
                  <a:ea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31750</xdr:colOff>
          <xdr:row>14</xdr:row>
          <xdr:rowOff>44450</xdr:rowOff>
        </xdr:from>
        <xdr:to>
          <xdr:col>1</xdr:col>
          <xdr:colOff>336550</xdr:colOff>
          <xdr:row>14</xdr:row>
          <xdr:rowOff>304800</xdr:rowOff>
        </xdr:to>
        <xdr:sp macro="" textlink="">
          <xdr:nvSpPr>
            <xdr:cNvPr id="112649" name="Button 9" hidden="1">
              <a:extLst>
                <a:ext uri="{63B3BB69-23CF-44E3-9099-C40C66FF867C}">
                  <a14:compatExt spid="_x0000_s112649"/>
                </a:ext>
                <a:ext uri="{FF2B5EF4-FFF2-40B4-BE49-F238E27FC236}">
                  <a16:creationId xmlns:a16="http://schemas.microsoft.com/office/drawing/2014/main" id="{00000000-0008-0000-1200-000009B80100}"/>
                </a:ext>
              </a:extLst>
            </xdr:cNvPr>
            <xdr:cNvSpPr/>
          </xdr:nvSpPr>
          <xdr:spPr bwMode="auto">
            <a:xfrm>
              <a:off x="0" y="0"/>
              <a:ext cx="0" cy="0"/>
            </a:xfrm>
            <a:prstGeom prst="rect">
              <a:avLst/>
            </a:prstGeom>
            <a:noFill/>
            <a:ln w="9525">
              <a:miter lim="800000"/>
              <a:headEnd/>
              <a:tailEnd/>
            </a:ln>
          </xdr:spPr>
          <xdr:txBody>
            <a:bodyPr vertOverflow="clip" wrap="square" lIns="45720" tIns="50292" rIns="45720" bIns="50292" anchor="ctr" upright="1"/>
            <a:lstStyle/>
            <a:p>
              <a:pPr algn="ctr" rtl="0">
                <a:defRPr sz="1000"/>
              </a:pPr>
              <a:r>
                <a:rPr lang="ru-RU" sz="1600" b="1" i="0" u="none" strike="noStrike" baseline="0">
                  <a:solidFill>
                    <a:srgbClr val="000000"/>
                  </a:solidFill>
                  <a:latin typeface="Calibri"/>
                  <a:ea typeface="Calibri"/>
                  <a:cs typeface="Calibri"/>
                </a:rPr>
                <a:t>2</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38100</xdr:colOff>
          <xdr:row>15</xdr:row>
          <xdr:rowOff>38100</xdr:rowOff>
        </xdr:from>
        <xdr:to>
          <xdr:col>1</xdr:col>
          <xdr:colOff>342900</xdr:colOff>
          <xdr:row>15</xdr:row>
          <xdr:rowOff>298450</xdr:rowOff>
        </xdr:to>
        <xdr:sp macro="" textlink="">
          <xdr:nvSpPr>
            <xdr:cNvPr id="112650" name="Button 10" hidden="1">
              <a:extLst>
                <a:ext uri="{63B3BB69-23CF-44E3-9099-C40C66FF867C}">
                  <a14:compatExt spid="_x0000_s112650"/>
                </a:ext>
                <a:ext uri="{FF2B5EF4-FFF2-40B4-BE49-F238E27FC236}">
                  <a16:creationId xmlns:a16="http://schemas.microsoft.com/office/drawing/2014/main" id="{00000000-0008-0000-1200-00000AB80100}"/>
                </a:ext>
              </a:extLst>
            </xdr:cNvPr>
            <xdr:cNvSpPr/>
          </xdr:nvSpPr>
          <xdr:spPr bwMode="auto">
            <a:xfrm>
              <a:off x="0" y="0"/>
              <a:ext cx="0" cy="0"/>
            </a:xfrm>
            <a:prstGeom prst="rect">
              <a:avLst/>
            </a:prstGeom>
            <a:noFill/>
            <a:ln w="9525">
              <a:miter lim="800000"/>
              <a:headEnd/>
              <a:tailEnd/>
            </a:ln>
          </xdr:spPr>
          <xdr:txBody>
            <a:bodyPr vertOverflow="clip" wrap="square" lIns="45720" tIns="50292" rIns="45720" bIns="50292" anchor="ctr" upright="1"/>
            <a:lstStyle/>
            <a:p>
              <a:pPr algn="ctr" rtl="0">
                <a:defRPr sz="1000"/>
              </a:pPr>
              <a:r>
                <a:rPr lang="ru-RU" sz="1600" b="1" i="0" u="none" strike="noStrike" baseline="0">
                  <a:solidFill>
                    <a:srgbClr val="000000"/>
                  </a:solidFill>
                  <a:latin typeface="Calibri"/>
                  <a:ea typeface="Calibri"/>
                  <a:cs typeface="Calibri"/>
                </a:rPr>
                <a:t>3</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2</xdr:col>
          <xdr:colOff>3359150</xdr:colOff>
          <xdr:row>10</xdr:row>
          <xdr:rowOff>120650</xdr:rowOff>
        </xdr:from>
        <xdr:to>
          <xdr:col>3</xdr:col>
          <xdr:colOff>19050</xdr:colOff>
          <xdr:row>11</xdr:row>
          <xdr:rowOff>44450</xdr:rowOff>
        </xdr:to>
        <xdr:sp macro="" textlink="">
          <xdr:nvSpPr>
            <xdr:cNvPr id="112651" name="Button 11" hidden="1">
              <a:extLst>
                <a:ext uri="{63B3BB69-23CF-44E3-9099-C40C66FF867C}">
                  <a14:compatExt spid="_x0000_s112651"/>
                </a:ext>
                <a:ext uri="{FF2B5EF4-FFF2-40B4-BE49-F238E27FC236}">
                  <a16:creationId xmlns:a16="http://schemas.microsoft.com/office/drawing/2014/main" id="{00000000-0008-0000-1200-00000BB80100}"/>
                </a:ext>
              </a:extLst>
            </xdr:cNvPr>
            <xdr:cNvSpPr/>
          </xdr:nvSpPr>
          <xdr:spPr bwMode="auto">
            <a:xfrm>
              <a:off x="0" y="0"/>
              <a:ext cx="0" cy="0"/>
            </a:xfrm>
            <a:prstGeom prst="rect">
              <a:avLst/>
            </a:prstGeom>
            <a:noFill/>
            <a:ln w="9525">
              <a:miter lim="800000"/>
              <a:headEnd/>
              <a:tailEnd/>
            </a:ln>
          </xdr:spPr>
          <xdr:txBody>
            <a:bodyPr vertOverflow="clip" wrap="square" lIns="45720" tIns="50292" rIns="45720" bIns="50292" anchor="ctr" upright="1"/>
            <a:lstStyle/>
            <a:p>
              <a:pPr algn="ctr" rtl="0">
                <a:defRPr sz="1000"/>
              </a:pPr>
              <a:r>
                <a:rPr lang="ru-RU" sz="1600" b="1" i="0" u="none" strike="noStrike" baseline="0">
                  <a:solidFill>
                    <a:srgbClr val="000000"/>
                  </a:solidFill>
                  <a:latin typeface="Calibri"/>
                  <a:ea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4</xdr:col>
          <xdr:colOff>203200</xdr:colOff>
          <xdr:row>10</xdr:row>
          <xdr:rowOff>101600</xdr:rowOff>
        </xdr:from>
        <xdr:to>
          <xdr:col>4</xdr:col>
          <xdr:colOff>508000</xdr:colOff>
          <xdr:row>11</xdr:row>
          <xdr:rowOff>31750</xdr:rowOff>
        </xdr:to>
        <xdr:sp macro="" textlink="">
          <xdr:nvSpPr>
            <xdr:cNvPr id="112652" name="Button 12" hidden="1">
              <a:extLst>
                <a:ext uri="{63B3BB69-23CF-44E3-9099-C40C66FF867C}">
                  <a14:compatExt spid="_x0000_s112652"/>
                </a:ext>
                <a:ext uri="{FF2B5EF4-FFF2-40B4-BE49-F238E27FC236}">
                  <a16:creationId xmlns:a16="http://schemas.microsoft.com/office/drawing/2014/main" id="{00000000-0008-0000-1200-00000CB80100}"/>
                </a:ext>
              </a:extLst>
            </xdr:cNvPr>
            <xdr:cNvSpPr/>
          </xdr:nvSpPr>
          <xdr:spPr bwMode="auto">
            <a:xfrm>
              <a:off x="0" y="0"/>
              <a:ext cx="0" cy="0"/>
            </a:xfrm>
            <a:prstGeom prst="rect">
              <a:avLst/>
            </a:prstGeom>
            <a:noFill/>
            <a:ln w="9525">
              <a:miter lim="800000"/>
              <a:headEnd/>
              <a:tailEnd/>
            </a:ln>
          </xdr:spPr>
          <xdr:txBody>
            <a:bodyPr vertOverflow="clip" wrap="square" lIns="45720" tIns="50292" rIns="45720" bIns="50292" anchor="ctr" upright="1"/>
            <a:lstStyle/>
            <a:p>
              <a:pPr algn="ctr" rtl="0">
                <a:defRPr sz="1000"/>
              </a:pPr>
              <a:r>
                <a:rPr lang="ru-RU" sz="1600" b="1" i="0" u="none" strike="noStrike" baseline="0">
                  <a:solidFill>
                    <a:srgbClr val="000000"/>
                  </a:solidFill>
                  <a:latin typeface="Calibri"/>
                  <a:ea typeface="Calibri"/>
                  <a:cs typeface="Calibri"/>
                </a:rPr>
                <a:t>2</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5</xdr:col>
          <xdr:colOff>457200</xdr:colOff>
          <xdr:row>10</xdr:row>
          <xdr:rowOff>107950</xdr:rowOff>
        </xdr:from>
        <xdr:to>
          <xdr:col>6</xdr:col>
          <xdr:colOff>114300</xdr:colOff>
          <xdr:row>11</xdr:row>
          <xdr:rowOff>44450</xdr:rowOff>
        </xdr:to>
        <xdr:sp macro="" textlink="">
          <xdr:nvSpPr>
            <xdr:cNvPr id="112653" name="Button 13" hidden="1">
              <a:extLst>
                <a:ext uri="{63B3BB69-23CF-44E3-9099-C40C66FF867C}">
                  <a14:compatExt spid="_x0000_s112653"/>
                </a:ext>
                <a:ext uri="{FF2B5EF4-FFF2-40B4-BE49-F238E27FC236}">
                  <a16:creationId xmlns:a16="http://schemas.microsoft.com/office/drawing/2014/main" id="{00000000-0008-0000-1200-00000DB80100}"/>
                </a:ext>
              </a:extLst>
            </xdr:cNvPr>
            <xdr:cNvSpPr/>
          </xdr:nvSpPr>
          <xdr:spPr bwMode="auto">
            <a:xfrm>
              <a:off x="0" y="0"/>
              <a:ext cx="0" cy="0"/>
            </a:xfrm>
            <a:prstGeom prst="rect">
              <a:avLst/>
            </a:prstGeom>
            <a:noFill/>
            <a:ln w="9525">
              <a:miter lim="800000"/>
              <a:headEnd/>
              <a:tailEnd/>
            </a:ln>
          </xdr:spPr>
          <xdr:txBody>
            <a:bodyPr vertOverflow="clip" wrap="square" lIns="45720" tIns="50292" rIns="45720" bIns="50292" anchor="ctr" upright="1"/>
            <a:lstStyle/>
            <a:p>
              <a:pPr algn="ctr" rtl="0">
                <a:defRPr sz="1000"/>
              </a:pPr>
              <a:r>
                <a:rPr lang="ru-RU" sz="1600" b="1" i="0" u="none" strike="noStrike" baseline="0">
                  <a:solidFill>
                    <a:srgbClr val="000000"/>
                  </a:solidFill>
                  <a:latin typeface="Calibri"/>
                  <a:ea typeface="Calibri"/>
                  <a:cs typeface="Calibri"/>
                </a:rPr>
                <a:t>3</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xdr:oneCellAnchor>
    <xdr:from>
      <xdr:col>1</xdr:col>
      <xdr:colOff>9071</xdr:colOff>
      <xdr:row>19</xdr:row>
      <xdr:rowOff>0</xdr:rowOff>
    </xdr:from>
    <xdr:ext cx="3356428" cy="2185582"/>
    <xdr:pic>
      <xdr:nvPicPr>
        <xdr:cNvPr id="63" name="Рисунок 62">
          <a:extLst>
            <a:ext uri="{FF2B5EF4-FFF2-40B4-BE49-F238E27FC236}">
              <a16:creationId xmlns:a16="http://schemas.microsoft.com/office/drawing/2014/main" id="{00000000-0008-0000-1200-00003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8309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1669143</xdr:colOff>
      <xdr:row>19</xdr:row>
      <xdr:rowOff>9072</xdr:rowOff>
    </xdr:from>
    <xdr:ext cx="3556000" cy="1595309"/>
    <xdr:sp macro="" textlink="">
      <xdr:nvSpPr>
        <xdr:cNvPr id="64" name="Прямоугольник 63">
          <a:extLst>
            <a:ext uri="{FF2B5EF4-FFF2-40B4-BE49-F238E27FC236}">
              <a16:creationId xmlns:a16="http://schemas.microsoft.com/office/drawing/2014/main" id="{00000000-0008-0000-1200-000040000000}"/>
            </a:ext>
          </a:extLst>
        </xdr:cNvPr>
        <xdr:cNvSpPr/>
      </xdr:nvSpPr>
      <xdr:spPr>
        <a:xfrm>
          <a:off x="4318000" y="8318501"/>
          <a:ext cx="3556000" cy="1595309"/>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Пластиковый лоток для столовых приборов</a:t>
          </a:r>
        </a:p>
        <a:p>
          <a:r>
            <a:rPr lang="ru-RU" sz="1200" b="0" i="0" u="none" strike="noStrike" baseline="0">
              <a:latin typeface="+mn-lt"/>
              <a:ea typeface="+mn-ea"/>
              <a:cs typeface="+mn-cs"/>
            </a:rPr>
            <a:t>Подходит для ящика </a:t>
          </a:r>
          <a:r>
            <a:rPr lang="en-US" sz="1200" b="0" i="0" u="none" strike="noStrike" baseline="0">
              <a:latin typeface="+mn-lt"/>
              <a:ea typeface="+mn-ea"/>
              <a:cs typeface="+mn-cs"/>
            </a:rPr>
            <a:t>AvanTech YOU </a:t>
          </a:r>
          <a:r>
            <a:rPr lang="ru-RU" sz="1200" b="0" i="0" u="none" strike="noStrike" baseline="0">
              <a:latin typeface="+mn-lt"/>
              <a:ea typeface="+mn-ea"/>
              <a:cs typeface="+mn-cs"/>
            </a:rPr>
            <a:t>с высотой боковины от 101 мм</a:t>
          </a:r>
        </a:p>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Для толщины боковины 16 мм, возможна нарезка под размер для</a:t>
          </a:r>
        </a:p>
        <a:p>
          <a:r>
            <a:rPr lang="ru-RU" sz="1200" b="0" i="0" u="none" strike="noStrike" baseline="0">
              <a:latin typeface="+mn-lt"/>
              <a:ea typeface="+mn-ea"/>
              <a:cs typeface="+mn-cs"/>
            </a:rPr>
            <a:t>толщины боковины корпуса 18 мм</a:t>
          </a:r>
        </a:p>
        <a:p>
          <a:r>
            <a:rPr lang="ru-RU" sz="1200" b="0" i="0" u="none" strike="noStrike" baseline="0">
              <a:latin typeface="+mn-lt"/>
              <a:ea typeface="+mn-ea"/>
              <a:cs typeface="+mn-cs"/>
            </a:rPr>
            <a:t>Высота 45 мм</a:t>
          </a:r>
          <a:endParaRPr lang="ru-RU" sz="1400" b="0" i="0">
            <a:latin typeface="+mn-lt"/>
            <a:ea typeface="+mn-ea"/>
            <a:cs typeface="+mn-cs"/>
          </a:endParaRPr>
        </a:p>
      </xdr:txBody>
    </xdr:sp>
    <xdr:clientData/>
  </xdr:oneCellAnchor>
  <xdr:twoCellAnchor editAs="oneCell">
    <xdr:from>
      <xdr:col>5</xdr:col>
      <xdr:colOff>18144</xdr:colOff>
      <xdr:row>17</xdr:row>
      <xdr:rowOff>127000</xdr:rowOff>
    </xdr:from>
    <xdr:to>
      <xdr:col>11</xdr:col>
      <xdr:colOff>272144</xdr:colOff>
      <xdr:row>19</xdr:row>
      <xdr:rowOff>1554842</xdr:rowOff>
    </xdr:to>
    <xdr:pic>
      <xdr:nvPicPr>
        <xdr:cNvPr id="54" name="Рисунок 53">
          <a:extLst>
            <a:ext uri="{FF2B5EF4-FFF2-40B4-BE49-F238E27FC236}">
              <a16:creationId xmlns:a16="http://schemas.microsoft.com/office/drawing/2014/main" id="{00000000-0008-0000-1200-00003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7892144" y="7946571"/>
          <a:ext cx="9080500" cy="1917700"/>
        </a:xfrm>
        <a:prstGeom prst="rect">
          <a:avLst/>
        </a:prstGeom>
      </xdr:spPr>
    </xdr:pic>
    <xdr:clientData/>
  </xdr:twoCellAnchor>
  <xdr:oneCellAnchor>
    <xdr:from>
      <xdr:col>2</xdr:col>
      <xdr:colOff>1669143</xdr:colOff>
      <xdr:row>29</xdr:row>
      <xdr:rowOff>9072</xdr:rowOff>
    </xdr:from>
    <xdr:ext cx="3556000" cy="468077"/>
    <xdr:sp macro="" textlink="">
      <xdr:nvSpPr>
        <xdr:cNvPr id="68" name="Прямоугольник 67">
          <a:extLst>
            <a:ext uri="{FF2B5EF4-FFF2-40B4-BE49-F238E27FC236}">
              <a16:creationId xmlns:a16="http://schemas.microsoft.com/office/drawing/2014/main" id="{00000000-0008-0000-1200-000044000000}"/>
            </a:ext>
          </a:extLst>
        </xdr:cNvPr>
        <xdr:cNvSpPr/>
      </xdr:nvSpPr>
      <xdr:spPr>
        <a:xfrm>
          <a:off x="4318000" y="12591143"/>
          <a:ext cx="3556000" cy="468077"/>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Пластик</a:t>
          </a:r>
          <a:endParaRPr lang="ru-RU" sz="1600" b="0" i="0">
            <a:latin typeface="+mn-lt"/>
            <a:ea typeface="+mn-ea"/>
            <a:cs typeface="+mn-cs"/>
          </a:endParaRPr>
        </a:p>
      </xdr:txBody>
    </xdr:sp>
    <xdr:clientData/>
  </xdr:oneCellAnchor>
  <xdr:twoCellAnchor editAs="oneCell">
    <xdr:from>
      <xdr:col>1</xdr:col>
      <xdr:colOff>9071</xdr:colOff>
      <xdr:row>28</xdr:row>
      <xdr:rowOff>299356</xdr:rowOff>
    </xdr:from>
    <xdr:to>
      <xdr:col>2</xdr:col>
      <xdr:colOff>1634226</xdr:colOff>
      <xdr:row>29</xdr:row>
      <xdr:rowOff>2186213</xdr:rowOff>
    </xdr:to>
    <xdr:pic>
      <xdr:nvPicPr>
        <xdr:cNvPr id="70" name="Рисунок 69">
          <a:extLst>
            <a:ext uri="{FF2B5EF4-FFF2-40B4-BE49-F238E27FC236}">
              <a16:creationId xmlns:a16="http://schemas.microsoft.com/office/drawing/2014/main" id="{00000000-0008-0000-12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34357" y="12582070"/>
          <a:ext cx="3348726"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27214</xdr:colOff>
      <xdr:row>27</xdr:row>
      <xdr:rowOff>126999</xdr:rowOff>
    </xdr:from>
    <xdr:to>
      <xdr:col>9</xdr:col>
      <xdr:colOff>170543</xdr:colOff>
      <xdr:row>29</xdr:row>
      <xdr:rowOff>1554841</xdr:rowOff>
    </xdr:to>
    <xdr:pic>
      <xdr:nvPicPr>
        <xdr:cNvPr id="56" name="Рисунок 55">
          <a:extLst>
            <a:ext uri="{FF2B5EF4-FFF2-40B4-BE49-F238E27FC236}">
              <a16:creationId xmlns:a16="http://schemas.microsoft.com/office/drawing/2014/main" id="{00000000-0008-0000-1200-000038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901214" y="12219213"/>
          <a:ext cx="7391400" cy="1917700"/>
        </a:xfrm>
        <a:prstGeom prst="rect">
          <a:avLst/>
        </a:prstGeom>
      </xdr:spPr>
    </xdr:pic>
    <xdr:clientData/>
  </xdr:twoCellAnchor>
  <xdr:oneCellAnchor>
    <xdr:from>
      <xdr:col>0</xdr:col>
      <xdr:colOff>889000</xdr:colOff>
      <xdr:row>36</xdr:row>
      <xdr:rowOff>344715</xdr:rowOff>
    </xdr:from>
    <xdr:ext cx="5216071" cy="716642"/>
    <xdr:sp macro="" textlink="">
      <xdr:nvSpPr>
        <xdr:cNvPr id="73" name="Прямоугольник 72">
          <a:extLst>
            <a:ext uri="{FF2B5EF4-FFF2-40B4-BE49-F238E27FC236}">
              <a16:creationId xmlns:a16="http://schemas.microsoft.com/office/drawing/2014/main" id="{00000000-0008-0000-1200-000049000000}"/>
            </a:ext>
          </a:extLst>
        </xdr:cNvPr>
        <xdr:cNvSpPr/>
      </xdr:nvSpPr>
      <xdr:spPr>
        <a:xfrm>
          <a:off x="889000" y="16528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разделители</a:t>
          </a:r>
        </a:p>
      </xdr:txBody>
    </xdr:sp>
    <xdr:clientData/>
  </xdr:oneCellAnchor>
  <xdr:twoCellAnchor editAs="oneCell">
    <xdr:from>
      <xdr:col>2</xdr:col>
      <xdr:colOff>1632857</xdr:colOff>
      <xdr:row>36</xdr:row>
      <xdr:rowOff>172357</xdr:rowOff>
    </xdr:from>
    <xdr:to>
      <xdr:col>2</xdr:col>
      <xdr:colOff>2744107</xdr:colOff>
      <xdr:row>36</xdr:row>
      <xdr:rowOff>1042307</xdr:rowOff>
    </xdr:to>
    <xdr:pic>
      <xdr:nvPicPr>
        <xdr:cNvPr id="79" name="Рисунок 78">
          <a:extLst>
            <a:ext uri="{FF2B5EF4-FFF2-40B4-BE49-F238E27FC236}">
              <a16:creationId xmlns:a16="http://schemas.microsoft.com/office/drawing/2014/main" id="{00000000-0008-0000-1200-00004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281714" y="163557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43</xdr:row>
      <xdr:rowOff>9072</xdr:rowOff>
    </xdr:from>
    <xdr:ext cx="3556000" cy="1062983"/>
    <xdr:sp macro="" textlink="">
      <xdr:nvSpPr>
        <xdr:cNvPr id="82" name="Прямоугольник 81">
          <a:extLst>
            <a:ext uri="{FF2B5EF4-FFF2-40B4-BE49-F238E27FC236}">
              <a16:creationId xmlns:a16="http://schemas.microsoft.com/office/drawing/2014/main" id="{00000000-0008-0000-1200-000052000000}"/>
            </a:ext>
          </a:extLst>
        </xdr:cNvPr>
        <xdr:cNvSpPr/>
      </xdr:nvSpPr>
      <xdr:spPr>
        <a:xfrm>
          <a:off x="4318000" y="18796001"/>
          <a:ext cx="3556000" cy="106298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50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42</xdr:row>
      <xdr:rowOff>290286</xdr:rowOff>
    </xdr:from>
    <xdr:to>
      <xdr:col>2</xdr:col>
      <xdr:colOff>1641928</xdr:colOff>
      <xdr:row>43</xdr:row>
      <xdr:rowOff>2182171</xdr:rowOff>
    </xdr:to>
    <xdr:pic>
      <xdr:nvPicPr>
        <xdr:cNvPr id="84" name="Рисунок 83">
          <a:extLst>
            <a:ext uri="{FF2B5EF4-FFF2-40B4-BE49-F238E27FC236}">
              <a16:creationId xmlns:a16="http://schemas.microsoft.com/office/drawing/2014/main" id="{00000000-0008-0000-1200-000054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4357" y="18777857"/>
          <a:ext cx="3356428" cy="2191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41</xdr:row>
      <xdr:rowOff>172358</xdr:rowOff>
    </xdr:from>
    <xdr:to>
      <xdr:col>8</xdr:col>
      <xdr:colOff>644071</xdr:colOff>
      <xdr:row>43</xdr:row>
      <xdr:rowOff>2183442</xdr:rowOff>
    </xdr:to>
    <xdr:pic>
      <xdr:nvPicPr>
        <xdr:cNvPr id="58" name="Рисунок 57">
          <a:extLst>
            <a:ext uri="{FF2B5EF4-FFF2-40B4-BE49-F238E27FC236}">
              <a16:creationId xmlns:a16="http://schemas.microsoft.com/office/drawing/2014/main" id="{00000000-0008-0000-1200-00003A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7928428" y="18469429"/>
          <a:ext cx="3601357" cy="2500942"/>
        </a:xfrm>
        <a:prstGeom prst="rect">
          <a:avLst/>
        </a:prstGeom>
      </xdr:spPr>
    </xdr:pic>
    <xdr:clientData/>
  </xdr:twoCellAnchor>
  <xdr:oneCellAnchor>
    <xdr:from>
      <xdr:col>2</xdr:col>
      <xdr:colOff>1669143</xdr:colOff>
      <xdr:row>52</xdr:row>
      <xdr:rowOff>9072</xdr:rowOff>
    </xdr:from>
    <xdr:ext cx="3556000" cy="843821"/>
    <xdr:sp macro="" textlink="">
      <xdr:nvSpPr>
        <xdr:cNvPr id="87" name="Прямоугольник 86">
          <a:extLst>
            <a:ext uri="{FF2B5EF4-FFF2-40B4-BE49-F238E27FC236}">
              <a16:creationId xmlns:a16="http://schemas.microsoft.com/office/drawing/2014/main" id="{00000000-0008-0000-1200-000057000000}"/>
            </a:ext>
          </a:extLst>
        </xdr:cNvPr>
        <xdr:cNvSpPr/>
      </xdr:nvSpPr>
      <xdr:spPr>
        <a:xfrm>
          <a:off x="4318000" y="22832786"/>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различной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52</xdr:row>
      <xdr:rowOff>0</xdr:rowOff>
    </xdr:from>
    <xdr:to>
      <xdr:col>2</xdr:col>
      <xdr:colOff>1651000</xdr:colOff>
      <xdr:row>53</xdr:row>
      <xdr:rowOff>1880</xdr:rowOff>
    </xdr:to>
    <xdr:pic>
      <xdr:nvPicPr>
        <xdr:cNvPr id="89" name="Рисунок 88">
          <a:extLst>
            <a:ext uri="{FF2B5EF4-FFF2-40B4-BE49-F238E27FC236}">
              <a16:creationId xmlns:a16="http://schemas.microsoft.com/office/drawing/2014/main" id="{00000000-0008-0000-1200-00005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34357" y="22823714"/>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9071</xdr:colOff>
      <xdr:row>50</xdr:row>
      <xdr:rowOff>145142</xdr:rowOff>
    </xdr:from>
    <xdr:to>
      <xdr:col>8</xdr:col>
      <xdr:colOff>2086428</xdr:colOff>
      <xdr:row>53</xdr:row>
      <xdr:rowOff>82164</xdr:rowOff>
    </xdr:to>
    <xdr:pic>
      <xdr:nvPicPr>
        <xdr:cNvPr id="60" name="Рисунок 59">
          <a:extLst>
            <a:ext uri="{FF2B5EF4-FFF2-40B4-BE49-F238E27FC236}">
              <a16:creationId xmlns:a16="http://schemas.microsoft.com/office/drawing/2014/main" id="{00000000-0008-0000-1200-00003C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7883071" y="22478999"/>
          <a:ext cx="5089071" cy="2622165"/>
        </a:xfrm>
        <a:prstGeom prst="rect">
          <a:avLst/>
        </a:prstGeom>
      </xdr:spPr>
    </xdr:pic>
    <xdr:clientData/>
  </xdr:twoCellAnchor>
  <xdr:oneCellAnchor>
    <xdr:from>
      <xdr:col>2</xdr:col>
      <xdr:colOff>1669143</xdr:colOff>
      <xdr:row>61</xdr:row>
      <xdr:rowOff>9072</xdr:rowOff>
    </xdr:from>
    <xdr:ext cx="3556000" cy="1971052"/>
    <xdr:sp macro="" textlink="">
      <xdr:nvSpPr>
        <xdr:cNvPr id="92" name="Прямоугольник 91">
          <a:extLst>
            <a:ext uri="{FF2B5EF4-FFF2-40B4-BE49-F238E27FC236}">
              <a16:creationId xmlns:a16="http://schemas.microsoft.com/office/drawing/2014/main" id="{00000000-0008-0000-1200-00005C000000}"/>
            </a:ext>
          </a:extLst>
        </xdr:cNvPr>
        <xdr:cNvSpPr/>
      </xdr:nvSpPr>
      <xdr:spPr>
        <a:xfrm>
          <a:off x="4318000" y="26869572"/>
          <a:ext cx="3556000" cy="1971052"/>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при ширине корпуса от 350 мм</a:t>
          </a:r>
        </a:p>
        <a:p>
          <a:r>
            <a:rPr lang="en-US" sz="1200" b="0" i="0" u="none" strike="noStrike" baseline="0">
              <a:latin typeface="+mn-lt"/>
              <a:ea typeface="+mn-ea"/>
              <a:cs typeface="+mn-cs"/>
            </a:rPr>
            <a:t>InnoTech Atira </a:t>
          </a:r>
          <a:r>
            <a:rPr lang="ru-RU" sz="1200" b="0" i="0" u="none" strike="noStrike" baseline="0">
              <a:latin typeface="+mn-lt"/>
              <a:ea typeface="+mn-ea"/>
              <a:cs typeface="+mn-cs"/>
            </a:rPr>
            <a:t>при ширине от 400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43 мм</a:t>
          </a:r>
        </a:p>
        <a:p>
          <a:r>
            <a:rPr lang="ru-RU" sz="1200" b="0" i="0" u="none" strike="noStrike" baseline="0">
              <a:latin typeface="+mn-lt"/>
              <a:ea typeface="+mn-ea"/>
              <a:cs typeface="+mn-cs"/>
            </a:rPr>
            <a:t>Сталь с порошковым покрытием</a:t>
          </a:r>
        </a:p>
        <a:p>
          <a:r>
            <a:rPr lang="ru-RU" sz="1200" b="0" i="0" u="none" strike="noStrike" baseline="0">
              <a:latin typeface="+mn-lt"/>
              <a:ea typeface="+mn-ea"/>
              <a:cs typeface="+mn-cs"/>
            </a:rPr>
            <a:t>Рекомендуется использовать противоскользящий коврик</a:t>
          </a:r>
        </a:p>
        <a:p>
          <a:r>
            <a:rPr lang="ru-RU" sz="1200" b="0" i="0" u="none" strike="noStrike" baseline="0">
              <a:latin typeface="+mn-lt"/>
              <a:ea typeface="+mn-ea"/>
              <a:cs typeface="+mn-cs"/>
            </a:rPr>
            <a:t>Можно комбинировать с организацией </a:t>
          </a:r>
          <a:r>
            <a:rPr lang="en-US" sz="1200" b="0" i="0" u="none" strike="noStrike" baseline="0">
              <a:latin typeface="+mn-lt"/>
              <a:ea typeface="+mn-ea"/>
              <a:cs typeface="+mn-cs"/>
            </a:rPr>
            <a:t>OrgaTray 270</a:t>
          </a:r>
          <a:endParaRPr lang="ru-RU" sz="1400" b="0" i="0">
            <a:latin typeface="+mn-lt"/>
            <a:ea typeface="+mn-ea"/>
            <a:cs typeface="+mn-cs"/>
          </a:endParaRPr>
        </a:p>
      </xdr:txBody>
    </xdr:sp>
    <xdr:clientData/>
  </xdr:oneCellAnchor>
  <xdr:twoCellAnchor editAs="oneCell">
    <xdr:from>
      <xdr:col>1</xdr:col>
      <xdr:colOff>9071</xdr:colOff>
      <xdr:row>60</xdr:row>
      <xdr:rowOff>290286</xdr:rowOff>
    </xdr:from>
    <xdr:to>
      <xdr:col>2</xdr:col>
      <xdr:colOff>1651000</xdr:colOff>
      <xdr:row>61</xdr:row>
      <xdr:rowOff>2188095</xdr:rowOff>
    </xdr:to>
    <xdr:pic>
      <xdr:nvPicPr>
        <xdr:cNvPr id="94" name="Рисунок 93">
          <a:extLst>
            <a:ext uri="{FF2B5EF4-FFF2-40B4-BE49-F238E27FC236}">
              <a16:creationId xmlns:a16="http://schemas.microsoft.com/office/drawing/2014/main" id="{00000000-0008-0000-1200-00005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34357" y="26851429"/>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54427</xdr:colOff>
      <xdr:row>59</xdr:row>
      <xdr:rowOff>172358</xdr:rowOff>
    </xdr:from>
    <xdr:to>
      <xdr:col>11</xdr:col>
      <xdr:colOff>234062</xdr:colOff>
      <xdr:row>62</xdr:row>
      <xdr:rowOff>81643</xdr:rowOff>
    </xdr:to>
    <xdr:pic>
      <xdr:nvPicPr>
        <xdr:cNvPr id="62" name="Рисунок 61">
          <a:extLst>
            <a:ext uri="{FF2B5EF4-FFF2-40B4-BE49-F238E27FC236}">
              <a16:creationId xmlns:a16="http://schemas.microsoft.com/office/drawing/2014/main" id="{00000000-0008-0000-1200-00003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7928427" y="26543001"/>
          <a:ext cx="9006135" cy="2594428"/>
        </a:xfrm>
        <a:prstGeom prst="rect">
          <a:avLst/>
        </a:prstGeom>
      </xdr:spPr>
    </xdr:pic>
    <xdr:clientData/>
  </xdr:twoCellAnchor>
  <xdr:twoCellAnchor editAs="oneCell">
    <xdr:from>
      <xdr:col>1</xdr:col>
      <xdr:colOff>217715</xdr:colOff>
      <xdr:row>70</xdr:row>
      <xdr:rowOff>99785</xdr:rowOff>
    </xdr:from>
    <xdr:to>
      <xdr:col>1</xdr:col>
      <xdr:colOff>1696358</xdr:colOff>
      <xdr:row>70</xdr:row>
      <xdr:rowOff>1070834</xdr:rowOff>
    </xdr:to>
    <xdr:pic>
      <xdr:nvPicPr>
        <xdr:cNvPr id="66" name="Рисунок 65">
          <a:extLst>
            <a:ext uri="{FF2B5EF4-FFF2-40B4-BE49-F238E27FC236}">
              <a16:creationId xmlns:a16="http://schemas.microsoft.com/office/drawing/2014/main" id="{00000000-0008-0000-1200-00004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143001" y="30987999"/>
          <a:ext cx="1478643" cy="971049"/>
        </a:xfrm>
        <a:prstGeom prst="rect">
          <a:avLst/>
        </a:prstGeom>
      </xdr:spPr>
    </xdr:pic>
    <xdr:clientData/>
  </xdr:twoCellAnchor>
  <xdr:oneCellAnchor>
    <xdr:from>
      <xdr:col>2</xdr:col>
      <xdr:colOff>190501</xdr:colOff>
      <xdr:row>70</xdr:row>
      <xdr:rowOff>698500</xdr:rowOff>
    </xdr:from>
    <xdr:ext cx="1732643" cy="264560"/>
    <xdr:sp macro="" textlink="">
      <xdr:nvSpPr>
        <xdr:cNvPr id="101" name="Прямоугольник 100">
          <a:extLst>
            <a:ext uri="{FF2B5EF4-FFF2-40B4-BE49-F238E27FC236}">
              <a16:creationId xmlns:a16="http://schemas.microsoft.com/office/drawing/2014/main" id="{00000000-0008-0000-1200-000065000000}"/>
            </a:ext>
          </a:extLst>
        </xdr:cNvPr>
        <xdr:cNvSpPr/>
      </xdr:nvSpPr>
      <xdr:spPr>
        <a:xfrm>
          <a:off x="2839358" y="31586714"/>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270 x H 43</a:t>
          </a:r>
          <a:endParaRPr lang="ru-RU" sz="1400" b="0" i="0">
            <a:latin typeface="+mn-lt"/>
            <a:ea typeface="+mn-ea"/>
            <a:cs typeface="+mn-cs"/>
          </a:endParaRPr>
        </a:p>
      </xdr:txBody>
    </xdr:sp>
    <xdr:clientData/>
  </xdr:oneCellAnchor>
  <xdr:oneCellAnchor>
    <xdr:from>
      <xdr:col>2</xdr:col>
      <xdr:colOff>136073</xdr:colOff>
      <xdr:row>157</xdr:row>
      <xdr:rowOff>217714</xdr:rowOff>
    </xdr:from>
    <xdr:ext cx="3320142" cy="609013"/>
    <xdr:sp macro="" textlink="">
      <xdr:nvSpPr>
        <xdr:cNvPr id="55" name="Прямоугольник 54">
          <a:extLst>
            <a:ext uri="{FF2B5EF4-FFF2-40B4-BE49-F238E27FC236}">
              <a16:creationId xmlns:a16="http://schemas.microsoft.com/office/drawing/2014/main" id="{00000000-0008-0000-1200-000037000000}"/>
            </a:ext>
          </a:extLst>
        </xdr:cNvPr>
        <xdr:cNvSpPr/>
      </xdr:nvSpPr>
      <xdr:spPr>
        <a:xfrm>
          <a:off x="2784930" y="36911643"/>
          <a:ext cx="3320142"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соединения лотков</a:t>
          </a:r>
        </a:p>
        <a:p>
          <a:r>
            <a:rPr lang="ru-RU" sz="1100" b="0" i="0" u="none" strike="noStrike" baseline="0">
              <a:latin typeface="+mn-lt"/>
              <a:ea typeface="+mn-ea"/>
              <a:cs typeface="+mn-cs"/>
            </a:rPr>
            <a:t>Анодированный алюминий</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4 соединительных элемента</a:t>
          </a:r>
          <a:endParaRPr lang="ru-RU" sz="1400" b="0" i="0">
            <a:latin typeface="+mn-lt"/>
            <a:ea typeface="+mn-ea"/>
            <a:cs typeface="+mn-cs"/>
          </a:endParaRPr>
        </a:p>
      </xdr:txBody>
    </xdr:sp>
    <xdr:clientData/>
  </xdr:oneCellAnchor>
  <xdr:twoCellAnchor editAs="oneCell">
    <xdr:from>
      <xdr:col>1</xdr:col>
      <xdr:colOff>326571</xdr:colOff>
      <xdr:row>157</xdr:row>
      <xdr:rowOff>90715</xdr:rowOff>
    </xdr:from>
    <xdr:to>
      <xdr:col>1</xdr:col>
      <xdr:colOff>1424214</xdr:colOff>
      <xdr:row>157</xdr:row>
      <xdr:rowOff>985091</xdr:rowOff>
    </xdr:to>
    <xdr:pic>
      <xdr:nvPicPr>
        <xdr:cNvPr id="10" name="Рисунок 9">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251857" y="36784644"/>
          <a:ext cx="1097643" cy="894376"/>
        </a:xfrm>
        <a:prstGeom prst="rect">
          <a:avLst/>
        </a:prstGeom>
      </xdr:spPr>
    </xdr:pic>
    <xdr:clientData/>
  </xdr:twoCellAnchor>
  <xdr:oneCellAnchor>
    <xdr:from>
      <xdr:col>2</xdr:col>
      <xdr:colOff>1669143</xdr:colOff>
      <xdr:row>165</xdr:row>
      <xdr:rowOff>9072</xdr:rowOff>
    </xdr:from>
    <xdr:ext cx="3556000" cy="1219565"/>
    <xdr:sp macro="" textlink="">
      <xdr:nvSpPr>
        <xdr:cNvPr id="74" name="Прямоугольник 73">
          <a:extLst>
            <a:ext uri="{FF2B5EF4-FFF2-40B4-BE49-F238E27FC236}">
              <a16:creationId xmlns:a16="http://schemas.microsoft.com/office/drawing/2014/main" id="{00000000-0008-0000-1200-00004A000000}"/>
            </a:ext>
          </a:extLst>
        </xdr:cNvPr>
        <xdr:cNvSpPr/>
      </xdr:nvSpPr>
      <xdr:spPr>
        <a:xfrm>
          <a:off x="4318000" y="42463358"/>
          <a:ext cx="3556000" cy="1219565"/>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Универсальная организация внутреннего пространства</a:t>
          </a:r>
        </a:p>
        <a:p>
          <a:r>
            <a:rPr lang="ru-RU" sz="1200" b="0" i="0" u="none" strike="noStrike" baseline="0">
              <a:latin typeface="+mn-lt"/>
              <a:ea typeface="+mn-ea"/>
              <a:cs typeface="+mn-cs"/>
            </a:rPr>
            <a:t>Самоклеящиеся профили можно использовать почти во всех ящиках</a:t>
          </a:r>
        </a:p>
        <a:p>
          <a:r>
            <a:rPr lang="ru-RU" sz="1200" b="0" i="0" u="none" strike="noStrike" baseline="0">
              <a:latin typeface="+mn-lt"/>
              <a:ea typeface="+mn-ea"/>
              <a:cs typeface="+mn-cs"/>
            </a:rPr>
            <a:t>Разделители толщиной 4 мм обеспечивают</a:t>
          </a:r>
          <a:r>
            <a:rPr lang="en-US" sz="1200" b="0" i="0" u="none" strike="noStrike" baseline="0">
              <a:latin typeface="+mn-lt"/>
              <a:ea typeface="+mn-ea"/>
              <a:cs typeface="+mn-cs"/>
            </a:rPr>
            <a:t> </a:t>
          </a:r>
          <a:r>
            <a:rPr lang="ru-RU" sz="1200" b="0" i="0" u="none" strike="noStrike" baseline="0">
              <a:latin typeface="+mn-lt"/>
              <a:ea typeface="+mn-ea"/>
              <a:cs typeface="+mn-cs"/>
            </a:rPr>
            <a:t>индивидуальный</a:t>
          </a:r>
          <a:r>
            <a:rPr lang="en-US" sz="1200" b="0" i="0" u="none" strike="noStrike" baseline="0">
              <a:latin typeface="+mn-lt"/>
              <a:ea typeface="+mn-ea"/>
              <a:cs typeface="+mn-cs"/>
            </a:rPr>
            <a:t> </a:t>
          </a:r>
          <a:r>
            <a:rPr lang="ru-RU" sz="1200" b="0" i="0" u="none" strike="noStrike" baseline="0">
              <a:latin typeface="+mn-lt"/>
              <a:ea typeface="+mn-ea"/>
              <a:cs typeface="+mn-cs"/>
            </a:rPr>
            <a:t>дизайн</a:t>
          </a:r>
          <a:endParaRPr lang="ru-RU" sz="1600" b="0" i="0">
            <a:latin typeface="+mn-lt"/>
            <a:ea typeface="+mn-ea"/>
            <a:cs typeface="+mn-cs"/>
          </a:endParaRPr>
        </a:p>
      </xdr:txBody>
    </xdr:sp>
    <xdr:clientData/>
  </xdr:oneCellAnchor>
  <xdr:twoCellAnchor editAs="oneCell">
    <xdr:from>
      <xdr:col>1</xdr:col>
      <xdr:colOff>9070</xdr:colOff>
      <xdr:row>165</xdr:row>
      <xdr:rowOff>-1</xdr:rowOff>
    </xdr:from>
    <xdr:to>
      <xdr:col>2</xdr:col>
      <xdr:colOff>1632856</xdr:colOff>
      <xdr:row>165</xdr:row>
      <xdr:rowOff>2185320</xdr:rowOff>
    </xdr:to>
    <xdr:pic>
      <xdr:nvPicPr>
        <xdr:cNvPr id="76" name="Рисунок 75">
          <a:extLst>
            <a:ext uri="{FF2B5EF4-FFF2-40B4-BE49-F238E27FC236}">
              <a16:creationId xmlns:a16="http://schemas.microsoft.com/office/drawing/2014/main" id="{00000000-0008-0000-1200-00004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34356" y="42454285"/>
          <a:ext cx="3347357"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399143</xdr:colOff>
      <xdr:row>164</xdr:row>
      <xdr:rowOff>217713</xdr:rowOff>
    </xdr:from>
    <xdr:to>
      <xdr:col>7</xdr:col>
      <xdr:colOff>1341212</xdr:colOff>
      <xdr:row>165</xdr:row>
      <xdr:rowOff>1115785</xdr:rowOff>
    </xdr:to>
    <xdr:pic>
      <xdr:nvPicPr>
        <xdr:cNvPr id="18" name="Рисунок 17">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273143" y="42372642"/>
          <a:ext cx="2230212" cy="1197429"/>
        </a:xfrm>
        <a:prstGeom prst="rect">
          <a:avLst/>
        </a:prstGeom>
      </xdr:spPr>
    </xdr:pic>
    <xdr:clientData/>
  </xdr:twoCellAnchor>
  <xdr:twoCellAnchor editAs="oneCell">
    <xdr:from>
      <xdr:col>7</xdr:col>
      <xdr:colOff>281213</xdr:colOff>
      <xdr:row>165</xdr:row>
      <xdr:rowOff>1487714</xdr:rowOff>
    </xdr:from>
    <xdr:to>
      <xdr:col>7</xdr:col>
      <xdr:colOff>941613</xdr:colOff>
      <xdr:row>167</xdr:row>
      <xdr:rowOff>161471</xdr:rowOff>
    </xdr:to>
    <xdr:pic>
      <xdr:nvPicPr>
        <xdr:cNvPr id="20" name="Рисунок 19">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443356" y="43942000"/>
          <a:ext cx="660400" cy="1104900"/>
        </a:xfrm>
        <a:prstGeom prst="rect">
          <a:avLst/>
        </a:prstGeom>
      </xdr:spPr>
    </xdr:pic>
    <xdr:clientData/>
  </xdr:twoCellAnchor>
  <xdr:oneCellAnchor>
    <xdr:from>
      <xdr:col>7</xdr:col>
      <xdr:colOff>1569357</xdr:colOff>
      <xdr:row>165</xdr:row>
      <xdr:rowOff>9071</xdr:rowOff>
    </xdr:from>
    <xdr:ext cx="2875643" cy="781240"/>
    <xdr:sp macro="" textlink="">
      <xdr:nvSpPr>
        <xdr:cNvPr id="77" name="Прямоугольник 76">
          <a:extLst>
            <a:ext uri="{FF2B5EF4-FFF2-40B4-BE49-F238E27FC236}">
              <a16:creationId xmlns:a16="http://schemas.microsoft.com/office/drawing/2014/main" id="{00000000-0008-0000-1200-00004D000000}"/>
            </a:ext>
          </a:extLst>
        </xdr:cNvPr>
        <xdr:cNvSpPr/>
      </xdr:nvSpPr>
      <xdr:spPr>
        <a:xfrm>
          <a:off x="10731500" y="42463357"/>
          <a:ext cx="287564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Под приклеивание на древесные материалы с покрытием, сталь и алюминий</a:t>
          </a:r>
        </a:p>
        <a:p>
          <a:r>
            <a:rPr lang="ru-RU" sz="1100" b="0" i="0" u="none" strike="noStrike" baseline="0">
              <a:latin typeface="+mn-lt"/>
              <a:ea typeface="+mn-ea"/>
              <a:cs typeface="+mn-cs"/>
            </a:rPr>
            <a:t>Длина 1100 мм</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7</xdr:col>
      <xdr:colOff>1514928</xdr:colOff>
      <xdr:row>165</xdr:row>
      <xdr:rowOff>1560286</xdr:rowOff>
    </xdr:from>
    <xdr:ext cx="3320142" cy="953466"/>
    <xdr:sp macro="" textlink="">
      <xdr:nvSpPr>
        <xdr:cNvPr id="78" name="Прямоугольник 77">
          <a:extLst>
            <a:ext uri="{FF2B5EF4-FFF2-40B4-BE49-F238E27FC236}">
              <a16:creationId xmlns:a16="http://schemas.microsoft.com/office/drawing/2014/main" id="{00000000-0008-0000-1200-00004E000000}"/>
            </a:ext>
          </a:extLst>
        </xdr:cNvPr>
        <xdr:cNvSpPr/>
      </xdr:nvSpPr>
      <xdr:spPr>
        <a:xfrm>
          <a:off x="10677071" y="44014572"/>
          <a:ext cx="332014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установки в профиль </a:t>
          </a:r>
          <a:r>
            <a:rPr lang="en-US" sz="1100" b="0" i="0" u="none" strike="noStrike" baseline="0">
              <a:latin typeface="+mn-lt"/>
              <a:ea typeface="+mn-ea"/>
              <a:cs typeface="+mn-cs"/>
            </a:rPr>
            <a:t>OrgaStripe</a:t>
          </a:r>
        </a:p>
        <a:p>
          <a:r>
            <a:rPr lang="ru-RU" sz="1100" b="0" i="0" u="none" strike="noStrike" baseline="0">
              <a:latin typeface="+mn-lt"/>
              <a:ea typeface="+mn-ea"/>
              <a:cs typeface="+mn-cs"/>
            </a:rPr>
            <a:t>Для разделителя толщиной 4 мм</a:t>
          </a:r>
        </a:p>
        <a:p>
          <a:r>
            <a:rPr lang="ru-RU" sz="1100" b="0" i="0" u="none" strike="noStrike" baseline="0">
              <a:latin typeface="+mn-lt"/>
              <a:ea typeface="+mn-ea"/>
              <a:cs typeface="+mn-cs"/>
            </a:rPr>
            <a:t>Материал разделителя по выбору</a:t>
          </a:r>
        </a:p>
        <a:p>
          <a:r>
            <a:rPr lang="ru-RU" sz="1100" b="0" i="0" u="none" strike="noStrike" baseline="0">
              <a:latin typeface="+mn-lt"/>
              <a:ea typeface="+mn-ea"/>
              <a:cs typeface="+mn-cs"/>
            </a:rPr>
            <a:t>Свободное расположение в профиле</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2</xdr:col>
      <xdr:colOff>1669143</xdr:colOff>
      <xdr:row>174</xdr:row>
      <xdr:rowOff>9072</xdr:rowOff>
    </xdr:from>
    <xdr:ext cx="3556000" cy="1031693"/>
    <xdr:sp macro="" textlink="">
      <xdr:nvSpPr>
        <xdr:cNvPr id="80" name="Прямоугольник 79">
          <a:extLst>
            <a:ext uri="{FF2B5EF4-FFF2-40B4-BE49-F238E27FC236}">
              <a16:creationId xmlns:a16="http://schemas.microsoft.com/office/drawing/2014/main" id="{00000000-0008-0000-1200-000050000000}"/>
            </a:ext>
          </a:extLst>
        </xdr:cNvPr>
        <xdr:cNvSpPr/>
      </xdr:nvSpPr>
      <xdr:spPr>
        <a:xfrm>
          <a:off x="4318000" y="46636215"/>
          <a:ext cx="3556000" cy="103169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короба / внутреннего короба с релингом</a:t>
          </a:r>
        </a:p>
        <a:p>
          <a:r>
            <a:rPr lang="ru-RU" sz="1200" b="0" i="0" u="none" strike="noStrike" baseline="0">
              <a:latin typeface="+mn-lt"/>
              <a:ea typeface="+mn-ea"/>
              <a:cs typeface="+mn-cs"/>
            </a:rPr>
            <a:t>Поперечные релинги и продольные разделители необходимо заказывать отдельно</a:t>
          </a:r>
        </a:p>
        <a:p>
          <a:r>
            <a:rPr lang="ru-RU" sz="12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174</xdr:row>
      <xdr:rowOff>0</xdr:rowOff>
    </xdr:from>
    <xdr:to>
      <xdr:col>2</xdr:col>
      <xdr:colOff>1632857</xdr:colOff>
      <xdr:row>174</xdr:row>
      <xdr:rowOff>2185322</xdr:rowOff>
    </xdr:to>
    <xdr:pic>
      <xdr:nvPicPr>
        <xdr:cNvPr id="83" name="Рисунок 82">
          <a:extLst>
            <a:ext uri="{FF2B5EF4-FFF2-40B4-BE49-F238E27FC236}">
              <a16:creationId xmlns:a16="http://schemas.microsoft.com/office/drawing/2014/main" id="{00000000-0008-0000-1200-000053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34357" y="46627143"/>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889000</xdr:colOff>
      <xdr:row>180</xdr:row>
      <xdr:rowOff>344715</xdr:rowOff>
    </xdr:from>
    <xdr:ext cx="5216071" cy="716642"/>
    <xdr:sp macro="" textlink="">
      <xdr:nvSpPr>
        <xdr:cNvPr id="85" name="Прямоугольник 84">
          <a:extLst>
            <a:ext uri="{FF2B5EF4-FFF2-40B4-BE49-F238E27FC236}">
              <a16:creationId xmlns:a16="http://schemas.microsoft.com/office/drawing/2014/main" id="{00000000-0008-0000-1200-000055000000}"/>
            </a:ext>
          </a:extLst>
        </xdr:cNvPr>
        <xdr:cNvSpPr/>
      </xdr:nvSpPr>
      <xdr:spPr>
        <a:xfrm>
          <a:off x="889000" y="16519072"/>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продольный разделитель</a:t>
          </a:r>
        </a:p>
      </xdr:txBody>
    </xdr:sp>
    <xdr:clientData/>
  </xdr:oneCellAnchor>
  <xdr:twoCellAnchor editAs="oneCell">
    <xdr:from>
      <xdr:col>2</xdr:col>
      <xdr:colOff>2059214</xdr:colOff>
      <xdr:row>174</xdr:row>
      <xdr:rowOff>1115785</xdr:rowOff>
    </xdr:from>
    <xdr:to>
      <xdr:col>4</xdr:col>
      <xdr:colOff>74385</xdr:colOff>
      <xdr:row>174</xdr:row>
      <xdr:rowOff>2004785</xdr:rowOff>
    </xdr:to>
    <xdr:pic>
      <xdr:nvPicPr>
        <xdr:cNvPr id="22" name="Рисунок 21">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708071" y="47742928"/>
          <a:ext cx="2895600" cy="889000"/>
        </a:xfrm>
        <a:prstGeom prst="rect">
          <a:avLst/>
        </a:prstGeom>
      </xdr:spPr>
    </xdr:pic>
    <xdr:clientData/>
  </xdr:twoCellAnchor>
  <xdr:twoCellAnchor editAs="oneCell">
    <xdr:from>
      <xdr:col>2</xdr:col>
      <xdr:colOff>3011714</xdr:colOff>
      <xdr:row>180</xdr:row>
      <xdr:rowOff>81642</xdr:rowOff>
    </xdr:from>
    <xdr:to>
      <xdr:col>2</xdr:col>
      <xdr:colOff>4200071</xdr:colOff>
      <xdr:row>180</xdr:row>
      <xdr:rowOff>999918</xdr:rowOff>
    </xdr:to>
    <xdr:pic>
      <xdr:nvPicPr>
        <xdr:cNvPr id="24" name="Рисунок 23">
          <a:extLst>
            <a:ext uri="{FF2B5EF4-FFF2-40B4-BE49-F238E27FC236}">
              <a16:creationId xmlns:a16="http://schemas.microsoft.com/office/drawing/2014/main" id="{00000000-0008-0000-12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60571" y="50083356"/>
          <a:ext cx="1188357" cy="918276"/>
        </a:xfrm>
        <a:prstGeom prst="rect">
          <a:avLst/>
        </a:prstGeom>
      </xdr:spPr>
    </xdr:pic>
    <xdr:clientData/>
  </xdr:twoCellAnchor>
  <xdr:oneCellAnchor>
    <xdr:from>
      <xdr:col>2</xdr:col>
      <xdr:colOff>1669143</xdr:colOff>
      <xdr:row>186</xdr:row>
      <xdr:rowOff>9072</xdr:rowOff>
    </xdr:from>
    <xdr:ext cx="3556000" cy="953466"/>
    <xdr:sp macro="" textlink="">
      <xdr:nvSpPr>
        <xdr:cNvPr id="88" name="Прямоугольник 87">
          <a:extLst>
            <a:ext uri="{FF2B5EF4-FFF2-40B4-BE49-F238E27FC236}">
              <a16:creationId xmlns:a16="http://schemas.microsoft.com/office/drawing/2014/main" id="{00000000-0008-0000-1200-000058000000}"/>
            </a:ext>
          </a:extLst>
        </xdr:cNvPr>
        <xdr:cNvSpPr/>
      </xdr:nvSpPr>
      <xdr:spPr>
        <a:xfrm>
          <a:off x="4318000"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830 </a:t>
          </a:r>
          <a:r>
            <a:rPr lang="ru-RU" sz="1100" b="0" i="0" u="none" strike="noStrike" baseline="0">
              <a:latin typeface="+mn-lt"/>
              <a:ea typeface="+mn-ea"/>
              <a:cs typeface="+mn-cs"/>
            </a:rPr>
            <a:t>для </a:t>
          </a:r>
          <a:r>
            <a:rPr lang="en-US" sz="1100" b="0" i="0" u="none" strike="noStrike" baseline="0">
              <a:latin typeface="+mn-lt"/>
              <a:ea typeface="+mn-ea"/>
              <a:cs typeface="+mn-cs"/>
            </a:rPr>
            <a:t>AvanTech YOU</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186</xdr:row>
      <xdr:rowOff>0</xdr:rowOff>
    </xdr:from>
    <xdr:to>
      <xdr:col>2</xdr:col>
      <xdr:colOff>1632857</xdr:colOff>
      <xdr:row>186</xdr:row>
      <xdr:rowOff>2185322</xdr:rowOff>
    </xdr:to>
    <xdr:pic>
      <xdr:nvPicPr>
        <xdr:cNvPr id="95" name="Рисунок 94">
          <a:extLst>
            <a:ext uri="{FF2B5EF4-FFF2-40B4-BE49-F238E27FC236}">
              <a16:creationId xmlns:a16="http://schemas.microsoft.com/office/drawing/2014/main" id="{00000000-0008-0000-1200-00005F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34357"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196</xdr:row>
      <xdr:rowOff>9072</xdr:rowOff>
    </xdr:from>
    <xdr:ext cx="3556000" cy="953466"/>
    <xdr:sp macro="" textlink="">
      <xdr:nvSpPr>
        <xdr:cNvPr id="98" name="Прямоугольник 97">
          <a:extLst>
            <a:ext uri="{FF2B5EF4-FFF2-40B4-BE49-F238E27FC236}">
              <a16:creationId xmlns:a16="http://schemas.microsoft.com/office/drawing/2014/main" id="{00000000-0008-0000-1200-000062000000}"/>
            </a:ext>
          </a:extLst>
        </xdr:cNvPr>
        <xdr:cNvSpPr/>
      </xdr:nvSpPr>
      <xdr:spPr>
        <a:xfrm>
          <a:off x="12554857"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820 </a:t>
          </a:r>
          <a:r>
            <a:rPr lang="ru-RU" sz="1100" b="0" i="0" u="none" strike="noStrike" baseline="0">
              <a:latin typeface="+mn-lt"/>
              <a:ea typeface="+mn-ea"/>
              <a:cs typeface="+mn-cs"/>
            </a:rPr>
            <a:t>для </a:t>
          </a:r>
          <a:r>
            <a:rPr lang="en-US" sz="1100" b="0" i="0" u="none" strike="noStrike" baseline="0">
              <a:latin typeface="+mn-lt"/>
              <a:ea typeface="+mn-ea"/>
              <a:cs typeface="+mn-cs"/>
            </a:rPr>
            <a:t>InnoTech Atira</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oneCellAnchor>
    <xdr:from>
      <xdr:col>1</xdr:col>
      <xdr:colOff>9071</xdr:colOff>
      <xdr:row>196</xdr:row>
      <xdr:rowOff>0</xdr:rowOff>
    </xdr:from>
    <xdr:ext cx="3347357" cy="2185322"/>
    <xdr:pic>
      <xdr:nvPicPr>
        <xdr:cNvPr id="99" name="Рисунок 98">
          <a:extLst>
            <a:ext uri="{FF2B5EF4-FFF2-40B4-BE49-F238E27FC236}">
              <a16:creationId xmlns:a16="http://schemas.microsoft.com/office/drawing/2014/main" id="{00000000-0008-0000-1200-000063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71214"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5</xdr:col>
      <xdr:colOff>54428</xdr:colOff>
      <xdr:row>194</xdr:row>
      <xdr:rowOff>154214</xdr:rowOff>
    </xdr:from>
    <xdr:to>
      <xdr:col>8</xdr:col>
      <xdr:colOff>4100286</xdr:colOff>
      <xdr:row>196</xdr:row>
      <xdr:rowOff>2193464</xdr:rowOff>
    </xdr:to>
    <xdr:pic>
      <xdr:nvPicPr>
        <xdr:cNvPr id="26" name="Рисунок 25">
          <a:extLst>
            <a:ext uri="{FF2B5EF4-FFF2-40B4-BE49-F238E27FC236}">
              <a16:creationId xmlns:a16="http://schemas.microsoft.com/office/drawing/2014/main" id="{00000000-0008-0000-1200-00001A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7928428" y="56451500"/>
          <a:ext cx="7057572" cy="2529106"/>
        </a:xfrm>
        <a:prstGeom prst="rect">
          <a:avLst/>
        </a:prstGeom>
      </xdr:spPr>
    </xdr:pic>
    <xdr:clientData/>
  </xdr:twoCellAnchor>
  <xdr:oneCellAnchor>
    <xdr:from>
      <xdr:col>2</xdr:col>
      <xdr:colOff>154215</xdr:colOff>
      <xdr:row>205</xdr:row>
      <xdr:rowOff>63500</xdr:rowOff>
    </xdr:from>
    <xdr:ext cx="4281714" cy="781240"/>
    <xdr:sp macro="" textlink="">
      <xdr:nvSpPr>
        <xdr:cNvPr id="100" name="Прямоугольник 99">
          <a:extLst>
            <a:ext uri="{FF2B5EF4-FFF2-40B4-BE49-F238E27FC236}">
              <a16:creationId xmlns:a16="http://schemas.microsoft.com/office/drawing/2014/main" id="{00000000-0008-0000-1200-000064000000}"/>
            </a:ext>
          </a:extLst>
        </xdr:cNvPr>
        <xdr:cNvSpPr/>
      </xdr:nvSpPr>
      <xdr:spPr>
        <a:xfrm>
          <a:off x="2803072" y="60706000"/>
          <a:ext cx="4281714"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Два короба могут быть установлены один за другим при нами-</a:t>
          </a:r>
        </a:p>
        <a:p>
          <a:r>
            <a:rPr lang="ru-RU" sz="1100" b="0" i="0" u="none" strike="noStrike" baseline="0">
              <a:latin typeface="+mn-lt"/>
              <a:ea typeface="+mn-ea"/>
              <a:cs typeface="+mn-cs"/>
            </a:rPr>
            <a:t>нальной длине от 500 мм (</a:t>
          </a:r>
          <a:r>
            <a:rPr lang="en-US" sz="1100" b="0" i="0" u="none" strike="noStrike" baseline="0">
              <a:latin typeface="+mn-lt"/>
              <a:ea typeface="+mn-ea"/>
              <a:cs typeface="+mn-cs"/>
            </a:rPr>
            <a:t>AvanTech YOU) </a:t>
          </a:r>
          <a:r>
            <a:rPr lang="ru-RU" sz="1100" b="0" i="0" u="none" strike="noStrike" baseline="0">
              <a:latin typeface="+mn-lt"/>
              <a:ea typeface="+mn-ea"/>
              <a:cs typeface="+mn-cs"/>
            </a:rPr>
            <a:t>и 520 мм (</a:t>
          </a:r>
          <a:r>
            <a:rPr lang="en-US" sz="1100" b="0" i="0" u="none" strike="noStrike" baseline="0">
              <a:latin typeface="+mn-lt"/>
              <a:ea typeface="+mn-ea"/>
              <a:cs typeface="+mn-cs"/>
            </a:rPr>
            <a:t>InnoTech Atira)</a:t>
          </a:r>
          <a:endParaRPr lang="ru-RU" sz="1100" b="0" i="0" u="none" strike="noStrike" baseline="0">
            <a:latin typeface="+mn-lt"/>
            <a:ea typeface="+mn-ea"/>
            <a:cs typeface="+mn-cs"/>
          </a:endParaRPr>
        </a:p>
        <a:p>
          <a:endParaRPr lang="en-US" sz="1100" b="0" i="0" u="none" strike="noStrike" baseline="0">
            <a:latin typeface="+mn-lt"/>
            <a:ea typeface="+mn-ea"/>
            <a:cs typeface="+mn-cs"/>
          </a:endParaRPr>
        </a:p>
        <a:p>
          <a:r>
            <a:rPr lang="ru-RU" sz="1100" b="0" i="0" u="none" strike="noStrike" baseline="0">
              <a:latin typeface="+mn-lt"/>
              <a:ea typeface="+mn-ea"/>
              <a:cs typeface="+mn-cs"/>
            </a:rPr>
            <a:t>Размеры: </a:t>
          </a:r>
          <a:r>
            <a:rPr lang="en-US" sz="1100" b="0" i="0" u="none" strike="noStrike" baseline="0">
              <a:latin typeface="+mn-lt"/>
              <a:ea typeface="+mn-ea"/>
              <a:cs typeface="+mn-cs"/>
            </a:rPr>
            <a:t>W 231 x L 237 x H 110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oneCellAnchor>
    <xdr:from>
      <xdr:col>8</xdr:col>
      <xdr:colOff>181430</xdr:colOff>
      <xdr:row>205</xdr:row>
      <xdr:rowOff>190500</xdr:rowOff>
    </xdr:from>
    <xdr:ext cx="3075213" cy="609013"/>
    <xdr:sp macro="" textlink="">
      <xdr:nvSpPr>
        <xdr:cNvPr id="102" name="Прямоугольник 101">
          <a:extLst>
            <a:ext uri="{FF2B5EF4-FFF2-40B4-BE49-F238E27FC236}">
              <a16:creationId xmlns:a16="http://schemas.microsoft.com/office/drawing/2014/main" id="{00000000-0008-0000-1200-000066000000}"/>
            </a:ext>
          </a:extLst>
        </xdr:cNvPr>
        <xdr:cNvSpPr/>
      </xdr:nvSpPr>
      <xdr:spPr>
        <a:xfrm>
          <a:off x="11067144" y="60833000"/>
          <a:ext cx="3075213"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Бесступенчатая регулировка для тарелок любого диаметра</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180 x L 340 x H 191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twoCellAnchor editAs="oneCell">
    <xdr:from>
      <xdr:col>1</xdr:col>
      <xdr:colOff>308429</xdr:colOff>
      <xdr:row>205</xdr:row>
      <xdr:rowOff>9072</xdr:rowOff>
    </xdr:from>
    <xdr:to>
      <xdr:col>1</xdr:col>
      <xdr:colOff>1641929</xdr:colOff>
      <xdr:row>205</xdr:row>
      <xdr:rowOff>1083032</xdr:rowOff>
    </xdr:to>
    <xdr:pic>
      <xdr:nvPicPr>
        <xdr:cNvPr id="34" name="Рисунок 33">
          <a:extLst>
            <a:ext uri="{FF2B5EF4-FFF2-40B4-BE49-F238E27FC236}">
              <a16:creationId xmlns:a16="http://schemas.microsoft.com/office/drawing/2014/main" id="{00000000-0008-0000-1200-000022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33715" y="60651572"/>
          <a:ext cx="1333500" cy="1073960"/>
        </a:xfrm>
        <a:prstGeom prst="rect">
          <a:avLst/>
        </a:prstGeom>
      </xdr:spPr>
    </xdr:pic>
    <xdr:clientData/>
  </xdr:twoCellAnchor>
  <xdr:twoCellAnchor editAs="oneCell">
    <xdr:from>
      <xdr:col>7</xdr:col>
      <xdr:colOff>390072</xdr:colOff>
      <xdr:row>205</xdr:row>
      <xdr:rowOff>18143</xdr:rowOff>
    </xdr:from>
    <xdr:to>
      <xdr:col>7</xdr:col>
      <xdr:colOff>1433286</xdr:colOff>
      <xdr:row>205</xdr:row>
      <xdr:rowOff>1011283</xdr:rowOff>
    </xdr:to>
    <xdr:pic>
      <xdr:nvPicPr>
        <xdr:cNvPr id="36" name="Рисунок 35">
          <a:extLst>
            <a:ext uri="{FF2B5EF4-FFF2-40B4-BE49-F238E27FC236}">
              <a16:creationId xmlns:a16="http://schemas.microsoft.com/office/drawing/2014/main" id="{00000000-0008-0000-1200-00002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9552215" y="60660643"/>
          <a:ext cx="1043214" cy="993140"/>
        </a:xfrm>
        <a:prstGeom prst="rect">
          <a:avLst/>
        </a:prstGeom>
      </xdr:spPr>
    </xdr:pic>
    <xdr:clientData/>
  </xdr:twoCellAnchor>
  <xdr:oneCellAnchor>
    <xdr:from>
      <xdr:col>2</xdr:col>
      <xdr:colOff>798286</xdr:colOff>
      <xdr:row>212</xdr:row>
      <xdr:rowOff>90715</xdr:rowOff>
    </xdr:from>
    <xdr:ext cx="3556000" cy="609013"/>
    <xdr:sp macro="" textlink="">
      <xdr:nvSpPr>
        <xdr:cNvPr id="107" name="Прямоугольник 106">
          <a:extLst>
            <a:ext uri="{FF2B5EF4-FFF2-40B4-BE49-F238E27FC236}">
              <a16:creationId xmlns:a16="http://schemas.microsoft.com/office/drawing/2014/main" id="{00000000-0008-0000-1200-00006B000000}"/>
            </a:ext>
          </a:extLst>
        </xdr:cNvPr>
        <xdr:cNvSpPr/>
      </xdr:nvSpPr>
      <xdr:spPr>
        <a:xfrm>
          <a:off x="3447143" y="63200644"/>
          <a:ext cx="3556000"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вкладывания в ящик или короб</a:t>
          </a:r>
        </a:p>
        <a:p>
          <a:r>
            <a:rPr lang="ru-RU" sz="1100" b="0" i="0" u="none" strike="noStrike" baseline="0">
              <a:latin typeface="+mn-lt"/>
              <a:ea typeface="+mn-ea"/>
              <a:cs typeface="+mn-cs"/>
            </a:rPr>
            <a:t>Рулон 5 м</a:t>
          </a:r>
        </a:p>
        <a:p>
          <a:r>
            <a:rPr lang="ru-RU" sz="1100" b="0" i="0" u="none" strike="noStrike" baseline="0">
              <a:latin typeface="+mn-lt"/>
              <a:ea typeface="+mn-ea"/>
              <a:cs typeface="+mn-cs"/>
            </a:rPr>
            <a:t>Пластик</a:t>
          </a:r>
          <a:endParaRPr lang="ru-RU" sz="1800" b="0" i="0">
            <a:latin typeface="+mn-lt"/>
            <a:ea typeface="+mn-ea"/>
            <a:cs typeface="+mn-cs"/>
          </a:endParaRPr>
        </a:p>
      </xdr:txBody>
    </xdr:sp>
    <xdr:clientData/>
  </xdr:oneCellAnchor>
  <xdr:twoCellAnchor editAs="oneCell">
    <xdr:from>
      <xdr:col>1</xdr:col>
      <xdr:colOff>181428</xdr:colOff>
      <xdr:row>212</xdr:row>
      <xdr:rowOff>99786</xdr:rowOff>
    </xdr:from>
    <xdr:to>
      <xdr:col>2</xdr:col>
      <xdr:colOff>371928</xdr:colOff>
      <xdr:row>212</xdr:row>
      <xdr:rowOff>2030078</xdr:rowOff>
    </xdr:to>
    <xdr:pic>
      <xdr:nvPicPr>
        <xdr:cNvPr id="38" name="Рисунок 37">
          <a:extLst>
            <a:ext uri="{FF2B5EF4-FFF2-40B4-BE49-F238E27FC236}">
              <a16:creationId xmlns:a16="http://schemas.microsoft.com/office/drawing/2014/main" id="{00000000-0008-0000-1200-000026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106714" y="63209715"/>
          <a:ext cx="1914071" cy="1930292"/>
        </a:xfrm>
        <a:prstGeom prst="rect">
          <a:avLst/>
        </a:prstGeom>
      </xdr:spPr>
    </xdr:pic>
    <xdr:clientData/>
  </xdr:twoCellAnchor>
  <xdr:oneCellAnchor>
    <xdr:from>
      <xdr:col>8</xdr:col>
      <xdr:colOff>1723571</xdr:colOff>
      <xdr:row>212</xdr:row>
      <xdr:rowOff>27215</xdr:rowOff>
    </xdr:from>
    <xdr:ext cx="3465286" cy="1125693"/>
    <xdr:sp macro="" textlink="">
      <xdr:nvSpPr>
        <xdr:cNvPr id="111" name="Прямоугольник 110">
          <a:extLst>
            <a:ext uri="{FF2B5EF4-FFF2-40B4-BE49-F238E27FC236}">
              <a16:creationId xmlns:a16="http://schemas.microsoft.com/office/drawing/2014/main" id="{00000000-0008-0000-1200-00006F000000}"/>
            </a:ext>
          </a:extLst>
        </xdr:cNvPr>
        <xdr:cNvSpPr/>
      </xdr:nvSpPr>
      <xdr:spPr>
        <a:xfrm>
          <a:off x="12609285" y="81697286"/>
          <a:ext cx="3465286"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Ширину организации необходимо уменьшить на 4 мм</a:t>
          </a:r>
        </a:p>
        <a:p>
          <a:r>
            <a:rPr lang="ru-RU" sz="1100" b="0" i="0" u="none" strike="noStrike" baseline="0">
              <a:latin typeface="+mn-lt"/>
              <a:ea typeface="+mn-ea"/>
              <a:cs typeface="+mn-cs"/>
            </a:rPr>
            <a:t>Длина 473 мм</a:t>
          </a:r>
        </a:p>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Пластик, поверхность под хром</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стыковочных профиля</a:t>
          </a:r>
          <a:endParaRPr lang="ru-RU" sz="1800" b="0" i="0">
            <a:latin typeface="+mn-lt"/>
            <a:ea typeface="+mn-ea"/>
            <a:cs typeface="+mn-cs"/>
          </a:endParaRPr>
        </a:p>
      </xdr:txBody>
    </xdr:sp>
    <xdr:clientData/>
  </xdr:oneCellAnchor>
  <xdr:twoCellAnchor editAs="oneCell">
    <xdr:from>
      <xdr:col>7</xdr:col>
      <xdr:colOff>117929</xdr:colOff>
      <xdr:row>212</xdr:row>
      <xdr:rowOff>263072</xdr:rowOff>
    </xdr:from>
    <xdr:to>
      <xdr:col>8</xdr:col>
      <xdr:colOff>1264558</xdr:colOff>
      <xdr:row>212</xdr:row>
      <xdr:rowOff>1863272</xdr:rowOff>
    </xdr:to>
    <xdr:pic>
      <xdr:nvPicPr>
        <xdr:cNvPr id="40" name="Рисунок 39">
          <a:extLst>
            <a:ext uri="{FF2B5EF4-FFF2-40B4-BE49-F238E27FC236}">
              <a16:creationId xmlns:a16="http://schemas.microsoft.com/office/drawing/2014/main" id="{00000000-0008-0000-1200-00002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9280072" y="63373001"/>
          <a:ext cx="2870200" cy="1600200"/>
        </a:xfrm>
        <a:prstGeom prst="rect">
          <a:avLst/>
        </a:prstGeom>
      </xdr:spPr>
    </xdr:pic>
    <xdr:clientData/>
  </xdr:twoCellAnchor>
  <xdr:oneCellAnchor>
    <xdr:from>
      <xdr:col>2</xdr:col>
      <xdr:colOff>1660072</xdr:colOff>
      <xdr:row>220</xdr:row>
      <xdr:rowOff>254001</xdr:rowOff>
    </xdr:from>
    <xdr:ext cx="3556000" cy="843821"/>
    <xdr:sp macro="" textlink="">
      <xdr:nvSpPr>
        <xdr:cNvPr id="115" name="Прямоугольник 114">
          <a:extLst>
            <a:ext uri="{FF2B5EF4-FFF2-40B4-BE49-F238E27FC236}">
              <a16:creationId xmlns:a16="http://schemas.microsoft.com/office/drawing/2014/main" id="{00000000-0008-0000-1200-000073000000}"/>
            </a:ext>
          </a:extLst>
        </xdr:cNvPr>
        <xdr:cNvSpPr/>
      </xdr:nvSpPr>
      <xdr:spPr>
        <a:xfrm>
          <a:off x="4308929" y="67219287"/>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550 мм и номинальной длины от 350 мм</a:t>
          </a:r>
        </a:p>
        <a:p>
          <a:r>
            <a:rPr lang="ru-RU" sz="1200" b="0" i="0" u="none" strike="noStrike" baseline="0">
              <a:latin typeface="+mn-lt"/>
              <a:ea typeface="+mn-ea"/>
              <a:cs typeface="+mn-cs"/>
            </a:rPr>
            <a:t>Высота 35 мм, включая защитный кожух дна ящика</a:t>
          </a:r>
        </a:p>
        <a:p>
          <a:r>
            <a:rPr lang="ru-RU" sz="12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1</xdr:col>
      <xdr:colOff>9071</xdr:colOff>
      <xdr:row>220</xdr:row>
      <xdr:rowOff>0</xdr:rowOff>
    </xdr:from>
    <xdr:to>
      <xdr:col>2</xdr:col>
      <xdr:colOff>1632857</xdr:colOff>
      <xdr:row>220</xdr:row>
      <xdr:rowOff>2185322</xdr:rowOff>
    </xdr:to>
    <xdr:pic>
      <xdr:nvPicPr>
        <xdr:cNvPr id="117" name="Рисунок 116">
          <a:extLst>
            <a:ext uri="{FF2B5EF4-FFF2-40B4-BE49-F238E27FC236}">
              <a16:creationId xmlns:a16="http://schemas.microsoft.com/office/drawing/2014/main" id="{00000000-0008-0000-1200-00007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34357" y="66965286"/>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2667001</xdr:colOff>
      <xdr:row>220</xdr:row>
      <xdr:rowOff>1069973</xdr:rowOff>
    </xdr:from>
    <xdr:to>
      <xdr:col>2</xdr:col>
      <xdr:colOff>4191001</xdr:colOff>
      <xdr:row>220</xdr:row>
      <xdr:rowOff>2042884</xdr:rowOff>
    </xdr:to>
    <xdr:pic>
      <xdr:nvPicPr>
        <xdr:cNvPr id="106" name="Рисунок 105">
          <a:extLst>
            <a:ext uri="{FF2B5EF4-FFF2-40B4-BE49-F238E27FC236}">
              <a16:creationId xmlns:a16="http://schemas.microsoft.com/office/drawing/2014/main" id="{00000000-0008-0000-1200-00006A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315858" y="68035259"/>
          <a:ext cx="1524000" cy="972911"/>
        </a:xfrm>
        <a:prstGeom prst="rect">
          <a:avLst/>
        </a:prstGeom>
      </xdr:spPr>
    </xdr:pic>
    <xdr:clientData/>
  </xdr:twoCellAnchor>
  <xdr:oneCellAnchor>
    <xdr:from>
      <xdr:col>8</xdr:col>
      <xdr:colOff>1660072</xdr:colOff>
      <xdr:row>220</xdr:row>
      <xdr:rowOff>254001</xdr:rowOff>
    </xdr:from>
    <xdr:ext cx="3556000" cy="1470146"/>
    <xdr:sp macro="" textlink="">
      <xdr:nvSpPr>
        <xdr:cNvPr id="120" name="Прямоугольник 119">
          <a:extLst>
            <a:ext uri="{FF2B5EF4-FFF2-40B4-BE49-F238E27FC236}">
              <a16:creationId xmlns:a16="http://schemas.microsoft.com/office/drawing/2014/main" id="{00000000-0008-0000-1200-000078000000}"/>
            </a:ext>
          </a:extLst>
        </xdr:cNvPr>
        <xdr:cNvSpPr/>
      </xdr:nvSpPr>
      <xdr:spPr>
        <a:xfrm>
          <a:off x="12545786" y="67219287"/>
          <a:ext cx="3556000" cy="147014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номинальной длины до 500 мм или для ящиков </a:t>
          </a:r>
          <a:r>
            <a:rPr lang="en-US" sz="1100" b="0" i="0" u="none" strike="noStrike" baseline="0">
              <a:latin typeface="+mn-lt"/>
              <a:ea typeface="+mn-ea"/>
              <a:cs typeface="+mn-cs"/>
            </a:rPr>
            <a:t>InnoTech Atira </a:t>
          </a:r>
          <a:r>
            <a:rPr lang="ru-RU" sz="1100" b="0" i="0" u="none" strike="noStrike" baseline="0">
              <a:latin typeface="+mn-lt"/>
              <a:ea typeface="+mn-ea"/>
              <a:cs typeface="+mn-cs"/>
            </a:rPr>
            <a:t>номинальной длины до 470 мм</a:t>
          </a:r>
        </a:p>
        <a:p>
          <a:r>
            <a:rPr lang="ru-RU" sz="1100" b="0" i="0" u="none" strike="noStrike" baseline="0">
              <a:latin typeface="+mn-lt"/>
              <a:ea typeface="+mn-ea"/>
              <a:cs typeface="+mn-cs"/>
            </a:rPr>
            <a:t>Для ширины корпуса от 600 мм</a:t>
          </a:r>
        </a:p>
        <a:p>
          <a:r>
            <a:rPr lang="ru-RU" sz="1100" b="0" i="0" u="none" strike="noStrike" baseline="0">
              <a:latin typeface="+mn-lt"/>
              <a:ea typeface="+mn-ea"/>
              <a:cs typeface="+mn-cs"/>
            </a:rPr>
            <a:t>Высота 65 мм, включая защитный кожух дна ящика</a:t>
          </a:r>
        </a:p>
        <a:p>
          <a:r>
            <a:rPr lang="ru-RU" sz="11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7</xdr:col>
      <xdr:colOff>9071</xdr:colOff>
      <xdr:row>220</xdr:row>
      <xdr:rowOff>-1</xdr:rowOff>
    </xdr:from>
    <xdr:to>
      <xdr:col>8</xdr:col>
      <xdr:colOff>1641928</xdr:colOff>
      <xdr:row>220</xdr:row>
      <xdr:rowOff>2185146</xdr:rowOff>
    </xdr:to>
    <xdr:pic>
      <xdr:nvPicPr>
        <xdr:cNvPr id="123" name="Рисунок 122">
          <a:extLst>
            <a:ext uri="{FF2B5EF4-FFF2-40B4-BE49-F238E27FC236}">
              <a16:creationId xmlns:a16="http://schemas.microsoft.com/office/drawing/2014/main" id="{00000000-0008-0000-1200-00007B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71214" y="66965285"/>
          <a:ext cx="3356428"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1605643</xdr:colOff>
      <xdr:row>228</xdr:row>
      <xdr:rowOff>281215</xdr:rowOff>
    </xdr:from>
    <xdr:ext cx="3556000" cy="843821"/>
    <xdr:sp macro="" textlink="">
      <xdr:nvSpPr>
        <xdr:cNvPr id="124" name="Прямоугольник 123">
          <a:extLst>
            <a:ext uri="{FF2B5EF4-FFF2-40B4-BE49-F238E27FC236}">
              <a16:creationId xmlns:a16="http://schemas.microsoft.com/office/drawing/2014/main" id="{00000000-0008-0000-1200-00007C000000}"/>
            </a:ext>
          </a:extLst>
        </xdr:cNvPr>
        <xdr:cNvSpPr/>
      </xdr:nvSpPr>
      <xdr:spPr>
        <a:xfrm>
          <a:off x="4254500" y="71083715"/>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номинальной длины 300 мм и более</a:t>
          </a:r>
        </a:p>
        <a:p>
          <a:r>
            <a:rPr lang="ru-RU" sz="1200" b="0" i="0" u="none" strike="noStrike" baseline="0">
              <a:latin typeface="+mn-lt"/>
              <a:ea typeface="+mn-ea"/>
              <a:cs typeface="+mn-cs"/>
            </a:rPr>
            <a:t>Для ширины корпуса 400 мм и более</a:t>
          </a:r>
        </a:p>
        <a:p>
          <a:r>
            <a:rPr lang="ru-RU" sz="1200" b="0" i="0" u="none" strike="noStrike" baseline="0">
              <a:latin typeface="+mn-lt"/>
              <a:ea typeface="+mn-ea"/>
              <a:cs typeface="+mn-cs"/>
            </a:rPr>
            <a:t>Высота 53 мм, включая защитный кожух дна ящика</a:t>
          </a:r>
        </a:p>
        <a:p>
          <a:r>
            <a:rPr lang="ru-RU" sz="12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1</xdr:col>
      <xdr:colOff>9072</xdr:colOff>
      <xdr:row>228</xdr:row>
      <xdr:rowOff>299356</xdr:rowOff>
    </xdr:from>
    <xdr:to>
      <xdr:col>2</xdr:col>
      <xdr:colOff>1632856</xdr:colOff>
      <xdr:row>229</xdr:row>
      <xdr:rowOff>2185319</xdr:rowOff>
    </xdr:to>
    <xdr:pic>
      <xdr:nvPicPr>
        <xdr:cNvPr id="127" name="Рисунок 126">
          <a:extLst>
            <a:ext uri="{FF2B5EF4-FFF2-40B4-BE49-F238E27FC236}">
              <a16:creationId xmlns:a16="http://schemas.microsoft.com/office/drawing/2014/main" id="{00000000-0008-0000-1200-00007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34358" y="71101856"/>
          <a:ext cx="3347355"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1723572</xdr:colOff>
      <xdr:row>229</xdr:row>
      <xdr:rowOff>1143000</xdr:rowOff>
    </xdr:from>
    <xdr:to>
      <xdr:col>2</xdr:col>
      <xdr:colOff>2911929</xdr:colOff>
      <xdr:row>229</xdr:row>
      <xdr:rowOff>2062685</xdr:rowOff>
    </xdr:to>
    <xdr:pic>
      <xdr:nvPicPr>
        <xdr:cNvPr id="110" name="Рисунок 109">
          <a:extLst>
            <a:ext uri="{FF2B5EF4-FFF2-40B4-BE49-F238E27FC236}">
              <a16:creationId xmlns:a16="http://schemas.microsoft.com/office/drawing/2014/main" id="{00000000-0008-0000-1200-00006E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72429" y="72244857"/>
          <a:ext cx="1188357" cy="919685"/>
        </a:xfrm>
        <a:prstGeom prst="rect">
          <a:avLst/>
        </a:prstGeom>
      </xdr:spPr>
    </xdr:pic>
    <xdr:clientData/>
  </xdr:twoCellAnchor>
  <xdr:oneCellAnchor>
    <xdr:from>
      <xdr:col>8</xdr:col>
      <xdr:colOff>1605643</xdr:colOff>
      <xdr:row>228</xdr:row>
      <xdr:rowOff>281215</xdr:rowOff>
    </xdr:from>
    <xdr:ext cx="3556000" cy="1125693"/>
    <xdr:sp macro="" textlink="">
      <xdr:nvSpPr>
        <xdr:cNvPr id="130" name="Прямоугольник 129">
          <a:extLst>
            <a:ext uri="{FF2B5EF4-FFF2-40B4-BE49-F238E27FC236}">
              <a16:creationId xmlns:a16="http://schemas.microsoft.com/office/drawing/2014/main" id="{00000000-0008-0000-1200-000082000000}"/>
            </a:ext>
          </a:extLst>
        </xdr:cNvPr>
        <xdr:cNvSpPr/>
      </xdr:nvSpPr>
      <xdr:spPr>
        <a:xfrm>
          <a:off x="12491357" y="71083715"/>
          <a:ext cx="3556000"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номинальной длины 300 мм и более</a:t>
          </a:r>
        </a:p>
        <a:p>
          <a:r>
            <a:rPr lang="ru-RU" sz="1100" b="0" i="0" u="none" strike="noStrike" baseline="0">
              <a:latin typeface="+mn-lt"/>
              <a:ea typeface="+mn-ea"/>
              <a:cs typeface="+mn-cs"/>
            </a:rPr>
            <a:t>Для ширины корпуса 400 мм и более</a:t>
          </a:r>
        </a:p>
        <a:p>
          <a:r>
            <a:rPr lang="ru-RU" sz="1100" b="0" i="0" u="none" strike="noStrike" baseline="0">
              <a:latin typeface="+mn-lt"/>
              <a:ea typeface="+mn-ea"/>
              <a:cs typeface="+mn-cs"/>
            </a:rPr>
            <a:t>Высота 67 мм, включая защитный кожух дна ящика</a:t>
          </a:r>
        </a:p>
        <a:p>
          <a:r>
            <a:rPr lang="ru-RU" sz="11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7</xdr:col>
      <xdr:colOff>9071</xdr:colOff>
      <xdr:row>229</xdr:row>
      <xdr:rowOff>0</xdr:rowOff>
    </xdr:from>
    <xdr:to>
      <xdr:col>8</xdr:col>
      <xdr:colOff>1641927</xdr:colOff>
      <xdr:row>229</xdr:row>
      <xdr:rowOff>2185147</xdr:rowOff>
    </xdr:to>
    <xdr:pic>
      <xdr:nvPicPr>
        <xdr:cNvPr id="133" name="Рисунок 132">
          <a:extLst>
            <a:ext uri="{FF2B5EF4-FFF2-40B4-BE49-F238E27FC236}">
              <a16:creationId xmlns:a16="http://schemas.microsoft.com/office/drawing/2014/main" id="{00000000-0008-0000-1200-000085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71214" y="71101857"/>
          <a:ext cx="3356427"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1768928</xdr:colOff>
      <xdr:row>229</xdr:row>
      <xdr:rowOff>1197430</xdr:rowOff>
    </xdr:from>
    <xdr:to>
      <xdr:col>8</xdr:col>
      <xdr:colOff>2939143</xdr:colOff>
      <xdr:row>229</xdr:row>
      <xdr:rowOff>2139816</xdr:rowOff>
    </xdr:to>
    <xdr:pic>
      <xdr:nvPicPr>
        <xdr:cNvPr id="114" name="Рисунок 113">
          <a:extLst>
            <a:ext uri="{FF2B5EF4-FFF2-40B4-BE49-F238E27FC236}">
              <a16:creationId xmlns:a16="http://schemas.microsoft.com/office/drawing/2014/main" id="{00000000-0008-0000-1200-000072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2654642" y="72299287"/>
          <a:ext cx="1170215" cy="942386"/>
        </a:xfrm>
        <a:prstGeom prst="rect">
          <a:avLst/>
        </a:prstGeom>
      </xdr:spPr>
    </xdr:pic>
    <xdr:clientData/>
  </xdr:twoCellAnchor>
  <xdr:twoCellAnchor>
    <xdr:from>
      <xdr:col>1</xdr:col>
      <xdr:colOff>698498</xdr:colOff>
      <xdr:row>0</xdr:row>
      <xdr:rowOff>90713</xdr:rowOff>
    </xdr:from>
    <xdr:to>
      <xdr:col>1</xdr:col>
      <xdr:colOff>1371698</xdr:colOff>
      <xdr:row>0</xdr:row>
      <xdr:rowOff>763913</xdr:rowOff>
    </xdr:to>
    <xdr:grpSp>
      <xdr:nvGrpSpPr>
        <xdr:cNvPr id="91" name="Группа 90">
          <a:hlinkClick xmlns:r="http://schemas.openxmlformats.org/officeDocument/2006/relationships" r:id="rId37"/>
          <a:extLst>
            <a:ext uri="{FF2B5EF4-FFF2-40B4-BE49-F238E27FC236}">
              <a16:creationId xmlns:a16="http://schemas.microsoft.com/office/drawing/2014/main" id="{00000000-0008-0000-1200-00005B000000}"/>
            </a:ext>
          </a:extLst>
        </xdr:cNvPr>
        <xdr:cNvGrpSpPr/>
      </xdr:nvGrpSpPr>
      <xdr:grpSpPr>
        <a:xfrm>
          <a:off x="1623784" y="90713"/>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1200-00005D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 uri="{96DAC541-7B7A-43D3-8B79-37D633B846F1}">
                <asvg:svgBlip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104" name="Прямоугольник 103">
            <a:extLst>
              <a:ext uri="{FF2B5EF4-FFF2-40B4-BE49-F238E27FC236}">
                <a16:creationId xmlns:a16="http://schemas.microsoft.com/office/drawing/2014/main" id="{00000000-0008-0000-1200-00006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419194</xdr:colOff>
      <xdr:row>0</xdr:row>
      <xdr:rowOff>763913</xdr:rowOff>
    </xdr:to>
    <xdr:grpSp>
      <xdr:nvGrpSpPr>
        <xdr:cNvPr id="105" name="Группа 104">
          <a:hlinkClick xmlns:r="http://schemas.openxmlformats.org/officeDocument/2006/relationships" r:id="rId40"/>
          <a:extLst>
            <a:ext uri="{FF2B5EF4-FFF2-40B4-BE49-F238E27FC236}">
              <a16:creationId xmlns:a16="http://schemas.microsoft.com/office/drawing/2014/main" id="{00000000-0008-0000-1200-000069000000}"/>
            </a:ext>
          </a:extLst>
        </xdr:cNvPr>
        <xdr:cNvGrpSpPr/>
      </xdr:nvGrpSpPr>
      <xdr:grpSpPr>
        <a:xfrm>
          <a:off x="2394851" y="90713"/>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1200-00006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 uri="{96DAC541-7B7A-43D3-8B79-37D633B846F1}">
                <asvg:svgBlip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12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190501</xdr:colOff>
      <xdr:row>80</xdr:row>
      <xdr:rowOff>698500</xdr:rowOff>
    </xdr:from>
    <xdr:ext cx="1732643" cy="264560"/>
    <xdr:sp macro="" textlink="">
      <xdr:nvSpPr>
        <xdr:cNvPr id="96" name="Прямоугольник 95">
          <a:extLst>
            <a:ext uri="{FF2B5EF4-FFF2-40B4-BE49-F238E27FC236}">
              <a16:creationId xmlns:a16="http://schemas.microsoft.com/office/drawing/2014/main" id="{00000000-0008-0000-1200-000060000000}"/>
            </a:ext>
          </a:extLst>
        </xdr:cNvPr>
        <xdr:cNvSpPr/>
      </xdr:nvSpPr>
      <xdr:spPr>
        <a:xfrm>
          <a:off x="11076215" y="31541357"/>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endParaRPr lang="ru-RU" sz="1400" b="0" i="0">
            <a:latin typeface="+mn-lt"/>
            <a:ea typeface="+mn-ea"/>
            <a:cs typeface="+mn-cs"/>
          </a:endParaRPr>
        </a:p>
      </xdr:txBody>
    </xdr:sp>
    <xdr:clientData/>
  </xdr:oneCellAnchor>
  <xdr:oneCellAnchor>
    <xdr:from>
      <xdr:col>1</xdr:col>
      <xdr:colOff>108857</xdr:colOff>
      <xdr:row>80</xdr:row>
      <xdr:rowOff>14828</xdr:rowOff>
    </xdr:from>
    <xdr:ext cx="1569357" cy="1026572"/>
    <xdr:pic>
      <xdr:nvPicPr>
        <xdr:cNvPr id="97" name="Рисунок 96">
          <a:extLst>
            <a:ext uri="{FF2B5EF4-FFF2-40B4-BE49-F238E27FC236}">
              <a16:creationId xmlns:a16="http://schemas.microsoft.com/office/drawing/2014/main" id="{00000000-0008-0000-1200-000061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271000" y="30857685"/>
          <a:ext cx="1569357" cy="1026572"/>
        </a:xfrm>
        <a:prstGeom prst="rect">
          <a:avLst/>
        </a:prstGeom>
      </xdr:spPr>
    </xdr:pic>
    <xdr:clientData/>
  </xdr:oneCellAnchor>
  <xdr:oneCellAnchor>
    <xdr:from>
      <xdr:col>1</xdr:col>
      <xdr:colOff>272143</xdr:colOff>
      <xdr:row>90</xdr:row>
      <xdr:rowOff>72572</xdr:rowOff>
    </xdr:from>
    <xdr:ext cx="1460500" cy="1009728"/>
    <xdr:pic>
      <xdr:nvPicPr>
        <xdr:cNvPr id="112" name="Рисунок 111">
          <a:extLst>
            <a:ext uri="{FF2B5EF4-FFF2-40B4-BE49-F238E27FC236}">
              <a16:creationId xmlns:a16="http://schemas.microsoft.com/office/drawing/2014/main" id="{00000000-0008-0000-1200-000070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197429" y="42490572"/>
          <a:ext cx="1460500" cy="1009728"/>
        </a:xfrm>
        <a:prstGeom prst="rect">
          <a:avLst/>
        </a:prstGeom>
      </xdr:spPr>
    </xdr:pic>
    <xdr:clientData/>
  </xdr:oneCellAnchor>
  <xdr:oneCellAnchor>
    <xdr:from>
      <xdr:col>2</xdr:col>
      <xdr:colOff>235858</xdr:colOff>
      <xdr:row>89</xdr:row>
      <xdr:rowOff>281214</xdr:rowOff>
    </xdr:from>
    <xdr:ext cx="4934856" cy="1079500"/>
    <xdr:sp macro="" textlink="">
      <xdr:nvSpPr>
        <xdr:cNvPr id="113" name="Прямоугольник 112">
          <a:extLst>
            <a:ext uri="{FF2B5EF4-FFF2-40B4-BE49-F238E27FC236}">
              <a16:creationId xmlns:a16="http://schemas.microsoft.com/office/drawing/2014/main" id="{00000000-0008-0000-1200-000071000000}"/>
            </a:ext>
          </a:extLst>
        </xdr:cNvPr>
        <xdr:cNvSpPr/>
      </xdr:nvSpPr>
      <xdr:spPr>
        <a:xfrm>
          <a:off x="2884715" y="37047714"/>
          <a:ext cx="4934856" cy="107950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номинальной длины 450, 500 и 470 мм, в ящике можно разместить 4 лотка один за другим. Минимальная ширина корпуса от 400 мм (</a:t>
          </a:r>
          <a:r>
            <a:rPr lang="en-US" sz="1100" b="0" i="0" u="none" strike="noStrike" baseline="0">
              <a:latin typeface="+mn-lt"/>
              <a:ea typeface="+mn-ea"/>
              <a:cs typeface="+mn-cs"/>
            </a:rPr>
            <a:t>AvanTech YOU) </a:t>
          </a:r>
          <a:r>
            <a:rPr lang="ru-RU" sz="1100" b="0" i="0" u="none" strike="noStrike" baseline="0">
              <a:latin typeface="+mn-lt"/>
              <a:ea typeface="+mn-ea"/>
              <a:cs typeface="+mn-cs"/>
            </a:rPr>
            <a:t>или от 450 мм (</a:t>
          </a:r>
          <a:r>
            <a:rPr lang="en-US" sz="1100" b="0" i="0" u="none" strike="noStrike" baseline="0">
              <a:latin typeface="+mn-lt"/>
              <a:ea typeface="+mn-ea"/>
              <a:cs typeface="+mn-cs"/>
            </a:rPr>
            <a:t>InnoTech Atira)</a:t>
          </a:r>
        </a:p>
        <a:p>
          <a:r>
            <a:rPr lang="ru-RU" sz="1100" b="0" i="0" u="none" strike="noStrike" baseline="0">
              <a:latin typeface="+mn-lt"/>
              <a:ea typeface="+mn-ea"/>
              <a:cs typeface="+mn-cs"/>
            </a:rPr>
            <a:t>Лоток длиной 105,5 мм подходит для номинальной длины 450 мм</a:t>
          </a:r>
        </a:p>
        <a:p>
          <a:r>
            <a:rPr lang="ru-RU" sz="1100" b="0" i="0" u="none" strike="noStrike" baseline="0">
              <a:latin typeface="+mn-lt"/>
              <a:ea typeface="+mn-ea"/>
              <a:cs typeface="+mn-cs"/>
            </a:rPr>
            <a:t>Лоток длиной 118 мм подходит для номинальной длины 500 мм</a:t>
          </a:r>
        </a:p>
        <a:p>
          <a:r>
            <a:rPr lang="ru-RU" sz="1100" b="0" i="0" u="none" strike="noStrike" baseline="0">
              <a:latin typeface="+mn-lt"/>
              <a:ea typeface="+mn-ea"/>
              <a:cs typeface="+mn-cs"/>
            </a:rPr>
            <a:t>Лоток длиной 115,5 мм подходит для номинальной длины 470 мм</a:t>
          </a:r>
        </a:p>
      </xdr:txBody>
    </xdr:sp>
    <xdr:clientData/>
  </xdr:oneCellAnchor>
  <xdr:oneCellAnchor>
    <xdr:from>
      <xdr:col>2</xdr:col>
      <xdr:colOff>181430</xdr:colOff>
      <xdr:row>117</xdr:row>
      <xdr:rowOff>190500</xdr:rowOff>
    </xdr:from>
    <xdr:ext cx="3075213" cy="436786"/>
    <xdr:sp macro="" textlink="">
      <xdr:nvSpPr>
        <xdr:cNvPr id="116" name="Прямоугольник 115">
          <a:extLst>
            <a:ext uri="{FF2B5EF4-FFF2-40B4-BE49-F238E27FC236}">
              <a16:creationId xmlns:a16="http://schemas.microsoft.com/office/drawing/2014/main" id="{00000000-0008-0000-1200-000074000000}"/>
            </a:ext>
          </a:extLst>
        </xdr:cNvPr>
        <xdr:cNvSpPr/>
      </xdr:nvSpPr>
      <xdr:spPr>
        <a:xfrm>
          <a:off x="11067144" y="43996429"/>
          <a:ext cx="3075213" cy="43678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большей номинальной длины</a:t>
          </a:r>
        </a:p>
        <a:p>
          <a:r>
            <a:rPr lang="ru-RU" sz="1100" b="0" i="0" u="none" strike="noStrike" baseline="0">
              <a:latin typeface="+mn-lt"/>
              <a:ea typeface="+mn-ea"/>
              <a:cs typeface="+mn-cs"/>
            </a:rPr>
            <a:t>Размеры: </a:t>
          </a:r>
          <a:r>
            <a:rPr lang="en-US" sz="1100" b="0" i="0" u="none" strike="noStrike" baseline="0">
              <a:latin typeface="+mn-lt"/>
              <a:ea typeface="+mn-ea"/>
              <a:cs typeface="+mn-cs"/>
            </a:rPr>
            <a:t>W 600 / 1200 x H 43</a:t>
          </a:r>
          <a:endParaRPr lang="ru-RU" sz="1400" b="0" i="0">
            <a:latin typeface="+mn-lt"/>
            <a:ea typeface="+mn-ea"/>
            <a:cs typeface="+mn-cs"/>
          </a:endParaRPr>
        </a:p>
      </xdr:txBody>
    </xdr:sp>
    <xdr:clientData/>
  </xdr:oneCellAnchor>
  <xdr:oneCellAnchor>
    <xdr:from>
      <xdr:col>1</xdr:col>
      <xdr:colOff>81643</xdr:colOff>
      <xdr:row>117</xdr:row>
      <xdr:rowOff>90713</xdr:rowOff>
    </xdr:from>
    <xdr:ext cx="1569357" cy="996754"/>
    <xdr:pic>
      <xdr:nvPicPr>
        <xdr:cNvPr id="118" name="Рисунок 117">
          <a:extLst>
            <a:ext uri="{FF2B5EF4-FFF2-40B4-BE49-F238E27FC236}">
              <a16:creationId xmlns:a16="http://schemas.microsoft.com/office/drawing/2014/main" id="{00000000-0008-0000-1200-000076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006929" y="40268070"/>
          <a:ext cx="1569357" cy="996754"/>
        </a:xfrm>
        <a:prstGeom prst="rect">
          <a:avLst/>
        </a:prstGeom>
      </xdr:spPr>
    </xdr:pic>
    <xdr:clientData/>
  </xdr:oneCellAnchor>
  <xdr:oneCellAnchor>
    <xdr:from>
      <xdr:col>2</xdr:col>
      <xdr:colOff>181430</xdr:colOff>
      <xdr:row>127</xdr:row>
      <xdr:rowOff>190500</xdr:rowOff>
    </xdr:from>
    <xdr:ext cx="3075213" cy="781240"/>
    <xdr:sp macro="" textlink="">
      <xdr:nvSpPr>
        <xdr:cNvPr id="119" name="Прямоугольник 118">
          <a:extLst>
            <a:ext uri="{FF2B5EF4-FFF2-40B4-BE49-F238E27FC236}">
              <a16:creationId xmlns:a16="http://schemas.microsoft.com/office/drawing/2014/main" id="{00000000-0008-0000-1200-000077000000}"/>
            </a:ext>
          </a:extLst>
        </xdr:cNvPr>
        <xdr:cNvSpPr/>
      </xdr:nvSpPr>
      <xdr:spPr>
        <a:xfrm>
          <a:off x="11067144" y="50010786"/>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ножей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127</xdr:row>
      <xdr:rowOff>90714</xdr:rowOff>
    </xdr:from>
    <xdr:ext cx="1632857" cy="982568"/>
    <xdr:pic>
      <xdr:nvPicPr>
        <xdr:cNvPr id="121" name="Рисунок 120">
          <a:extLst>
            <a:ext uri="{FF2B5EF4-FFF2-40B4-BE49-F238E27FC236}">
              <a16:creationId xmlns:a16="http://schemas.microsoft.com/office/drawing/2014/main" id="{00000000-0008-0000-1200-000079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9271001" y="49911000"/>
          <a:ext cx="1632857" cy="982568"/>
        </a:xfrm>
        <a:prstGeom prst="rect">
          <a:avLst/>
        </a:prstGeom>
      </xdr:spPr>
    </xdr:pic>
    <xdr:clientData/>
  </xdr:oneCellAnchor>
  <xdr:oneCellAnchor>
    <xdr:from>
      <xdr:col>2</xdr:col>
      <xdr:colOff>136073</xdr:colOff>
      <xdr:row>137</xdr:row>
      <xdr:rowOff>217714</xdr:rowOff>
    </xdr:from>
    <xdr:ext cx="3320142" cy="781240"/>
    <xdr:sp macro="" textlink="">
      <xdr:nvSpPr>
        <xdr:cNvPr id="122" name="Прямоугольник 121">
          <a:extLst>
            <a:ext uri="{FF2B5EF4-FFF2-40B4-BE49-F238E27FC236}">
              <a16:creationId xmlns:a16="http://schemas.microsoft.com/office/drawing/2014/main" id="{00000000-0008-0000-1200-00007A000000}"/>
            </a:ext>
          </a:extLst>
        </xdr:cNvPr>
        <xdr:cNvSpPr/>
      </xdr:nvSpPr>
      <xdr:spPr>
        <a:xfrm>
          <a:off x="2784930" y="54210857"/>
          <a:ext cx="3320142"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рулонов</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137</xdr:row>
      <xdr:rowOff>27214</xdr:rowOff>
    </xdr:from>
    <xdr:ext cx="1569356" cy="1011362"/>
    <xdr:pic>
      <xdr:nvPicPr>
        <xdr:cNvPr id="125" name="Рисунок 124">
          <a:extLst>
            <a:ext uri="{FF2B5EF4-FFF2-40B4-BE49-F238E27FC236}">
              <a16:creationId xmlns:a16="http://schemas.microsoft.com/office/drawing/2014/main" id="{00000000-0008-0000-1200-00007D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034144" y="54020357"/>
          <a:ext cx="1569356" cy="1011362"/>
        </a:xfrm>
        <a:prstGeom prst="rect">
          <a:avLst/>
        </a:prstGeom>
      </xdr:spPr>
    </xdr:pic>
    <xdr:clientData/>
  </xdr:oneCellAnchor>
  <xdr:oneCellAnchor>
    <xdr:from>
      <xdr:col>2</xdr:col>
      <xdr:colOff>181430</xdr:colOff>
      <xdr:row>147</xdr:row>
      <xdr:rowOff>190500</xdr:rowOff>
    </xdr:from>
    <xdr:ext cx="3075213" cy="781240"/>
    <xdr:sp macro="" textlink="">
      <xdr:nvSpPr>
        <xdr:cNvPr id="126" name="Прямоугольник 125">
          <a:extLst>
            <a:ext uri="{FF2B5EF4-FFF2-40B4-BE49-F238E27FC236}">
              <a16:creationId xmlns:a16="http://schemas.microsoft.com/office/drawing/2014/main" id="{00000000-0008-0000-1200-00007E000000}"/>
            </a:ext>
          </a:extLst>
        </xdr:cNvPr>
        <xdr:cNvSpPr/>
      </xdr:nvSpPr>
      <xdr:spPr>
        <a:xfrm>
          <a:off x="11067144" y="57839429"/>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специй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99785</xdr:colOff>
      <xdr:row>147</xdr:row>
      <xdr:rowOff>54429</xdr:rowOff>
    </xdr:from>
    <xdr:ext cx="1442357" cy="975230"/>
    <xdr:pic>
      <xdr:nvPicPr>
        <xdr:cNvPr id="128" name="Рисунок 127">
          <a:extLst>
            <a:ext uri="{FF2B5EF4-FFF2-40B4-BE49-F238E27FC236}">
              <a16:creationId xmlns:a16="http://schemas.microsoft.com/office/drawing/2014/main" id="{00000000-0008-0000-1200-000080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9261928" y="57703358"/>
          <a:ext cx="1442357" cy="975230"/>
        </a:xfrm>
        <a:prstGeom prst="rect">
          <a:avLst/>
        </a:prstGeom>
      </xdr:spPr>
    </xdr:pic>
    <xdr:clientData/>
  </xdr:oneCellAnchor>
  <xdr:twoCellAnchor editAs="oneCell">
    <xdr:from>
      <xdr:col>1</xdr:col>
      <xdr:colOff>362857</xdr:colOff>
      <xdr:row>100</xdr:row>
      <xdr:rowOff>181428</xdr:rowOff>
    </xdr:from>
    <xdr:to>
      <xdr:col>1</xdr:col>
      <xdr:colOff>1220107</xdr:colOff>
      <xdr:row>100</xdr:row>
      <xdr:rowOff>943428</xdr:rowOff>
    </xdr:to>
    <xdr:pic>
      <xdr:nvPicPr>
        <xdr:cNvPr id="4" name="Рисунок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288143" y="40358785"/>
          <a:ext cx="857250" cy="762000"/>
        </a:xfrm>
        <a:prstGeom prst="rect">
          <a:avLst/>
        </a:prstGeom>
      </xdr:spPr>
    </xdr:pic>
    <xdr:clientData/>
  </xdr:twoCellAnchor>
  <xdr:oneCellAnchor>
    <xdr:from>
      <xdr:col>2</xdr:col>
      <xdr:colOff>580572</xdr:colOff>
      <xdr:row>99</xdr:row>
      <xdr:rowOff>263070</xdr:rowOff>
    </xdr:from>
    <xdr:ext cx="4608285" cy="1124858"/>
    <xdr:sp macro="" textlink="">
      <xdr:nvSpPr>
        <xdr:cNvPr id="132" name="Прямоугольник 131">
          <a:extLst>
            <a:ext uri="{FF2B5EF4-FFF2-40B4-BE49-F238E27FC236}">
              <a16:creationId xmlns:a16="http://schemas.microsoft.com/office/drawing/2014/main" id="{00000000-0008-0000-1200-000084000000}"/>
            </a:ext>
          </a:extLst>
        </xdr:cNvPr>
        <xdr:cNvSpPr/>
      </xdr:nvSpPr>
      <xdr:spPr>
        <a:xfrm>
          <a:off x="3229429" y="40141070"/>
          <a:ext cx="4608285" cy="1124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Подходящая ширина разделителя: длина стороны лотка - 12 мм</a:t>
          </a:r>
        </a:p>
        <a:p>
          <a:r>
            <a:rPr lang="ru-RU" sz="1100" b="0" i="0" u="none" strike="noStrike" baseline="0">
              <a:latin typeface="+mn-lt"/>
              <a:ea typeface="+mn-ea"/>
              <a:cs typeface="+mn-cs"/>
            </a:rPr>
            <a:t>Разделитель шириной 93,5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105,5 мм</a:t>
          </a:r>
        </a:p>
        <a:p>
          <a:r>
            <a:rPr lang="ru-RU" sz="1100" b="0" i="0" u="none" strike="noStrike" baseline="0">
              <a:latin typeface="+mn-lt"/>
              <a:ea typeface="+mn-ea"/>
              <a:cs typeface="+mn-cs"/>
            </a:rPr>
            <a:t>Разделитель шириной 106 мм подходит для лотка длиной 118 мм</a:t>
          </a:r>
        </a:p>
        <a:p>
          <a:r>
            <a:rPr lang="ru-RU" sz="1100" b="0" i="0" u="none" strike="noStrike" baseline="0">
              <a:latin typeface="+mn-lt"/>
              <a:ea typeface="+mn-ea"/>
              <a:cs typeface="+mn-cs"/>
            </a:rPr>
            <a:t>Разделитель шириной 103,3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115,5 мм</a:t>
          </a:r>
        </a:p>
        <a:p>
          <a:r>
            <a:rPr lang="ru-RU" sz="1100" b="0" i="0" u="none" strike="noStrike" baseline="0">
              <a:latin typeface="+mn-lt"/>
              <a:ea typeface="+mn-ea"/>
              <a:cs typeface="+mn-cs"/>
            </a:rPr>
            <a:t>Разделитель шириной 123,5 мм подходит для лотка шириной</a:t>
          </a:r>
          <a:r>
            <a:rPr lang="en-US" sz="1100" b="0" i="0" u="none" strike="noStrike" baseline="0">
              <a:latin typeface="+mn-lt"/>
              <a:ea typeface="+mn-ea"/>
              <a:cs typeface="+mn-cs"/>
            </a:rPr>
            <a:t> </a:t>
          </a:r>
          <a:r>
            <a:rPr lang="ru-RU" sz="1100" b="0" i="0" u="none" strike="noStrike" baseline="0">
              <a:latin typeface="+mn-lt"/>
              <a:ea typeface="+mn-ea"/>
              <a:cs typeface="+mn-cs"/>
            </a:rPr>
            <a:t>135,5 мм</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2 разделителя</a:t>
          </a:r>
        </a:p>
      </xdr:txBody>
    </xdr:sp>
    <xdr:clientData/>
  </xdr:oneCellAnchor>
  <xdr:twoCellAnchor editAs="oneCell">
    <xdr:from>
      <xdr:col>1</xdr:col>
      <xdr:colOff>108856</xdr:colOff>
      <xdr:row>110</xdr:row>
      <xdr:rowOff>154213</xdr:rowOff>
    </xdr:from>
    <xdr:to>
      <xdr:col>1</xdr:col>
      <xdr:colOff>1487714</xdr:colOff>
      <xdr:row>110</xdr:row>
      <xdr:rowOff>1025070</xdr:rowOff>
    </xdr:to>
    <xdr:pic>
      <xdr:nvPicPr>
        <xdr:cNvPr id="11" name="Рисунок 10">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034142" y="43443070"/>
          <a:ext cx="1378858" cy="870857"/>
        </a:xfrm>
        <a:prstGeom prst="rect">
          <a:avLst/>
        </a:prstGeom>
      </xdr:spPr>
    </xdr:pic>
    <xdr:clientData/>
  </xdr:twoCellAnchor>
  <xdr:oneCellAnchor>
    <xdr:from>
      <xdr:col>2</xdr:col>
      <xdr:colOff>653143</xdr:colOff>
      <xdr:row>110</xdr:row>
      <xdr:rowOff>18143</xdr:rowOff>
    </xdr:from>
    <xdr:ext cx="4771571" cy="498929"/>
    <xdr:sp macro="" textlink="">
      <xdr:nvSpPr>
        <xdr:cNvPr id="134" name="Прямоугольник 133">
          <a:extLst>
            <a:ext uri="{FF2B5EF4-FFF2-40B4-BE49-F238E27FC236}">
              <a16:creationId xmlns:a16="http://schemas.microsoft.com/office/drawing/2014/main" id="{00000000-0008-0000-1200-000086000000}"/>
            </a:ext>
          </a:extLst>
        </xdr:cNvPr>
        <xdr:cNvSpPr/>
      </xdr:nvSpPr>
      <xdr:spPr>
        <a:xfrm>
          <a:off x="3302000" y="43307000"/>
          <a:ext cx="4771571" cy="4989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вставки в лоток </a:t>
          </a:r>
          <a:r>
            <a:rPr lang="en-US" sz="1100" b="0" i="0" u="none" strike="noStrike" baseline="0">
              <a:latin typeface="+mn-lt"/>
              <a:ea typeface="+mn-ea"/>
              <a:cs typeface="+mn-cs"/>
            </a:rPr>
            <a:t>OrgaTray 270, W 135,5 x L 160 </a:t>
          </a:r>
          <a:r>
            <a:rPr lang="ru-RU" sz="1100" b="0" i="0" u="none" strike="noStrike" baseline="0">
              <a:latin typeface="+mn-lt"/>
              <a:ea typeface="+mn-ea"/>
              <a:cs typeface="+mn-cs"/>
            </a:rPr>
            <a:t>мм (артикул 9 316 554)</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122,5 x H 38 x L 147 </a:t>
          </a:r>
          <a:r>
            <a:rPr lang="ru-RU" sz="1100" b="0" i="0" u="none" strike="noStrike" baseline="0">
              <a:latin typeface="+mn-lt"/>
              <a:ea typeface="+mn-ea"/>
              <a:cs typeface="+mn-cs"/>
            </a:rPr>
            <a:t>мм</a:t>
          </a:r>
        </a:p>
      </xdr:txBody>
    </xdr:sp>
    <xdr:clientData/>
  </xdr:oneCellAnchor>
</xdr:wsDr>
</file>

<file path=xl/drawings/drawing14.xml><?xml version="1.0" encoding="utf-8"?>
<xdr:wsDr xmlns:xdr="http://schemas.openxmlformats.org/drawingml/2006/spreadsheetDrawing" xmlns:a="http://schemas.openxmlformats.org/drawingml/2006/main">
  <xdr:oneCellAnchor>
    <xdr:from>
      <xdr:col>2</xdr:col>
      <xdr:colOff>1797844</xdr:colOff>
      <xdr:row>57</xdr:row>
      <xdr:rowOff>0</xdr:rowOff>
    </xdr:from>
    <xdr:ext cx="3024187" cy="928688"/>
    <xdr:sp macro="" textlink="">
      <xdr:nvSpPr>
        <xdr:cNvPr id="134" name="Прямоугольник 133">
          <a:extLst>
            <a:ext uri="{FF2B5EF4-FFF2-40B4-BE49-F238E27FC236}">
              <a16:creationId xmlns:a16="http://schemas.microsoft.com/office/drawing/2014/main" id="{00000000-0008-0000-1400-000086000000}"/>
            </a:ext>
          </a:extLst>
        </xdr:cNvPr>
        <xdr:cNvSpPr/>
      </xdr:nvSpPr>
      <xdr:spPr>
        <a:xfrm>
          <a:off x="4446701" y="40104786"/>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57</xdr:row>
      <xdr:rowOff>0</xdr:rowOff>
    </xdr:from>
    <xdr:to>
      <xdr:col>2</xdr:col>
      <xdr:colOff>1632857</xdr:colOff>
      <xdr:row>57</xdr:row>
      <xdr:rowOff>2183752</xdr:rowOff>
    </xdr:to>
    <xdr:pic>
      <xdr:nvPicPr>
        <xdr:cNvPr id="50" name="Рисунок 49">
          <a:extLst>
            <a:ext uri="{FF2B5EF4-FFF2-40B4-BE49-F238E27FC236}">
              <a16:creationId xmlns:a16="http://schemas.microsoft.com/office/drawing/2014/main" id="{00000000-0008-0000-1400-00003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34357" y="23032357"/>
          <a:ext cx="3347357" cy="2183752"/>
        </a:xfrm>
        <a:prstGeom prst="rect">
          <a:avLst/>
        </a:prstGeom>
      </xdr:spPr>
    </xdr:pic>
    <xdr:clientData/>
  </xdr:twoCellAnchor>
  <xdr:oneCellAnchor>
    <xdr:from>
      <xdr:col>8</xdr:col>
      <xdr:colOff>1797844</xdr:colOff>
      <xdr:row>57</xdr:row>
      <xdr:rowOff>0</xdr:rowOff>
    </xdr:from>
    <xdr:ext cx="3024187" cy="928688"/>
    <xdr:sp macro="" textlink="">
      <xdr:nvSpPr>
        <xdr:cNvPr id="136" name="Прямоугольник 135">
          <a:extLst>
            <a:ext uri="{FF2B5EF4-FFF2-40B4-BE49-F238E27FC236}">
              <a16:creationId xmlns:a16="http://schemas.microsoft.com/office/drawing/2014/main" id="{00000000-0008-0000-1400-000088000000}"/>
            </a:ext>
          </a:extLst>
        </xdr:cNvPr>
        <xdr:cNvSpPr/>
      </xdr:nvSpPr>
      <xdr:spPr>
        <a:xfrm>
          <a:off x="4446701" y="23032357"/>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56</xdr:row>
      <xdr:rowOff>272142</xdr:rowOff>
    </xdr:from>
    <xdr:to>
      <xdr:col>8</xdr:col>
      <xdr:colOff>1650537</xdr:colOff>
      <xdr:row>58</xdr:row>
      <xdr:rowOff>-1</xdr:rowOff>
    </xdr:to>
    <xdr:pic>
      <xdr:nvPicPr>
        <xdr:cNvPr id="52" name="Рисунок 51">
          <a:extLst>
            <a:ext uri="{FF2B5EF4-FFF2-40B4-BE49-F238E27FC236}">
              <a16:creationId xmlns:a16="http://schemas.microsoft.com/office/drawing/2014/main" id="{00000000-0008-0000-14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2859" y="23032356"/>
          <a:ext cx="3365036" cy="2195286"/>
        </a:xfrm>
        <a:prstGeom prst="rect">
          <a:avLst/>
        </a:prstGeom>
      </xdr:spPr>
    </xdr:pic>
    <xdr:clientData/>
  </xdr:twoCellAnchor>
  <xdr:oneCellAnchor>
    <xdr:from>
      <xdr:col>2</xdr:col>
      <xdr:colOff>141521</xdr:colOff>
      <xdr:row>157</xdr:row>
      <xdr:rowOff>326571</xdr:rowOff>
    </xdr:from>
    <xdr:ext cx="4797871" cy="752930"/>
    <xdr:sp macro="" textlink="">
      <xdr:nvSpPr>
        <xdr:cNvPr id="154" name="Прямоугольник 153">
          <a:extLst>
            <a:ext uri="{FF2B5EF4-FFF2-40B4-BE49-F238E27FC236}">
              <a16:creationId xmlns:a16="http://schemas.microsoft.com/office/drawing/2014/main" id="{00000000-0008-0000-1400-00009A000000}"/>
            </a:ext>
          </a:extLst>
        </xdr:cNvPr>
        <xdr:cNvSpPr/>
      </xdr:nvSpPr>
      <xdr:spPr>
        <a:xfrm>
          <a:off x="27958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боковины ящика</a:t>
          </a:r>
          <a:endParaRPr lang="en-US" sz="1100" b="0" i="0" u="none" strike="noStrike" baseline="0">
            <a:latin typeface="+mn-lt"/>
            <a:ea typeface="+mn-ea"/>
            <a:cs typeface="+mn-cs"/>
          </a:endParaRPr>
        </a:p>
        <a:p>
          <a:r>
            <a:rPr lang="ru-RU" sz="1100" b="0" i="0" u="none" strike="noStrike" baseline="0">
              <a:latin typeface="+mn-lt"/>
              <a:ea typeface="+mn-ea"/>
              <a:cs typeface="+mn-cs"/>
            </a:rPr>
            <a:t>4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4 винта, </a:t>
          </a:r>
          <a:r>
            <a:rPr lang="en-US" sz="1100" b="0" i="0" u="none" strike="noStrike" baseline="0">
              <a:latin typeface="+mn-lt"/>
              <a:ea typeface="+mn-ea"/>
              <a:cs typeface="+mn-cs"/>
            </a:rPr>
            <a:t>ø 3.5 x 22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0</xdr:colOff>
      <xdr:row>155</xdr:row>
      <xdr:rowOff>0</xdr:rowOff>
    </xdr:from>
    <xdr:ext cx="4771572" cy="353786"/>
    <xdr:sp macro="" textlink="">
      <xdr:nvSpPr>
        <xdr:cNvPr id="155" name="Прямоугольник 154">
          <a:extLst>
            <a:ext uri="{FF2B5EF4-FFF2-40B4-BE49-F238E27FC236}">
              <a16:creationId xmlns:a16="http://schemas.microsoft.com/office/drawing/2014/main" id="{00000000-0008-0000-1400-00009B000000}"/>
            </a:ext>
          </a:extLst>
        </xdr:cNvPr>
        <xdr:cNvSpPr/>
      </xdr:nvSpPr>
      <xdr:spPr>
        <a:xfrm>
          <a:off x="2654300" y="69393707"/>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боковины ящика)</a:t>
          </a:r>
        </a:p>
      </xdr:txBody>
    </xdr:sp>
    <xdr:clientData/>
  </xdr:oneCellAnchor>
  <xdr:oneCellAnchor>
    <xdr:from>
      <xdr:col>8</xdr:col>
      <xdr:colOff>141521</xdr:colOff>
      <xdr:row>157</xdr:row>
      <xdr:rowOff>326571</xdr:rowOff>
    </xdr:from>
    <xdr:ext cx="4797871" cy="752930"/>
    <xdr:sp macro="" textlink="">
      <xdr:nvSpPr>
        <xdr:cNvPr id="157" name="Прямоугольник 156">
          <a:extLst>
            <a:ext uri="{FF2B5EF4-FFF2-40B4-BE49-F238E27FC236}">
              <a16:creationId xmlns:a16="http://schemas.microsoft.com/office/drawing/2014/main" id="{00000000-0008-0000-1400-00009D000000}"/>
            </a:ext>
          </a:extLst>
        </xdr:cNvPr>
        <xdr:cNvSpPr/>
      </xdr:nvSpPr>
      <xdr:spPr>
        <a:xfrm>
          <a:off x="111016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релинга</a:t>
          </a:r>
          <a:endParaRPr lang="en-US" sz="1100" b="0" i="0" u="none" strike="noStrike" baseline="0">
            <a:latin typeface="+mn-lt"/>
            <a:ea typeface="+mn-ea"/>
            <a:cs typeface="+mn-cs"/>
          </a:endParaRPr>
        </a:p>
        <a:p>
          <a:r>
            <a:rPr lang="ru-RU" sz="1100" b="0" i="0" u="none" strike="noStrike" baseline="0">
              <a:latin typeface="+mn-lt"/>
              <a:ea typeface="+mn-ea"/>
              <a:cs typeface="+mn-cs"/>
            </a:rPr>
            <a:t>2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2 винта,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8</xdr:col>
      <xdr:colOff>163286</xdr:colOff>
      <xdr:row>155</xdr:row>
      <xdr:rowOff>0</xdr:rowOff>
    </xdr:from>
    <xdr:ext cx="4771572" cy="353786"/>
    <xdr:sp macro="" textlink="">
      <xdr:nvSpPr>
        <xdr:cNvPr id="158" name="Прямоугольник 157">
          <a:extLst>
            <a:ext uri="{FF2B5EF4-FFF2-40B4-BE49-F238E27FC236}">
              <a16:creationId xmlns:a16="http://schemas.microsoft.com/office/drawing/2014/main" id="{00000000-0008-0000-1400-00009E000000}"/>
            </a:ext>
          </a:extLst>
        </xdr:cNvPr>
        <xdr:cNvSpPr/>
      </xdr:nvSpPr>
      <xdr:spPr>
        <a:xfrm>
          <a:off x="11123386" y="693755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продольного релинга)</a:t>
          </a:r>
        </a:p>
      </xdr:txBody>
    </xdr:sp>
    <xdr:clientData/>
  </xdr:oneCellAnchor>
  <xdr:oneCellAnchor>
    <xdr:from>
      <xdr:col>2</xdr:col>
      <xdr:colOff>141521</xdr:colOff>
      <xdr:row>164</xdr:row>
      <xdr:rowOff>326571</xdr:rowOff>
    </xdr:from>
    <xdr:ext cx="4797871" cy="752930"/>
    <xdr:sp macro="" textlink="">
      <xdr:nvSpPr>
        <xdr:cNvPr id="160" name="Прямоугольник 159">
          <a:extLst>
            <a:ext uri="{FF2B5EF4-FFF2-40B4-BE49-F238E27FC236}">
              <a16:creationId xmlns:a16="http://schemas.microsoft.com/office/drawing/2014/main" id="{00000000-0008-0000-1400-0000A0000000}"/>
            </a:ext>
          </a:extLst>
        </xdr:cNvPr>
        <xdr:cNvSpPr/>
      </xdr:nvSpPr>
      <xdr:spPr>
        <a:xfrm>
          <a:off x="2795821" y="726276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a:t>
          </a:r>
          <a:r>
            <a:rPr lang="en-US" sz="1100" b="0" i="0" u="none" strike="noStrike" baseline="0">
              <a:latin typeface="+mn-lt"/>
              <a:ea typeface="+mn-ea"/>
              <a:cs typeface="+mn-cs"/>
            </a:rPr>
            <a:t>DesignSide</a:t>
          </a:r>
        </a:p>
        <a:p>
          <a:r>
            <a:rPr lang="en-US" sz="1100" b="0" i="0" u="none" strike="noStrike" baseline="0">
              <a:latin typeface="+mn-lt"/>
              <a:ea typeface="+mn-ea"/>
              <a:cs typeface="+mn-cs"/>
            </a:rPr>
            <a:t>6 </a:t>
          </a:r>
          <a:r>
            <a:rPr lang="ru-RU" sz="1100" b="0" i="0" u="none" strike="noStrike" baseline="0">
              <a:latin typeface="+mn-lt"/>
              <a:ea typeface="+mn-ea"/>
              <a:cs typeface="+mn-cs"/>
            </a:rPr>
            <a:t>муфт,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6 винтов,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163286</xdr:colOff>
      <xdr:row>161</xdr:row>
      <xdr:rowOff>154214</xdr:rowOff>
    </xdr:from>
    <xdr:ext cx="4771572" cy="353786"/>
    <xdr:sp macro="" textlink="">
      <xdr:nvSpPr>
        <xdr:cNvPr id="161" name="Прямоугольник 160">
          <a:extLst>
            <a:ext uri="{FF2B5EF4-FFF2-40B4-BE49-F238E27FC236}">
              <a16:creationId xmlns:a16="http://schemas.microsoft.com/office/drawing/2014/main" id="{00000000-0008-0000-1400-0000A1000000}"/>
            </a:ext>
          </a:extLst>
        </xdr:cNvPr>
        <xdr:cNvSpPr/>
      </xdr:nvSpPr>
      <xdr:spPr>
        <a:xfrm>
          <a:off x="2817586" y="719028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a:t>
          </a:r>
          <a:r>
            <a:rPr lang="en-US" sz="1800" b="1" i="0">
              <a:latin typeface="+mn-lt"/>
              <a:ea typeface="+mn-ea"/>
              <a:cs typeface="+mn-cs"/>
            </a:rPr>
            <a:t>TopSide/DesignSide)</a:t>
          </a:r>
          <a:endParaRPr lang="ru-RU" sz="1800" b="1" i="0">
            <a:latin typeface="+mn-lt"/>
            <a:ea typeface="+mn-ea"/>
            <a:cs typeface="+mn-cs"/>
          </a:endParaRPr>
        </a:p>
      </xdr:txBody>
    </xdr:sp>
    <xdr:clientData/>
  </xdr:oneCellAnchor>
  <xdr:twoCellAnchor editAs="oneCell">
    <xdr:from>
      <xdr:col>1</xdr:col>
      <xdr:colOff>208642</xdr:colOff>
      <xdr:row>156</xdr:row>
      <xdr:rowOff>54428</xdr:rowOff>
    </xdr:from>
    <xdr:to>
      <xdr:col>1</xdr:col>
      <xdr:colOff>1315767</xdr:colOff>
      <xdr:row>157</xdr:row>
      <xdr:rowOff>963692</xdr:rowOff>
    </xdr:to>
    <xdr:pic>
      <xdr:nvPicPr>
        <xdr:cNvPr id="54" name="Рисунок 53">
          <a:extLst>
            <a:ext uri="{FF2B5EF4-FFF2-40B4-BE49-F238E27FC236}">
              <a16:creationId xmlns:a16="http://schemas.microsoft.com/office/drawing/2014/main" id="{00000000-0008-0000-1400-00003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33928" y="38952714"/>
          <a:ext cx="1107125" cy="1090693"/>
        </a:xfrm>
        <a:prstGeom prst="rect">
          <a:avLst/>
        </a:prstGeom>
      </xdr:spPr>
    </xdr:pic>
    <xdr:clientData/>
  </xdr:twoCellAnchor>
  <xdr:twoCellAnchor editAs="oneCell">
    <xdr:from>
      <xdr:col>7</xdr:col>
      <xdr:colOff>208642</xdr:colOff>
      <xdr:row>156</xdr:row>
      <xdr:rowOff>136071</xdr:rowOff>
    </xdr:from>
    <xdr:to>
      <xdr:col>7</xdr:col>
      <xdr:colOff>1369785</xdr:colOff>
      <xdr:row>157</xdr:row>
      <xdr:rowOff>820407</xdr:rowOff>
    </xdr:to>
    <xdr:pic>
      <xdr:nvPicPr>
        <xdr:cNvPr id="56" name="Рисунок 55">
          <a:extLst>
            <a:ext uri="{FF2B5EF4-FFF2-40B4-BE49-F238E27FC236}">
              <a16:creationId xmlns:a16="http://schemas.microsoft.com/office/drawing/2014/main" id="{00000000-0008-0000-1400-00003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452428" y="53566785"/>
          <a:ext cx="1161143" cy="865765"/>
        </a:xfrm>
        <a:prstGeom prst="rect">
          <a:avLst/>
        </a:prstGeom>
      </xdr:spPr>
    </xdr:pic>
    <xdr:clientData/>
  </xdr:twoCellAnchor>
  <xdr:twoCellAnchor editAs="oneCell">
    <xdr:from>
      <xdr:col>1</xdr:col>
      <xdr:colOff>317499</xdr:colOff>
      <xdr:row>161</xdr:row>
      <xdr:rowOff>36286</xdr:rowOff>
    </xdr:from>
    <xdr:to>
      <xdr:col>1</xdr:col>
      <xdr:colOff>1224642</xdr:colOff>
      <xdr:row>164</xdr:row>
      <xdr:rowOff>923270</xdr:rowOff>
    </xdr:to>
    <xdr:pic>
      <xdr:nvPicPr>
        <xdr:cNvPr id="58" name="Рисунок 57">
          <a:extLst>
            <a:ext uri="{FF2B5EF4-FFF2-40B4-BE49-F238E27FC236}">
              <a16:creationId xmlns:a16="http://schemas.microsoft.com/office/drawing/2014/main" id="{00000000-0008-0000-1400-00003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242785" y="55616929"/>
          <a:ext cx="907143" cy="1431270"/>
        </a:xfrm>
        <a:prstGeom prst="rect">
          <a:avLst/>
        </a:prstGeom>
      </xdr:spPr>
    </xdr:pic>
    <xdr:clientData/>
  </xdr:twoCellAnchor>
  <xdr:twoCellAnchor>
    <xdr:from>
      <xdr:col>0</xdr:col>
      <xdr:colOff>117929</xdr:colOff>
      <xdr:row>0</xdr:row>
      <xdr:rowOff>99786</xdr:rowOff>
    </xdr:from>
    <xdr:to>
      <xdr:col>1</xdr:col>
      <xdr:colOff>183343</xdr:colOff>
      <xdr:row>0</xdr:row>
      <xdr:rowOff>772986</xdr:rowOff>
    </xdr:to>
    <xdr:grpSp>
      <xdr:nvGrpSpPr>
        <xdr:cNvPr id="112" name="Группа 111">
          <a:hlinkClick xmlns:r="http://schemas.openxmlformats.org/officeDocument/2006/relationships" r:id="rId6"/>
          <a:extLst>
            <a:ext uri="{FF2B5EF4-FFF2-40B4-BE49-F238E27FC236}">
              <a16:creationId xmlns:a16="http://schemas.microsoft.com/office/drawing/2014/main" id="{00000000-0008-0000-1400-000070000000}"/>
            </a:ext>
          </a:extLst>
        </xdr:cNvPr>
        <xdr:cNvGrpSpPr>
          <a:grpSpLocks noChangeAspect="1"/>
        </xdr:cNvGrpSpPr>
      </xdr:nvGrpSpPr>
      <xdr:grpSpPr>
        <a:xfrm>
          <a:off x="117929" y="99786"/>
          <a:ext cx="673200" cy="673200"/>
          <a:chOff x="720000" y="3600000"/>
          <a:chExt cx="792000" cy="792000"/>
        </a:xfrm>
        <a:noFill/>
      </xdr:grpSpPr>
      <xdr:sp macro="" textlink="">
        <xdr:nvSpPr>
          <xdr:cNvPr id="113" name="Стрелка влево 111">
            <a:extLst>
              <a:ext uri="{FF2B5EF4-FFF2-40B4-BE49-F238E27FC236}">
                <a16:creationId xmlns:a16="http://schemas.microsoft.com/office/drawing/2014/main" id="{00000000-0008-0000-1400-00007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4" name="Прямоугольник 113">
            <a:extLst>
              <a:ext uri="{FF2B5EF4-FFF2-40B4-BE49-F238E27FC236}">
                <a16:creationId xmlns:a16="http://schemas.microsoft.com/office/drawing/2014/main" id="{00000000-0008-0000-1400-00007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99786</xdr:rowOff>
    </xdr:from>
    <xdr:to>
      <xdr:col>1</xdr:col>
      <xdr:colOff>972552</xdr:colOff>
      <xdr:row>0</xdr:row>
      <xdr:rowOff>772986</xdr:rowOff>
    </xdr:to>
    <xdr:grpSp>
      <xdr:nvGrpSpPr>
        <xdr:cNvPr id="115" name="Группа 114">
          <a:hlinkClick xmlns:r="http://schemas.openxmlformats.org/officeDocument/2006/relationships" r:id="rId7"/>
          <a:extLst>
            <a:ext uri="{FF2B5EF4-FFF2-40B4-BE49-F238E27FC236}">
              <a16:creationId xmlns:a16="http://schemas.microsoft.com/office/drawing/2014/main" id="{00000000-0008-0000-1400-000073000000}"/>
            </a:ext>
          </a:extLst>
        </xdr:cNvPr>
        <xdr:cNvGrpSpPr>
          <a:grpSpLocks noChangeAspect="1"/>
        </xdr:cNvGrpSpPr>
      </xdr:nvGrpSpPr>
      <xdr:grpSpPr>
        <a:xfrm rot="5400000">
          <a:off x="907138" y="99786"/>
          <a:ext cx="673200" cy="673200"/>
          <a:chOff x="720000" y="3600000"/>
          <a:chExt cx="792000" cy="792000"/>
        </a:xfrm>
        <a:noFill/>
      </xdr:grpSpPr>
      <xdr:sp macro="" textlink="">
        <xdr:nvSpPr>
          <xdr:cNvPr id="129" name="Стрелка влево 111">
            <a:extLst>
              <a:ext uri="{FF2B5EF4-FFF2-40B4-BE49-F238E27FC236}">
                <a16:creationId xmlns:a16="http://schemas.microsoft.com/office/drawing/2014/main" id="{00000000-0008-0000-1400-00008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14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1097640</xdr:colOff>
      <xdr:row>0</xdr:row>
      <xdr:rowOff>90716</xdr:rowOff>
    </xdr:from>
    <xdr:to>
      <xdr:col>2</xdr:col>
      <xdr:colOff>48984</xdr:colOff>
      <xdr:row>0</xdr:row>
      <xdr:rowOff>782953</xdr:rowOff>
    </xdr:to>
    <xdr:grpSp>
      <xdr:nvGrpSpPr>
        <xdr:cNvPr id="137" name="Группа 136">
          <a:hlinkClick xmlns:r="http://schemas.openxmlformats.org/officeDocument/2006/relationships" r:id="rId8"/>
          <a:extLst>
            <a:ext uri="{FF2B5EF4-FFF2-40B4-BE49-F238E27FC236}">
              <a16:creationId xmlns:a16="http://schemas.microsoft.com/office/drawing/2014/main" id="{00000000-0008-0000-1400-000089000000}"/>
            </a:ext>
          </a:extLst>
        </xdr:cNvPr>
        <xdr:cNvGrpSpPr/>
      </xdr:nvGrpSpPr>
      <xdr:grpSpPr>
        <a:xfrm>
          <a:off x="1705426" y="90716"/>
          <a:ext cx="674915" cy="692237"/>
          <a:chOff x="2160000" y="3672000"/>
          <a:chExt cx="720000" cy="720000"/>
        </a:xfrm>
      </xdr:grpSpPr>
      <xdr:pic>
        <xdr:nvPicPr>
          <xdr:cNvPr id="156" name="Picture 6" descr="D:\work folders\МОС\Документы по работе\прайс-лист\конфигуратор\unnamed.jpg">
            <a:extLst>
              <a:ext uri="{FF2B5EF4-FFF2-40B4-BE49-F238E27FC236}">
                <a16:creationId xmlns:a16="http://schemas.microsoft.com/office/drawing/2014/main" id="{00000000-0008-0000-1400-00009C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59" name="Скругленный прямоугольник 49">
            <a:extLst>
              <a:ext uri="{FF2B5EF4-FFF2-40B4-BE49-F238E27FC236}">
                <a16:creationId xmlns:a16="http://schemas.microsoft.com/office/drawing/2014/main" id="{00000000-0008-0000-1400-00009F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1623789</xdr:colOff>
      <xdr:row>181</xdr:row>
      <xdr:rowOff>326571</xdr:rowOff>
    </xdr:from>
    <xdr:ext cx="3356426" cy="1478641"/>
    <xdr:sp macro="" textlink="">
      <xdr:nvSpPr>
        <xdr:cNvPr id="91" name="Прямоугольник 90">
          <a:extLst>
            <a:ext uri="{FF2B5EF4-FFF2-40B4-BE49-F238E27FC236}">
              <a16:creationId xmlns:a16="http://schemas.microsoft.com/office/drawing/2014/main" id="{00000000-0008-0000-1400-00005B000000}"/>
            </a:ext>
          </a:extLst>
        </xdr:cNvPr>
        <xdr:cNvSpPr/>
      </xdr:nvSpPr>
      <xdr:spPr>
        <a:xfrm>
          <a:off x="4272646" y="82159928"/>
          <a:ext cx="3356426"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0</xdr:colOff>
      <xdr:row>181</xdr:row>
      <xdr:rowOff>0</xdr:rowOff>
    </xdr:from>
    <xdr:to>
      <xdr:col>2</xdr:col>
      <xdr:colOff>1467115</xdr:colOff>
      <xdr:row>181</xdr:row>
      <xdr:rowOff>2159000</xdr:rowOff>
    </xdr:to>
    <xdr:pic>
      <xdr:nvPicPr>
        <xdr:cNvPr id="97" name="Рисунок 96">
          <a:extLst>
            <a:ext uri="{FF2B5EF4-FFF2-40B4-BE49-F238E27FC236}">
              <a16:creationId xmlns:a16="http://schemas.microsoft.com/office/drawing/2014/main" id="{00000000-0008-0000-1400-00006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6" y="81833357"/>
          <a:ext cx="3190686" cy="215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1705432</xdr:colOff>
      <xdr:row>181</xdr:row>
      <xdr:rowOff>81642</xdr:rowOff>
    </xdr:from>
    <xdr:ext cx="3574140" cy="1478641"/>
    <xdr:sp macro="" textlink="">
      <xdr:nvSpPr>
        <xdr:cNvPr id="98" name="Прямоугольник 97">
          <a:extLst>
            <a:ext uri="{FF2B5EF4-FFF2-40B4-BE49-F238E27FC236}">
              <a16:creationId xmlns:a16="http://schemas.microsoft.com/office/drawing/2014/main" id="{00000000-0008-0000-1400-000062000000}"/>
            </a:ext>
          </a:extLst>
        </xdr:cNvPr>
        <xdr:cNvSpPr/>
      </xdr:nvSpPr>
      <xdr:spPr>
        <a:xfrm>
          <a:off x="12672789" y="81914999"/>
          <a:ext cx="3574140" cy="1478641"/>
        </a:xfrm>
        <a:prstGeom prst="rect">
          <a:avLst/>
        </a:prstGeom>
        <a:noFill/>
      </xdr:spPr>
      <xdr:txBody>
        <a:bodyPr wrap="square" lIns="91440" tIns="45720" rIns="91440" bIns="45720">
          <a:noAutofit/>
        </a:bodyPr>
        <a:lstStyle/>
        <a:p>
          <a:r>
            <a:rPr lang="ru-RU" sz="1100" b="0" i="0" baseline="0">
              <a:effectLst/>
              <a:latin typeface="+mn-lt"/>
              <a:ea typeface="+mn-ea"/>
              <a:cs typeface="+mn-cs"/>
            </a:rPr>
            <a:t>Для любой высоты и ширины корпуса</a:t>
          </a:r>
          <a:endParaRPr lang="ru-RU">
            <a:effectLst/>
          </a:endParaRPr>
        </a:p>
        <a:p>
          <a:r>
            <a:rPr lang="ru-RU" sz="1100" b="0" i="0" baseline="0">
              <a:effectLst/>
              <a:latin typeface="+mn-lt"/>
              <a:ea typeface="+mn-ea"/>
              <a:cs typeface="+mn-cs"/>
            </a:rPr>
            <a:t>Эффективное использование пространства для хранения</a:t>
          </a:r>
          <a:endParaRPr lang="ru-RU">
            <a:effectLst/>
          </a:endParaRPr>
        </a:p>
        <a:p>
          <a:r>
            <a:rPr lang="ru-RU" sz="1100" b="0" i="0" baseline="0">
              <a:effectLst/>
              <a:latin typeface="+mn-lt"/>
              <a:ea typeface="+mn-ea"/>
              <a:cs typeface="+mn-cs"/>
            </a:rPr>
            <a:t>Рекомендуемая ширина корпуса 450–1200 мм, 2 двери на петлях для ширины корпуса более 600 мм</a:t>
          </a:r>
          <a:endParaRPr lang="ru-RU">
            <a:effectLst/>
          </a:endParaRPr>
        </a:p>
        <a:p>
          <a:r>
            <a:rPr lang="ru-RU" sz="1100" b="0" i="0" baseline="0">
              <a:effectLst/>
              <a:latin typeface="+mn-lt"/>
              <a:ea typeface="+mn-ea"/>
              <a:cs typeface="+mn-cs"/>
            </a:rPr>
            <a:t>Рекомендуемые петли: скрытая петля быстрого монтажа</a:t>
          </a:r>
          <a:endParaRPr lang="ru-RU">
            <a:effectLst/>
          </a:endParaRPr>
        </a:p>
        <a:p>
          <a:r>
            <a:rPr lang="en-US" sz="1100" b="0" i="0" baseline="0">
              <a:effectLst/>
              <a:latin typeface="+mn-lt"/>
              <a:ea typeface="+mn-ea"/>
              <a:cs typeface="+mn-cs"/>
            </a:rPr>
            <a:t>Sensys 8657i</a:t>
          </a:r>
          <a:endParaRPr lang="ru-RU">
            <a:effectLst/>
          </a:endParaRPr>
        </a:p>
        <a:p>
          <a:r>
            <a:rPr lang="ru-RU" sz="1100" b="0" i="0" baseline="0">
              <a:effectLst/>
              <a:latin typeface="+mn-lt"/>
              <a:ea typeface="+mn-ea"/>
              <a:cs typeface="+mn-cs"/>
            </a:rPr>
            <a:t>Возможны другие конфигурации </a:t>
          </a:r>
          <a:endParaRPr lang="ru-RU">
            <a:effectLst/>
          </a:endParaRPr>
        </a:p>
        <a:p>
          <a:r>
            <a:rPr lang="ru-RU" sz="1100" b="1" i="0" baseline="0">
              <a:effectLst/>
              <a:latin typeface="+mn-lt"/>
              <a:ea typeface="+mn-ea"/>
              <a:cs typeface="+mn-cs"/>
            </a:rPr>
            <a:t>Расчет произведен для ширины корпуса до 600 мм</a:t>
          </a:r>
          <a:endParaRPr lang="ru-RU" b="1">
            <a:effectLst/>
          </a:endParaRPr>
        </a:p>
      </xdr:txBody>
    </xdr:sp>
    <xdr:clientData/>
  </xdr:oneCellAnchor>
  <xdr:twoCellAnchor editAs="oneCell">
    <xdr:from>
      <xdr:col>7</xdr:col>
      <xdr:colOff>0</xdr:colOff>
      <xdr:row>180</xdr:row>
      <xdr:rowOff>299356</xdr:rowOff>
    </xdr:from>
    <xdr:to>
      <xdr:col>8</xdr:col>
      <xdr:colOff>1660601</xdr:colOff>
      <xdr:row>181</xdr:row>
      <xdr:rowOff>2149928</xdr:rowOff>
    </xdr:to>
    <xdr:pic>
      <xdr:nvPicPr>
        <xdr:cNvPr id="100" name="Рисунок 99">
          <a:extLst>
            <a:ext uri="{FF2B5EF4-FFF2-40B4-BE49-F238E27FC236}">
              <a16:creationId xmlns:a16="http://schemas.microsoft.com/office/drawing/2014/main" id="{00000000-0008-0000-1400-00006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43786" y="81833356"/>
          <a:ext cx="3384173" cy="2149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1705432</xdr:colOff>
      <xdr:row>205</xdr:row>
      <xdr:rowOff>81642</xdr:rowOff>
    </xdr:from>
    <xdr:ext cx="3574140" cy="2140858"/>
    <xdr:sp macro="" textlink="">
      <xdr:nvSpPr>
        <xdr:cNvPr id="93" name="Прямоугольник 92">
          <a:extLst>
            <a:ext uri="{FF2B5EF4-FFF2-40B4-BE49-F238E27FC236}">
              <a16:creationId xmlns:a16="http://schemas.microsoft.com/office/drawing/2014/main" id="{00000000-0008-0000-1400-00005D000000}"/>
            </a:ext>
          </a:extLst>
        </xdr:cNvPr>
        <xdr:cNvSpPr/>
      </xdr:nvSpPr>
      <xdr:spPr>
        <a:xfrm>
          <a:off x="4354289" y="82695142"/>
          <a:ext cx="3574140" cy="2140858"/>
        </a:xfrm>
        <a:prstGeom prst="rect">
          <a:avLst/>
        </a:prstGeom>
        <a:noFill/>
      </xdr:spPr>
      <xdr:txBody>
        <a:bodyPr wrap="square" lIns="91440" tIns="45720" rIns="91440" bIns="45720">
          <a:noAutofit/>
        </a:bodyPr>
        <a:lstStyle/>
        <a:p>
          <a:r>
            <a:rPr lang="ru-RU"/>
            <a:t>Для использования пространства за цоколем под плитой</a:t>
          </a:r>
        </a:p>
        <a:p>
          <a:r>
            <a:rPr lang="ru-RU"/>
            <a:t>Для высоты цоколя не менее 100 мм</a:t>
          </a:r>
        </a:p>
        <a:p>
          <a:r>
            <a:rPr lang="ru-RU"/>
            <a:t>Для номинальной длины 470 мм и стандартной ширины корпуса 600 мм</a:t>
          </a:r>
        </a:p>
        <a:p>
          <a:r>
            <a:rPr lang="ru-RU"/>
            <a:t>Механизм подъема цоколя обеспечивает плавное, аккуратное выдвижение и защиту пола от царапин</a:t>
          </a:r>
        </a:p>
        <a:p>
          <a:r>
            <a:rPr lang="ru-RU"/>
            <a:t>Со съемным верхним лотком</a:t>
          </a:r>
        </a:p>
        <a:p>
          <a:r>
            <a:rPr lang="ru-RU"/>
            <a:t>Не подходит для направляющей </a:t>
          </a:r>
          <a:r>
            <a:rPr lang="en-US"/>
            <a:t>Quadro </a:t>
          </a:r>
          <a:r>
            <a:rPr lang="ru-RU"/>
            <a:t>с механизмом </a:t>
          </a:r>
          <a:r>
            <a:rPr lang="en-US"/>
            <a:t>Push to open</a:t>
          </a:r>
          <a:endParaRPr lang="ru-RU" b="1">
            <a:effectLst/>
          </a:endParaRPr>
        </a:p>
      </xdr:txBody>
    </xdr:sp>
    <xdr:clientData/>
  </xdr:oneCellAnchor>
  <xdr:twoCellAnchor editAs="oneCell">
    <xdr:from>
      <xdr:col>1</xdr:col>
      <xdr:colOff>9071</xdr:colOff>
      <xdr:row>205</xdr:row>
      <xdr:rowOff>0</xdr:rowOff>
    </xdr:from>
    <xdr:to>
      <xdr:col>2</xdr:col>
      <xdr:colOff>943428</xdr:colOff>
      <xdr:row>207</xdr:row>
      <xdr:rowOff>108857</xdr:rowOff>
    </xdr:to>
    <xdr:pic>
      <xdr:nvPicPr>
        <xdr:cNvPr id="9" name="Рисунок 8">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34357" y="82613500"/>
          <a:ext cx="2657928" cy="2485571"/>
        </a:xfrm>
        <a:prstGeom prst="rect">
          <a:avLst/>
        </a:prstGeom>
      </xdr:spPr>
    </xdr:pic>
    <xdr:clientData/>
  </xdr:twoCellAnchor>
  <xdr:twoCellAnchor editAs="oneCell">
    <xdr:from>
      <xdr:col>1</xdr:col>
      <xdr:colOff>9071</xdr:colOff>
      <xdr:row>3</xdr:row>
      <xdr:rowOff>9071</xdr:rowOff>
    </xdr:from>
    <xdr:to>
      <xdr:col>2</xdr:col>
      <xdr:colOff>924172</xdr:colOff>
      <xdr:row>4</xdr:row>
      <xdr:rowOff>-1</xdr:rowOff>
    </xdr:to>
    <xdr:pic>
      <xdr:nvPicPr>
        <xdr:cNvPr id="95" name="Рисунок 94">
          <a:extLst>
            <a:ext uri="{FF2B5EF4-FFF2-40B4-BE49-F238E27FC236}">
              <a16:creationId xmlns:a16="http://schemas.microsoft.com/office/drawing/2014/main" id="{00000000-0008-0000-1400-00005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34357" y="1360714"/>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2276929</xdr:colOff>
      <xdr:row>3</xdr:row>
      <xdr:rowOff>625929</xdr:rowOff>
    </xdr:from>
    <xdr:to>
      <xdr:col>4</xdr:col>
      <xdr:colOff>253999</xdr:colOff>
      <xdr:row>3</xdr:row>
      <xdr:rowOff>2089626</xdr:rowOff>
    </xdr:to>
    <xdr:pic>
      <xdr:nvPicPr>
        <xdr:cNvPr id="12" name="Рисунок 11">
          <a:extLst>
            <a:ext uri="{FF2B5EF4-FFF2-40B4-BE49-F238E27FC236}">
              <a16:creationId xmlns:a16="http://schemas.microsoft.com/office/drawing/2014/main" id="{00000000-0008-0000-1400-00000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925786" y="2803072"/>
          <a:ext cx="2812142" cy="1463697"/>
        </a:xfrm>
        <a:prstGeom prst="rect">
          <a:avLst/>
        </a:prstGeom>
      </xdr:spPr>
    </xdr:pic>
    <xdr:clientData/>
  </xdr:twoCellAnchor>
  <xdr:twoCellAnchor editAs="oneCell">
    <xdr:from>
      <xdr:col>7</xdr:col>
      <xdr:colOff>9071</xdr:colOff>
      <xdr:row>3</xdr:row>
      <xdr:rowOff>0</xdr:rowOff>
    </xdr:from>
    <xdr:to>
      <xdr:col>8</xdr:col>
      <xdr:colOff>924171</xdr:colOff>
      <xdr:row>3</xdr:row>
      <xdr:rowOff>2186214</xdr:rowOff>
    </xdr:to>
    <xdr:pic>
      <xdr:nvPicPr>
        <xdr:cNvPr id="102" name="Рисунок 101">
          <a:extLst>
            <a:ext uri="{FF2B5EF4-FFF2-40B4-BE49-F238E27FC236}">
              <a16:creationId xmlns:a16="http://schemas.microsoft.com/office/drawing/2014/main" id="{00000000-0008-0000-1400-00006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57" y="2177143"/>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2204357</xdr:colOff>
      <xdr:row>3</xdr:row>
      <xdr:rowOff>535213</xdr:rowOff>
    </xdr:from>
    <xdr:to>
      <xdr:col>10</xdr:col>
      <xdr:colOff>432359</xdr:colOff>
      <xdr:row>3</xdr:row>
      <xdr:rowOff>2140856</xdr:rowOff>
    </xdr:to>
    <xdr:pic>
      <xdr:nvPicPr>
        <xdr:cNvPr id="14" name="Рисунок 13">
          <a:extLst>
            <a:ext uri="{FF2B5EF4-FFF2-40B4-BE49-F238E27FC236}">
              <a16:creationId xmlns:a16="http://schemas.microsoft.com/office/drawing/2014/main" id="{00000000-0008-0000-1400-00000E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3171714" y="2712356"/>
          <a:ext cx="3063073" cy="1605643"/>
        </a:xfrm>
        <a:prstGeom prst="rect">
          <a:avLst/>
        </a:prstGeom>
      </xdr:spPr>
    </xdr:pic>
    <xdr:clientData/>
  </xdr:twoCellAnchor>
  <xdr:twoCellAnchor editAs="oneCell">
    <xdr:from>
      <xdr:col>1</xdr:col>
      <xdr:colOff>9071</xdr:colOff>
      <xdr:row>22</xdr:row>
      <xdr:rowOff>272141</xdr:rowOff>
    </xdr:from>
    <xdr:to>
      <xdr:col>2</xdr:col>
      <xdr:colOff>886803</xdr:colOff>
      <xdr:row>23</xdr:row>
      <xdr:rowOff>2186214</xdr:rowOff>
    </xdr:to>
    <xdr:pic>
      <xdr:nvPicPr>
        <xdr:cNvPr id="106" name="Рисунок 105">
          <a:extLst>
            <a:ext uri="{FF2B5EF4-FFF2-40B4-BE49-F238E27FC236}">
              <a16:creationId xmlns:a16="http://schemas.microsoft.com/office/drawing/2014/main" id="{00000000-0008-0000-1400-00006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34357" y="6803570"/>
          <a:ext cx="2601303" cy="2186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2249715</xdr:colOff>
      <xdr:row>23</xdr:row>
      <xdr:rowOff>326571</xdr:rowOff>
    </xdr:from>
    <xdr:to>
      <xdr:col>4</xdr:col>
      <xdr:colOff>426357</xdr:colOff>
      <xdr:row>23</xdr:row>
      <xdr:rowOff>2124933</xdr:rowOff>
    </xdr:to>
    <xdr:pic>
      <xdr:nvPicPr>
        <xdr:cNvPr id="17" name="Рисунок 16">
          <a:extLst>
            <a:ext uri="{FF2B5EF4-FFF2-40B4-BE49-F238E27FC236}">
              <a16:creationId xmlns:a16="http://schemas.microsoft.com/office/drawing/2014/main" id="{00000000-0008-0000-1400-00001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898572" y="7130142"/>
          <a:ext cx="3011714" cy="1798362"/>
        </a:xfrm>
        <a:prstGeom prst="rect">
          <a:avLst/>
        </a:prstGeom>
      </xdr:spPr>
    </xdr:pic>
    <xdr:clientData/>
  </xdr:twoCellAnchor>
  <xdr:twoCellAnchor editAs="oneCell">
    <xdr:from>
      <xdr:col>7</xdr:col>
      <xdr:colOff>9071</xdr:colOff>
      <xdr:row>23</xdr:row>
      <xdr:rowOff>0</xdr:rowOff>
    </xdr:from>
    <xdr:to>
      <xdr:col>8</xdr:col>
      <xdr:colOff>838789</xdr:colOff>
      <xdr:row>24</xdr:row>
      <xdr:rowOff>0</xdr:rowOff>
    </xdr:to>
    <xdr:pic>
      <xdr:nvPicPr>
        <xdr:cNvPr id="111" name="Рисунок 110">
          <a:extLst>
            <a:ext uri="{FF2B5EF4-FFF2-40B4-BE49-F238E27FC236}">
              <a16:creationId xmlns:a16="http://schemas.microsoft.com/office/drawing/2014/main" id="{00000000-0008-0000-1400-00006F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52857" y="6803571"/>
          <a:ext cx="2553290" cy="219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2476499</xdr:colOff>
      <xdr:row>23</xdr:row>
      <xdr:rowOff>297324</xdr:rowOff>
    </xdr:from>
    <xdr:to>
      <xdr:col>10</xdr:col>
      <xdr:colOff>423042</xdr:colOff>
      <xdr:row>23</xdr:row>
      <xdr:rowOff>1995714</xdr:rowOff>
    </xdr:to>
    <xdr:pic>
      <xdr:nvPicPr>
        <xdr:cNvPr id="20" name="Рисунок 19">
          <a:extLst>
            <a:ext uri="{FF2B5EF4-FFF2-40B4-BE49-F238E27FC236}">
              <a16:creationId xmlns:a16="http://schemas.microsoft.com/office/drawing/2014/main" id="{00000000-0008-0000-14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3443856" y="7100895"/>
          <a:ext cx="2781614" cy="1698390"/>
        </a:xfrm>
        <a:prstGeom prst="rect">
          <a:avLst/>
        </a:prstGeom>
      </xdr:spPr>
    </xdr:pic>
    <xdr:clientData/>
  </xdr:twoCellAnchor>
  <xdr:oneCellAnchor>
    <xdr:from>
      <xdr:col>0</xdr:col>
      <xdr:colOff>879929</xdr:colOff>
      <xdr:row>31</xdr:row>
      <xdr:rowOff>63500</xdr:rowOff>
    </xdr:from>
    <xdr:ext cx="5216071" cy="390071"/>
    <xdr:sp macro="" textlink="">
      <xdr:nvSpPr>
        <xdr:cNvPr id="124" name="Прямоугольник 123">
          <a:extLst>
            <a:ext uri="{FF2B5EF4-FFF2-40B4-BE49-F238E27FC236}">
              <a16:creationId xmlns:a16="http://schemas.microsoft.com/office/drawing/2014/main" id="{00000000-0008-0000-1400-00007C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3165929</xdr:colOff>
      <xdr:row>31</xdr:row>
      <xdr:rowOff>27215</xdr:rowOff>
    </xdr:from>
    <xdr:to>
      <xdr:col>3</xdr:col>
      <xdr:colOff>145143</xdr:colOff>
      <xdr:row>32</xdr:row>
      <xdr:rowOff>217715</xdr:rowOff>
    </xdr:to>
    <xdr:pic>
      <xdr:nvPicPr>
        <xdr:cNvPr id="22" name="Рисунок 21">
          <a:extLst>
            <a:ext uri="{FF2B5EF4-FFF2-40B4-BE49-F238E27FC236}">
              <a16:creationId xmlns:a16="http://schemas.microsoft.com/office/drawing/2014/main" id="{00000000-0008-0000-14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814786" y="10785929"/>
          <a:ext cx="1215571" cy="435429"/>
        </a:xfrm>
        <a:prstGeom prst="rect">
          <a:avLst/>
        </a:prstGeom>
      </xdr:spPr>
    </xdr:pic>
    <xdr:clientData/>
  </xdr:twoCellAnchor>
  <xdr:oneCellAnchor>
    <xdr:from>
      <xdr:col>7</xdr:col>
      <xdr:colOff>5443</xdr:colOff>
      <xdr:row>31</xdr:row>
      <xdr:rowOff>36287</xdr:rowOff>
    </xdr:from>
    <xdr:ext cx="5216071" cy="390071"/>
    <xdr:sp macro="" textlink="">
      <xdr:nvSpPr>
        <xdr:cNvPr id="132" name="Прямоугольник 131">
          <a:extLst>
            <a:ext uri="{FF2B5EF4-FFF2-40B4-BE49-F238E27FC236}">
              <a16:creationId xmlns:a16="http://schemas.microsoft.com/office/drawing/2014/main" id="{00000000-0008-0000-1400-000084000000}"/>
            </a:ext>
          </a:extLst>
        </xdr:cNvPr>
        <xdr:cNvSpPr/>
      </xdr:nvSpPr>
      <xdr:spPr>
        <a:xfrm>
          <a:off x="9249229" y="1079500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8</xdr:col>
      <xdr:colOff>2539999</xdr:colOff>
      <xdr:row>31</xdr:row>
      <xdr:rowOff>24465</xdr:rowOff>
    </xdr:from>
    <xdr:to>
      <xdr:col>8</xdr:col>
      <xdr:colOff>4100286</xdr:colOff>
      <xdr:row>32</xdr:row>
      <xdr:rowOff>181429</xdr:rowOff>
    </xdr:to>
    <xdr:pic>
      <xdr:nvPicPr>
        <xdr:cNvPr id="24" name="Рисунок 23">
          <a:extLst>
            <a:ext uri="{FF2B5EF4-FFF2-40B4-BE49-F238E27FC236}">
              <a16:creationId xmlns:a16="http://schemas.microsoft.com/office/drawing/2014/main" id="{00000000-0008-0000-1400-000018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3507356" y="10783179"/>
          <a:ext cx="1560287" cy="401893"/>
        </a:xfrm>
        <a:prstGeom prst="rect">
          <a:avLst/>
        </a:prstGeom>
      </xdr:spPr>
    </xdr:pic>
    <xdr:clientData/>
  </xdr:twoCellAnchor>
  <xdr:oneCellAnchor>
    <xdr:from>
      <xdr:col>6</xdr:col>
      <xdr:colOff>879929</xdr:colOff>
      <xdr:row>37</xdr:row>
      <xdr:rowOff>63500</xdr:rowOff>
    </xdr:from>
    <xdr:ext cx="5216071" cy="390071"/>
    <xdr:sp macro="" textlink="">
      <xdr:nvSpPr>
        <xdr:cNvPr id="138" name="Прямоугольник 137">
          <a:extLst>
            <a:ext uri="{FF2B5EF4-FFF2-40B4-BE49-F238E27FC236}">
              <a16:creationId xmlns:a16="http://schemas.microsoft.com/office/drawing/2014/main" id="{00000000-0008-0000-1400-00008A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8</xdr:col>
      <xdr:colOff>3165929</xdr:colOff>
      <xdr:row>37</xdr:row>
      <xdr:rowOff>27215</xdr:rowOff>
    </xdr:from>
    <xdr:ext cx="1270000" cy="435429"/>
    <xdr:pic>
      <xdr:nvPicPr>
        <xdr:cNvPr id="163" name="Рисунок 162">
          <a:extLst>
            <a:ext uri="{FF2B5EF4-FFF2-40B4-BE49-F238E27FC236}">
              <a16:creationId xmlns:a16="http://schemas.microsoft.com/office/drawing/2014/main" id="{00000000-0008-0000-1400-0000A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4133286" y="12455072"/>
          <a:ext cx="1270000" cy="435429"/>
        </a:xfrm>
        <a:prstGeom prst="rect">
          <a:avLst/>
        </a:prstGeom>
      </xdr:spPr>
    </xdr:pic>
    <xdr:clientData/>
  </xdr:oneCellAnchor>
  <xdr:oneCellAnchor>
    <xdr:from>
      <xdr:col>0</xdr:col>
      <xdr:colOff>916213</xdr:colOff>
      <xdr:row>69</xdr:row>
      <xdr:rowOff>299357</xdr:rowOff>
    </xdr:from>
    <xdr:ext cx="5216071" cy="426359"/>
    <xdr:sp macro="" textlink="">
      <xdr:nvSpPr>
        <xdr:cNvPr id="165" name="Прямоугольник 164">
          <a:extLst>
            <a:ext uri="{FF2B5EF4-FFF2-40B4-BE49-F238E27FC236}">
              <a16:creationId xmlns:a16="http://schemas.microsoft.com/office/drawing/2014/main" id="{00000000-0008-0000-1400-0000A5000000}"/>
            </a:ext>
          </a:extLst>
        </xdr:cNvPr>
        <xdr:cNvSpPr/>
      </xdr:nvSpPr>
      <xdr:spPr>
        <a:xfrm>
          <a:off x="916213" y="19984357"/>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2</xdr:col>
      <xdr:colOff>3138715</xdr:colOff>
      <xdr:row>70</xdr:row>
      <xdr:rowOff>36286</xdr:rowOff>
    </xdr:from>
    <xdr:to>
      <xdr:col>2</xdr:col>
      <xdr:colOff>3955144</xdr:colOff>
      <xdr:row>70</xdr:row>
      <xdr:rowOff>479095</xdr:rowOff>
    </xdr:to>
    <xdr:pic>
      <xdr:nvPicPr>
        <xdr:cNvPr id="47" name="Рисунок 46">
          <a:extLst>
            <a:ext uri="{FF2B5EF4-FFF2-40B4-BE49-F238E27FC236}">
              <a16:creationId xmlns:a16="http://schemas.microsoft.com/office/drawing/2014/main" id="{00000000-0008-0000-1400-00002F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787572" y="20047857"/>
          <a:ext cx="816429" cy="442809"/>
        </a:xfrm>
        <a:prstGeom prst="rect">
          <a:avLst/>
        </a:prstGeom>
      </xdr:spPr>
    </xdr:pic>
    <xdr:clientData/>
  </xdr:twoCellAnchor>
  <xdr:twoCellAnchor editAs="oneCell">
    <xdr:from>
      <xdr:col>1</xdr:col>
      <xdr:colOff>9071</xdr:colOff>
      <xdr:row>86</xdr:row>
      <xdr:rowOff>263073</xdr:rowOff>
    </xdr:from>
    <xdr:to>
      <xdr:col>2</xdr:col>
      <xdr:colOff>916214</xdr:colOff>
      <xdr:row>87</xdr:row>
      <xdr:rowOff>2188692</xdr:rowOff>
    </xdr:to>
    <xdr:pic>
      <xdr:nvPicPr>
        <xdr:cNvPr id="180" name="Рисунок 179">
          <a:extLst>
            <a:ext uri="{FF2B5EF4-FFF2-40B4-BE49-F238E27FC236}">
              <a16:creationId xmlns:a16="http://schemas.microsoft.com/office/drawing/2014/main" id="{00000000-0008-0000-1400-0000B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22306644"/>
          <a:ext cx="2630714" cy="2197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2521857</xdr:colOff>
      <xdr:row>87</xdr:row>
      <xdr:rowOff>561437</xdr:rowOff>
    </xdr:from>
    <xdr:to>
      <xdr:col>4</xdr:col>
      <xdr:colOff>299357</xdr:colOff>
      <xdr:row>87</xdr:row>
      <xdr:rowOff>2121462</xdr:rowOff>
    </xdr:to>
    <xdr:pic>
      <xdr:nvPicPr>
        <xdr:cNvPr id="49" name="Рисунок 48">
          <a:extLst>
            <a:ext uri="{FF2B5EF4-FFF2-40B4-BE49-F238E27FC236}">
              <a16:creationId xmlns:a16="http://schemas.microsoft.com/office/drawing/2014/main" id="{00000000-0008-0000-1400-000031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170714" y="23330723"/>
          <a:ext cx="2612572" cy="1560025"/>
        </a:xfrm>
        <a:prstGeom prst="rect">
          <a:avLst/>
        </a:prstGeom>
      </xdr:spPr>
    </xdr:pic>
    <xdr:clientData/>
  </xdr:twoCellAnchor>
  <xdr:twoCellAnchor editAs="oneCell">
    <xdr:from>
      <xdr:col>2</xdr:col>
      <xdr:colOff>2694215</xdr:colOff>
      <xdr:row>87</xdr:row>
      <xdr:rowOff>81643</xdr:rowOff>
    </xdr:from>
    <xdr:to>
      <xdr:col>3</xdr:col>
      <xdr:colOff>136073</xdr:colOff>
      <xdr:row>87</xdr:row>
      <xdr:rowOff>775164</xdr:rowOff>
    </xdr:to>
    <xdr:pic>
      <xdr:nvPicPr>
        <xdr:cNvPr id="53" name="Рисунок 52">
          <a:extLst>
            <a:ext uri="{FF2B5EF4-FFF2-40B4-BE49-F238E27FC236}">
              <a16:creationId xmlns:a16="http://schemas.microsoft.com/office/drawing/2014/main" id="{00000000-0008-0000-1400-000035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43072" y="22850929"/>
          <a:ext cx="1678215" cy="693521"/>
        </a:xfrm>
        <a:prstGeom prst="rect">
          <a:avLst/>
        </a:prstGeom>
      </xdr:spPr>
    </xdr:pic>
    <xdr:clientData/>
  </xdr:twoCellAnchor>
  <xdr:twoCellAnchor editAs="oneCell">
    <xdr:from>
      <xdr:col>7</xdr:col>
      <xdr:colOff>9071</xdr:colOff>
      <xdr:row>86</xdr:row>
      <xdr:rowOff>272141</xdr:rowOff>
    </xdr:from>
    <xdr:to>
      <xdr:col>8</xdr:col>
      <xdr:colOff>852713</xdr:colOff>
      <xdr:row>87</xdr:row>
      <xdr:rowOff>2189013</xdr:rowOff>
    </xdr:to>
    <xdr:pic>
      <xdr:nvPicPr>
        <xdr:cNvPr id="128" name="Рисунок 127">
          <a:extLst>
            <a:ext uri="{FF2B5EF4-FFF2-40B4-BE49-F238E27FC236}">
              <a16:creationId xmlns:a16="http://schemas.microsoft.com/office/drawing/2014/main" id="{00000000-0008-0000-1400-000080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57" y="22315712"/>
          <a:ext cx="2567214" cy="2189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2331358</xdr:colOff>
      <xdr:row>87</xdr:row>
      <xdr:rowOff>489859</xdr:rowOff>
    </xdr:from>
    <xdr:to>
      <xdr:col>10</xdr:col>
      <xdr:colOff>326573</xdr:colOff>
      <xdr:row>87</xdr:row>
      <xdr:rowOff>2179886</xdr:rowOff>
    </xdr:to>
    <xdr:pic>
      <xdr:nvPicPr>
        <xdr:cNvPr id="133" name="Рисунок 132">
          <a:extLst>
            <a:ext uri="{FF2B5EF4-FFF2-40B4-BE49-F238E27FC236}">
              <a16:creationId xmlns:a16="http://schemas.microsoft.com/office/drawing/2014/main" id="{00000000-0008-0000-1400-00008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3298715" y="23259145"/>
          <a:ext cx="2830286" cy="1690027"/>
        </a:xfrm>
        <a:prstGeom prst="rect">
          <a:avLst/>
        </a:prstGeom>
      </xdr:spPr>
    </xdr:pic>
    <xdr:clientData/>
  </xdr:twoCellAnchor>
  <xdr:twoCellAnchor editAs="oneCell">
    <xdr:from>
      <xdr:col>8</xdr:col>
      <xdr:colOff>2276928</xdr:colOff>
      <xdr:row>87</xdr:row>
      <xdr:rowOff>145143</xdr:rowOff>
    </xdr:from>
    <xdr:to>
      <xdr:col>8</xdr:col>
      <xdr:colOff>3955143</xdr:colOff>
      <xdr:row>87</xdr:row>
      <xdr:rowOff>838664</xdr:rowOff>
    </xdr:to>
    <xdr:pic>
      <xdr:nvPicPr>
        <xdr:cNvPr id="164" name="Рисунок 163">
          <a:extLst>
            <a:ext uri="{FF2B5EF4-FFF2-40B4-BE49-F238E27FC236}">
              <a16:creationId xmlns:a16="http://schemas.microsoft.com/office/drawing/2014/main" id="{00000000-0008-0000-1400-0000A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244285" y="22914429"/>
          <a:ext cx="1678215" cy="693521"/>
        </a:xfrm>
        <a:prstGeom prst="rect">
          <a:avLst/>
        </a:prstGeom>
      </xdr:spPr>
    </xdr:pic>
    <xdr:clientData/>
  </xdr:twoCellAnchor>
  <xdr:oneCellAnchor>
    <xdr:from>
      <xdr:col>2</xdr:col>
      <xdr:colOff>498928</xdr:colOff>
      <xdr:row>115</xdr:row>
      <xdr:rowOff>217714</xdr:rowOff>
    </xdr:from>
    <xdr:ext cx="1161143" cy="489858"/>
    <xdr:sp macro="" textlink="">
      <xdr:nvSpPr>
        <xdr:cNvPr id="172" name="Прямоугольник 171">
          <a:extLst>
            <a:ext uri="{FF2B5EF4-FFF2-40B4-BE49-F238E27FC236}">
              <a16:creationId xmlns:a16="http://schemas.microsoft.com/office/drawing/2014/main" id="{00000000-0008-0000-1400-0000AC000000}"/>
            </a:ext>
          </a:extLst>
        </xdr:cNvPr>
        <xdr:cNvSpPr/>
      </xdr:nvSpPr>
      <xdr:spPr>
        <a:xfrm>
          <a:off x="3147785" y="29464000"/>
          <a:ext cx="1161143" cy="489858"/>
        </a:xfrm>
        <a:prstGeom prst="rect">
          <a:avLst/>
        </a:prstGeom>
        <a:noFill/>
      </xdr:spPr>
      <xdr:txBody>
        <a:bodyPr wrap="square" lIns="91440" tIns="45720" rIns="91440" bIns="45720">
          <a:noAutofit/>
        </a:bodyPr>
        <a:lstStyle/>
        <a:p>
          <a:r>
            <a:rPr lang="ru-RU" sz="1800" b="1" i="0">
              <a:latin typeface="+mn-lt"/>
              <a:ea typeface="+mn-ea"/>
              <a:cs typeface="+mn-cs"/>
            </a:rPr>
            <a:t>Боковина</a:t>
          </a:r>
        </a:p>
      </xdr:txBody>
    </xdr:sp>
    <xdr:clientData/>
  </xdr:oneCellAnchor>
  <xdr:twoCellAnchor editAs="oneCell">
    <xdr:from>
      <xdr:col>1</xdr:col>
      <xdr:colOff>99785</xdr:colOff>
      <xdr:row>115</xdr:row>
      <xdr:rowOff>154214</xdr:rowOff>
    </xdr:from>
    <xdr:to>
      <xdr:col>2</xdr:col>
      <xdr:colOff>362857</xdr:colOff>
      <xdr:row>115</xdr:row>
      <xdr:rowOff>961868</xdr:rowOff>
    </xdr:to>
    <xdr:pic>
      <xdr:nvPicPr>
        <xdr:cNvPr id="8" name="Рисунок 7">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5071" y="29400500"/>
          <a:ext cx="1986643" cy="807654"/>
        </a:xfrm>
        <a:prstGeom prst="rect">
          <a:avLst/>
        </a:prstGeom>
      </xdr:spPr>
    </xdr:pic>
    <xdr:clientData/>
  </xdr:twoCellAnchor>
  <xdr:oneCellAnchor>
    <xdr:from>
      <xdr:col>8</xdr:col>
      <xdr:colOff>458457</xdr:colOff>
      <xdr:row>115</xdr:row>
      <xdr:rowOff>636560</xdr:rowOff>
    </xdr:from>
    <xdr:ext cx="3209918" cy="264560"/>
    <xdr:sp macro="" textlink="">
      <xdr:nvSpPr>
        <xdr:cNvPr id="174" name="Прямоугольник 173">
          <a:extLst>
            <a:ext uri="{FF2B5EF4-FFF2-40B4-BE49-F238E27FC236}">
              <a16:creationId xmlns:a16="http://schemas.microsoft.com/office/drawing/2014/main" id="{00000000-0008-0000-1400-0000AE000000}"/>
            </a:ext>
          </a:extLst>
        </xdr:cNvPr>
        <xdr:cNvSpPr/>
      </xdr:nvSpPr>
      <xdr:spPr>
        <a:xfrm>
          <a:off x="11425814" y="29882846"/>
          <a:ext cx="3209918" cy="264560"/>
        </a:xfrm>
        <a:prstGeom prst="rect">
          <a:avLst/>
        </a:prstGeom>
        <a:noFill/>
      </xdr:spPr>
      <xdr:txBody>
        <a:bodyPr wrap="none" lIns="91440" tIns="45720" rIns="91440" bIns="45720">
          <a:spAutoFit/>
        </a:bodyPr>
        <a:lstStyle/>
        <a:p>
          <a:r>
            <a:rPr lang="ru-RU" sz="1100" b="0" i="0">
              <a:latin typeface="+mn-lt"/>
              <a:ea typeface="+mn-ea"/>
              <a:cs typeface="+mn-cs"/>
            </a:rPr>
            <a:t>Для деревянной или алюминиевой задней стенки</a:t>
          </a:r>
        </a:p>
      </xdr:txBody>
    </xdr:sp>
    <xdr:clientData/>
  </xdr:oneCellAnchor>
  <xdr:oneCellAnchor>
    <xdr:from>
      <xdr:col>8</xdr:col>
      <xdr:colOff>444500</xdr:colOff>
      <xdr:row>115</xdr:row>
      <xdr:rowOff>145144</xdr:rowOff>
    </xdr:from>
    <xdr:ext cx="3302000" cy="399142"/>
    <xdr:sp macro="" textlink="">
      <xdr:nvSpPr>
        <xdr:cNvPr id="175" name="Прямоугольник 174">
          <a:extLst>
            <a:ext uri="{FF2B5EF4-FFF2-40B4-BE49-F238E27FC236}">
              <a16:creationId xmlns:a16="http://schemas.microsoft.com/office/drawing/2014/main" id="{00000000-0008-0000-1400-0000AF000000}"/>
            </a:ext>
          </a:extLst>
        </xdr:cNvPr>
        <xdr:cNvSpPr/>
      </xdr:nvSpPr>
      <xdr:spPr>
        <a:xfrm>
          <a:off x="11411857" y="29391430"/>
          <a:ext cx="3302000" cy="399142"/>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twoCellAnchor editAs="oneCell">
    <xdr:from>
      <xdr:col>7</xdr:col>
      <xdr:colOff>163286</xdr:colOff>
      <xdr:row>115</xdr:row>
      <xdr:rowOff>145142</xdr:rowOff>
    </xdr:from>
    <xdr:to>
      <xdr:col>7</xdr:col>
      <xdr:colOff>1170214</xdr:colOff>
      <xdr:row>115</xdr:row>
      <xdr:rowOff>894442</xdr:rowOff>
    </xdr:to>
    <xdr:pic>
      <xdr:nvPicPr>
        <xdr:cNvPr id="13" name="Рисунок 12">
          <a:extLst>
            <a:ext uri="{FF2B5EF4-FFF2-40B4-BE49-F238E27FC236}">
              <a16:creationId xmlns:a16="http://schemas.microsoft.com/office/drawing/2014/main" id="{00000000-0008-0000-1400-00000D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9407072" y="29391428"/>
          <a:ext cx="1006928" cy="749300"/>
        </a:xfrm>
        <a:prstGeom prst="rect">
          <a:avLst/>
        </a:prstGeom>
      </xdr:spPr>
    </xdr:pic>
    <xdr:clientData/>
  </xdr:twoCellAnchor>
  <xdr:twoCellAnchor editAs="oneCell">
    <xdr:from>
      <xdr:col>7</xdr:col>
      <xdr:colOff>1242786</xdr:colOff>
      <xdr:row>115</xdr:row>
      <xdr:rowOff>81603</xdr:rowOff>
    </xdr:from>
    <xdr:to>
      <xdr:col>8</xdr:col>
      <xdr:colOff>326571</xdr:colOff>
      <xdr:row>115</xdr:row>
      <xdr:rowOff>1048657</xdr:rowOff>
    </xdr:to>
    <xdr:pic>
      <xdr:nvPicPr>
        <xdr:cNvPr id="16" name="Рисунок 15">
          <a:extLst>
            <a:ext uri="{FF2B5EF4-FFF2-40B4-BE49-F238E27FC236}">
              <a16:creationId xmlns:a16="http://schemas.microsoft.com/office/drawing/2014/main" id="{00000000-0008-0000-1400-000010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0486572" y="29327889"/>
          <a:ext cx="807357" cy="967054"/>
        </a:xfrm>
        <a:prstGeom prst="rect">
          <a:avLst/>
        </a:prstGeom>
      </xdr:spPr>
    </xdr:pic>
    <xdr:clientData/>
  </xdr:twoCellAnchor>
  <xdr:oneCellAnchor>
    <xdr:from>
      <xdr:col>1</xdr:col>
      <xdr:colOff>1324428</xdr:colOff>
      <xdr:row>124</xdr:row>
      <xdr:rowOff>72571</xdr:rowOff>
    </xdr:from>
    <xdr:ext cx="4463143" cy="335643"/>
    <xdr:sp macro="" textlink="">
      <xdr:nvSpPr>
        <xdr:cNvPr id="176" name="Прямоугольник 175">
          <a:extLst>
            <a:ext uri="{FF2B5EF4-FFF2-40B4-BE49-F238E27FC236}">
              <a16:creationId xmlns:a16="http://schemas.microsoft.com/office/drawing/2014/main" id="{00000000-0008-0000-1400-0000B0000000}"/>
            </a:ext>
          </a:extLst>
        </xdr:cNvPr>
        <xdr:cNvSpPr/>
      </xdr:nvSpPr>
      <xdr:spPr>
        <a:xfrm>
          <a:off x="2249714" y="32267071"/>
          <a:ext cx="4463143" cy="335643"/>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a:t>
          </a:r>
        </a:p>
      </xdr:txBody>
    </xdr:sp>
    <xdr:clientData/>
  </xdr:oneCellAnchor>
  <xdr:twoCellAnchor editAs="oneCell">
    <xdr:from>
      <xdr:col>1</xdr:col>
      <xdr:colOff>90715</xdr:colOff>
      <xdr:row>123</xdr:row>
      <xdr:rowOff>163286</xdr:rowOff>
    </xdr:from>
    <xdr:to>
      <xdr:col>1</xdr:col>
      <xdr:colOff>1068615</xdr:colOff>
      <xdr:row>124</xdr:row>
      <xdr:rowOff>1035958</xdr:rowOff>
    </xdr:to>
    <xdr:pic>
      <xdr:nvPicPr>
        <xdr:cNvPr id="19" name="Рисунок 18">
          <a:extLst>
            <a:ext uri="{FF2B5EF4-FFF2-40B4-BE49-F238E27FC236}">
              <a16:creationId xmlns:a16="http://schemas.microsoft.com/office/drawing/2014/main" id="{00000000-0008-0000-1400-000013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016001" y="32176357"/>
          <a:ext cx="977900" cy="1054100"/>
        </a:xfrm>
        <a:prstGeom prst="rect">
          <a:avLst/>
        </a:prstGeom>
      </xdr:spPr>
    </xdr:pic>
    <xdr:clientData/>
  </xdr:twoCellAnchor>
  <xdr:twoCellAnchor editAs="oneCell">
    <xdr:from>
      <xdr:col>6</xdr:col>
      <xdr:colOff>607787</xdr:colOff>
      <xdr:row>124</xdr:row>
      <xdr:rowOff>127000</xdr:rowOff>
    </xdr:from>
    <xdr:to>
      <xdr:col>7</xdr:col>
      <xdr:colOff>1589316</xdr:colOff>
      <xdr:row>124</xdr:row>
      <xdr:rowOff>952500</xdr:rowOff>
    </xdr:to>
    <xdr:pic>
      <xdr:nvPicPr>
        <xdr:cNvPr id="23" name="Рисунок 22">
          <a:extLst>
            <a:ext uri="{FF2B5EF4-FFF2-40B4-BE49-F238E27FC236}">
              <a16:creationId xmlns:a16="http://schemas.microsoft.com/office/drawing/2014/main" id="{00000000-0008-0000-1400-00001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207501" y="42300071"/>
          <a:ext cx="1625600" cy="825500"/>
        </a:xfrm>
        <a:prstGeom prst="rect">
          <a:avLst/>
        </a:prstGeom>
      </xdr:spPr>
    </xdr:pic>
    <xdr:clientData/>
  </xdr:twoCellAnchor>
  <xdr:oneCellAnchor>
    <xdr:from>
      <xdr:col>7</xdr:col>
      <xdr:colOff>1669143</xdr:colOff>
      <xdr:row>124</xdr:row>
      <xdr:rowOff>235857</xdr:rowOff>
    </xdr:from>
    <xdr:ext cx="4463143" cy="335643"/>
    <xdr:sp macro="" textlink="">
      <xdr:nvSpPr>
        <xdr:cNvPr id="177" name="Прямоугольник 176">
          <a:extLst>
            <a:ext uri="{FF2B5EF4-FFF2-40B4-BE49-F238E27FC236}">
              <a16:creationId xmlns:a16="http://schemas.microsoft.com/office/drawing/2014/main" id="{00000000-0008-0000-1400-0000B1000000}"/>
            </a:ext>
          </a:extLst>
        </xdr:cNvPr>
        <xdr:cNvSpPr/>
      </xdr:nvSpPr>
      <xdr:spPr>
        <a:xfrm>
          <a:off x="10912929" y="42408928"/>
          <a:ext cx="4463143" cy="335643"/>
        </a:xfrm>
        <a:prstGeom prst="rect">
          <a:avLst/>
        </a:prstGeom>
        <a:noFill/>
      </xdr:spPr>
      <xdr:txBody>
        <a:bodyPr wrap="square" lIns="91440" tIns="45720" rIns="91440" bIns="45720">
          <a:noAutofit/>
        </a:bodyPr>
        <a:lstStyle/>
        <a:p>
          <a:r>
            <a:rPr lang="ru-RU" sz="1800" b="1" i="0">
              <a:latin typeface="+mn-lt"/>
              <a:ea typeface="+mn-ea"/>
              <a:cs typeface="+mn-cs"/>
            </a:rPr>
            <a:t>Заглушки</a:t>
          </a:r>
        </a:p>
      </xdr:txBody>
    </xdr:sp>
    <xdr:clientData/>
  </xdr:oneCellAnchor>
  <xdr:oneCellAnchor>
    <xdr:from>
      <xdr:col>1</xdr:col>
      <xdr:colOff>14515</xdr:colOff>
      <xdr:row>35</xdr:row>
      <xdr:rowOff>281216</xdr:rowOff>
    </xdr:from>
    <xdr:ext cx="5646057" cy="489856"/>
    <xdr:sp macro="" textlink="">
      <xdr:nvSpPr>
        <xdr:cNvPr id="187" name="Прямоугольник 186">
          <a:extLst>
            <a:ext uri="{FF2B5EF4-FFF2-40B4-BE49-F238E27FC236}">
              <a16:creationId xmlns:a16="http://schemas.microsoft.com/office/drawing/2014/main" id="{00000000-0008-0000-1400-0000BB000000}"/>
            </a:ext>
          </a:extLst>
        </xdr:cNvPr>
        <xdr:cNvSpPr/>
      </xdr:nvSpPr>
      <xdr:spPr>
        <a:xfrm>
          <a:off x="939801" y="12055930"/>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36</xdr:row>
      <xdr:rowOff>90715</xdr:rowOff>
    </xdr:from>
    <xdr:to>
      <xdr:col>2</xdr:col>
      <xdr:colOff>3851728</xdr:colOff>
      <xdr:row>37</xdr:row>
      <xdr:rowOff>119744</xdr:rowOff>
    </xdr:to>
    <xdr:pic>
      <xdr:nvPicPr>
        <xdr:cNvPr id="66" name="Рисунок 65">
          <a:extLst>
            <a:ext uri="{FF2B5EF4-FFF2-40B4-BE49-F238E27FC236}">
              <a16:creationId xmlns:a16="http://schemas.microsoft.com/office/drawing/2014/main" id="{00000000-0008-0000-1400-000042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51285" y="12192001"/>
          <a:ext cx="749300" cy="419100"/>
        </a:xfrm>
        <a:prstGeom prst="rect">
          <a:avLst/>
        </a:prstGeom>
      </xdr:spPr>
    </xdr:pic>
    <xdr:clientData/>
  </xdr:twoCellAnchor>
  <xdr:oneCellAnchor>
    <xdr:from>
      <xdr:col>2</xdr:col>
      <xdr:colOff>117929</xdr:colOff>
      <xdr:row>170</xdr:row>
      <xdr:rowOff>81643</xdr:rowOff>
    </xdr:from>
    <xdr:ext cx="2204357" cy="390071"/>
    <xdr:sp macro="" textlink="">
      <xdr:nvSpPr>
        <xdr:cNvPr id="190" name="Прямоугольник 189">
          <a:extLst>
            <a:ext uri="{FF2B5EF4-FFF2-40B4-BE49-F238E27FC236}">
              <a16:creationId xmlns:a16="http://schemas.microsoft.com/office/drawing/2014/main" id="{00000000-0008-0000-1400-0000BE000000}"/>
            </a:ext>
          </a:extLst>
        </xdr:cNvPr>
        <xdr:cNvSpPr/>
      </xdr:nvSpPr>
      <xdr:spPr>
        <a:xfrm>
          <a:off x="2766786" y="43824072"/>
          <a:ext cx="2204357" cy="390071"/>
        </a:xfrm>
        <a:prstGeom prst="rect">
          <a:avLst/>
        </a:prstGeom>
        <a:noFill/>
      </xdr:spPr>
      <xdr:txBody>
        <a:bodyPr wrap="square" lIns="91440" tIns="45720" rIns="91440" bIns="45720">
          <a:noAutofit/>
        </a:bodyPr>
        <a:lstStyle/>
        <a:p>
          <a:r>
            <a:rPr lang="ru-RU" sz="1800" b="1" i="0">
              <a:latin typeface="+mn-lt"/>
              <a:ea typeface="+mn-ea"/>
              <a:cs typeface="+mn-cs"/>
            </a:rPr>
            <a:t>Дизайн-профиль</a:t>
          </a:r>
        </a:p>
      </xdr:txBody>
    </xdr:sp>
    <xdr:clientData/>
  </xdr:oneCellAnchor>
  <xdr:twoCellAnchor editAs="oneCell">
    <xdr:from>
      <xdr:col>0</xdr:col>
      <xdr:colOff>916216</xdr:colOff>
      <xdr:row>170</xdr:row>
      <xdr:rowOff>0</xdr:rowOff>
    </xdr:from>
    <xdr:to>
      <xdr:col>1</xdr:col>
      <xdr:colOff>1657350</xdr:colOff>
      <xdr:row>171</xdr:row>
      <xdr:rowOff>28</xdr:rowOff>
    </xdr:to>
    <xdr:pic>
      <xdr:nvPicPr>
        <xdr:cNvPr id="191" name="Рисунок 190">
          <a:extLst>
            <a:ext uri="{FF2B5EF4-FFF2-40B4-BE49-F238E27FC236}">
              <a16:creationId xmlns:a16="http://schemas.microsoft.com/office/drawing/2014/main" id="{00000000-0008-0000-1400-0000BF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6216" y="43742429"/>
          <a:ext cx="1660070" cy="1097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154214</xdr:colOff>
      <xdr:row>170</xdr:row>
      <xdr:rowOff>353786</xdr:rowOff>
    </xdr:from>
    <xdr:ext cx="1914071" cy="707572"/>
    <xdr:sp macro="" textlink="">
      <xdr:nvSpPr>
        <xdr:cNvPr id="192" name="Прямоугольник 191">
          <a:extLst>
            <a:ext uri="{FF2B5EF4-FFF2-40B4-BE49-F238E27FC236}">
              <a16:creationId xmlns:a16="http://schemas.microsoft.com/office/drawing/2014/main" id="{00000000-0008-0000-1400-0000C0000000}"/>
            </a:ext>
          </a:extLst>
        </xdr:cNvPr>
        <xdr:cNvSpPr/>
      </xdr:nvSpPr>
      <xdr:spPr>
        <a:xfrm>
          <a:off x="2803071" y="44096215"/>
          <a:ext cx="1914071" cy="70757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Длина 611,5 мм</a:t>
          </a:r>
        </a:p>
        <a:p>
          <a:r>
            <a:rPr lang="ru-RU" sz="1100" b="0" i="0" u="none" strike="noStrike" baseline="0">
              <a:latin typeface="+mn-lt"/>
              <a:ea typeface="+mn-ea"/>
              <a:cs typeface="+mn-cs"/>
            </a:rPr>
            <a:t>Под приклеивание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8</xdr:col>
      <xdr:colOff>117929</xdr:colOff>
      <xdr:row>170</xdr:row>
      <xdr:rowOff>81643</xdr:rowOff>
    </xdr:from>
    <xdr:ext cx="4009571" cy="390071"/>
    <xdr:sp macro="" textlink="">
      <xdr:nvSpPr>
        <xdr:cNvPr id="193" name="Прямоугольник 192">
          <a:extLst>
            <a:ext uri="{FF2B5EF4-FFF2-40B4-BE49-F238E27FC236}">
              <a16:creationId xmlns:a16="http://schemas.microsoft.com/office/drawing/2014/main" id="{00000000-0008-0000-1400-0000C1000000}"/>
            </a:ext>
          </a:extLst>
        </xdr:cNvPr>
        <xdr:cNvSpPr/>
      </xdr:nvSpPr>
      <xdr:spPr>
        <a:xfrm>
          <a:off x="11085286" y="43824072"/>
          <a:ext cx="4009571" cy="390071"/>
        </a:xfrm>
        <a:prstGeom prst="rect">
          <a:avLst/>
        </a:prstGeom>
        <a:noFill/>
      </xdr:spPr>
      <xdr:txBody>
        <a:bodyPr wrap="square" lIns="91440" tIns="45720" rIns="91440" bIns="45720">
          <a:noAutofit/>
        </a:bodyPr>
        <a:lstStyle/>
        <a:p>
          <a:r>
            <a:rPr lang="ru-RU" sz="1800" b="1" i="0">
              <a:latin typeface="+mn-lt"/>
              <a:ea typeface="+mn-ea"/>
              <a:cs typeface="+mn-cs"/>
            </a:rPr>
            <a:t>Надставка </a:t>
          </a:r>
          <a:r>
            <a:rPr lang="en-US" sz="1800" b="1" i="0">
              <a:latin typeface="+mn-lt"/>
              <a:ea typeface="+mn-ea"/>
              <a:cs typeface="+mn-cs"/>
            </a:rPr>
            <a:t>DesignSide </a:t>
          </a:r>
          <a:r>
            <a:rPr lang="ru-RU" sz="1800" b="1" i="0">
              <a:latin typeface="+mn-lt"/>
              <a:ea typeface="+mn-ea"/>
              <a:cs typeface="+mn-cs"/>
            </a:rPr>
            <a:t>из материала по выбору</a:t>
          </a:r>
        </a:p>
      </xdr:txBody>
    </xdr:sp>
    <xdr:clientData/>
  </xdr:oneCellAnchor>
  <xdr:twoCellAnchor editAs="oneCell">
    <xdr:from>
      <xdr:col>7</xdr:col>
      <xdr:colOff>0</xdr:colOff>
      <xdr:row>170</xdr:row>
      <xdr:rowOff>-1</xdr:rowOff>
    </xdr:from>
    <xdr:to>
      <xdr:col>7</xdr:col>
      <xdr:colOff>1692425</xdr:colOff>
      <xdr:row>170</xdr:row>
      <xdr:rowOff>1088570</xdr:rowOff>
    </xdr:to>
    <xdr:pic>
      <xdr:nvPicPr>
        <xdr:cNvPr id="196" name="Рисунок 195">
          <a:extLst>
            <a:ext uri="{FF2B5EF4-FFF2-40B4-BE49-F238E27FC236}">
              <a16:creationId xmlns:a16="http://schemas.microsoft.com/office/drawing/2014/main" id="{00000000-0008-0000-1400-0000C4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9243786" y="43742428"/>
          <a:ext cx="1692425" cy="1088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163286</xdr:colOff>
      <xdr:row>0</xdr:row>
      <xdr:rowOff>108859</xdr:rowOff>
    </xdr:from>
    <xdr:to>
      <xdr:col>2</xdr:col>
      <xdr:colOff>836486</xdr:colOff>
      <xdr:row>0</xdr:row>
      <xdr:rowOff>782059</xdr:rowOff>
    </xdr:to>
    <xdr:grpSp>
      <xdr:nvGrpSpPr>
        <xdr:cNvPr id="86" name="Группа 85">
          <a:hlinkClick xmlns:r="http://schemas.openxmlformats.org/officeDocument/2006/relationships" r:id="rId37"/>
          <a:extLst>
            <a:ext uri="{FF2B5EF4-FFF2-40B4-BE49-F238E27FC236}">
              <a16:creationId xmlns:a16="http://schemas.microsoft.com/office/drawing/2014/main" id="{00000000-0008-0000-1400-000056000000}"/>
            </a:ext>
          </a:extLst>
        </xdr:cNvPr>
        <xdr:cNvGrpSpPr/>
      </xdr:nvGrpSpPr>
      <xdr:grpSpPr>
        <a:xfrm>
          <a:off x="2494643" y="108859"/>
          <a:ext cx="673200" cy="673200"/>
          <a:chOff x="2403929" y="99786"/>
          <a:chExt cx="673200" cy="673200"/>
        </a:xfrm>
      </xdr:grpSpPr>
      <xdr:pic>
        <xdr:nvPicPr>
          <xdr:cNvPr id="87" name="Рисунок 86" descr="Открытая книга">
            <a:extLst>
              <a:ext uri="{FF2B5EF4-FFF2-40B4-BE49-F238E27FC236}">
                <a16:creationId xmlns:a16="http://schemas.microsoft.com/office/drawing/2014/main" id="{00000000-0008-0000-1400-000057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 uri="{96DAC541-7B7A-43D3-8B79-37D633B846F1}">
                <asvg:svgBlip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88" name="Прямоугольник 87">
            <a:extLst>
              <a:ext uri="{FF2B5EF4-FFF2-40B4-BE49-F238E27FC236}">
                <a16:creationId xmlns:a16="http://schemas.microsoft.com/office/drawing/2014/main" id="{00000000-0008-0000-1400-00005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961567</xdr:colOff>
      <xdr:row>0</xdr:row>
      <xdr:rowOff>108859</xdr:rowOff>
    </xdr:from>
    <xdr:to>
      <xdr:col>2</xdr:col>
      <xdr:colOff>1634767</xdr:colOff>
      <xdr:row>0</xdr:row>
      <xdr:rowOff>782059</xdr:rowOff>
    </xdr:to>
    <xdr:grpSp>
      <xdr:nvGrpSpPr>
        <xdr:cNvPr id="89" name="Группа 88">
          <a:hlinkClick xmlns:r="http://schemas.openxmlformats.org/officeDocument/2006/relationships" r:id="rId40"/>
          <a:extLst>
            <a:ext uri="{FF2B5EF4-FFF2-40B4-BE49-F238E27FC236}">
              <a16:creationId xmlns:a16="http://schemas.microsoft.com/office/drawing/2014/main" id="{00000000-0008-0000-1400-000059000000}"/>
            </a:ext>
          </a:extLst>
        </xdr:cNvPr>
        <xdr:cNvGrpSpPr/>
      </xdr:nvGrpSpPr>
      <xdr:grpSpPr>
        <a:xfrm>
          <a:off x="3292924" y="108859"/>
          <a:ext cx="673200" cy="673200"/>
          <a:chOff x="4562928" y="145143"/>
          <a:chExt cx="673200" cy="673200"/>
        </a:xfrm>
      </xdr:grpSpPr>
      <xdr:pic>
        <xdr:nvPicPr>
          <xdr:cNvPr id="90" name="Рисунок 89" descr="Инструменты">
            <a:extLst>
              <a:ext uri="{FF2B5EF4-FFF2-40B4-BE49-F238E27FC236}">
                <a16:creationId xmlns:a16="http://schemas.microsoft.com/office/drawing/2014/main" id="{00000000-0008-0000-1400-00005A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 uri="{96DAC541-7B7A-43D3-8B79-37D633B846F1}">
                <asvg:svgBlip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92" name="Прямоугольник 91">
            <a:extLst>
              <a:ext uri="{FF2B5EF4-FFF2-40B4-BE49-F238E27FC236}">
                <a16:creationId xmlns:a16="http://schemas.microsoft.com/office/drawing/2014/main" id="{00000000-0008-0000-1400-00005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508000</xdr:colOff>
      <xdr:row>133</xdr:row>
      <xdr:rowOff>90715</xdr:rowOff>
    </xdr:from>
    <xdr:ext cx="3111500" cy="371929"/>
    <xdr:sp macro="" textlink="">
      <xdr:nvSpPr>
        <xdr:cNvPr id="104" name="Прямоугольник 103">
          <a:extLst>
            <a:ext uri="{FF2B5EF4-FFF2-40B4-BE49-F238E27FC236}">
              <a16:creationId xmlns:a16="http://schemas.microsoft.com/office/drawing/2014/main" id="{00000000-0008-0000-1400-000068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6</xdr:col>
      <xdr:colOff>589644</xdr:colOff>
      <xdr:row>133</xdr:row>
      <xdr:rowOff>90714</xdr:rowOff>
    </xdr:from>
    <xdr:ext cx="2122714" cy="895363"/>
    <xdr:pic>
      <xdr:nvPicPr>
        <xdr:cNvPr id="105" name="Рисунок 104">
          <a:extLst>
            <a:ext uri="{FF2B5EF4-FFF2-40B4-BE49-F238E27FC236}">
              <a16:creationId xmlns:a16="http://schemas.microsoft.com/office/drawing/2014/main" id="{00000000-0008-0000-1400-000069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189358" y="38735000"/>
          <a:ext cx="2122714" cy="895363"/>
        </a:xfrm>
        <a:prstGeom prst="rect">
          <a:avLst/>
        </a:prstGeom>
      </xdr:spPr>
    </xdr:pic>
    <xdr:clientData/>
  </xdr:oneCellAnchor>
  <xdr:oneCellAnchor>
    <xdr:from>
      <xdr:col>8</xdr:col>
      <xdr:colOff>508000</xdr:colOff>
      <xdr:row>133</xdr:row>
      <xdr:rowOff>90715</xdr:rowOff>
    </xdr:from>
    <xdr:ext cx="3111500" cy="371929"/>
    <xdr:sp macro="" textlink="">
      <xdr:nvSpPr>
        <xdr:cNvPr id="107" name="Прямоугольник 106">
          <a:extLst>
            <a:ext uri="{FF2B5EF4-FFF2-40B4-BE49-F238E27FC236}">
              <a16:creationId xmlns:a16="http://schemas.microsoft.com/office/drawing/2014/main" id="{00000000-0008-0000-1400-00006B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08" name="Прямоугольник 107">
          <a:extLst>
            <a:ext uri="{FF2B5EF4-FFF2-40B4-BE49-F238E27FC236}">
              <a16:creationId xmlns:a16="http://schemas.microsoft.com/office/drawing/2014/main" id="{00000000-0008-0000-1400-00006C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09" name="Прямоугольник 108">
          <a:extLst>
            <a:ext uri="{FF2B5EF4-FFF2-40B4-BE49-F238E27FC236}">
              <a16:creationId xmlns:a16="http://schemas.microsoft.com/office/drawing/2014/main" id="{00000000-0008-0000-1400-00006D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16" name="Прямоугольник 115">
          <a:extLst>
            <a:ext uri="{FF2B5EF4-FFF2-40B4-BE49-F238E27FC236}">
              <a16:creationId xmlns:a16="http://schemas.microsoft.com/office/drawing/2014/main" id="{00000000-0008-0000-1400-000074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21" name="Прямоугольник 120">
          <a:extLst>
            <a:ext uri="{FF2B5EF4-FFF2-40B4-BE49-F238E27FC236}">
              <a16:creationId xmlns:a16="http://schemas.microsoft.com/office/drawing/2014/main" id="{00000000-0008-0000-1400-000079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1</xdr:col>
      <xdr:colOff>163286</xdr:colOff>
      <xdr:row>133</xdr:row>
      <xdr:rowOff>36285</xdr:rowOff>
    </xdr:from>
    <xdr:ext cx="1923143" cy="966308"/>
    <xdr:pic>
      <xdr:nvPicPr>
        <xdr:cNvPr id="122" name="Рисунок 121">
          <a:extLst>
            <a:ext uri="{FF2B5EF4-FFF2-40B4-BE49-F238E27FC236}">
              <a16:creationId xmlns:a16="http://schemas.microsoft.com/office/drawing/2014/main" id="{00000000-0008-0000-1400-00007A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088572" y="38680571"/>
          <a:ext cx="1923143" cy="966308"/>
        </a:xfrm>
        <a:prstGeom prst="rect">
          <a:avLst/>
        </a:prstGeom>
      </xdr:spPr>
    </xdr:pic>
    <xdr:clientData/>
  </xdr:oneCellAnchor>
  <xdr:oneCellAnchor>
    <xdr:from>
      <xdr:col>8</xdr:col>
      <xdr:colOff>9071</xdr:colOff>
      <xdr:row>144</xdr:row>
      <xdr:rowOff>934357</xdr:rowOff>
    </xdr:from>
    <xdr:ext cx="4816929" cy="743858"/>
    <xdr:sp macro="" textlink="">
      <xdr:nvSpPr>
        <xdr:cNvPr id="123" name="Прямоугольник 122">
          <a:extLst>
            <a:ext uri="{FF2B5EF4-FFF2-40B4-BE49-F238E27FC236}">
              <a16:creationId xmlns:a16="http://schemas.microsoft.com/office/drawing/2014/main" id="{00000000-0008-0000-1400-00007B000000}"/>
            </a:ext>
          </a:extLst>
        </xdr:cNvPr>
        <xdr:cNvSpPr/>
      </xdr:nvSpPr>
      <xdr:spPr>
        <a:xfrm>
          <a:off x="10976428" y="39360928"/>
          <a:ext cx="4816929" cy="743858"/>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 для продольного релинга</a:t>
          </a:r>
        </a:p>
      </xdr:txBody>
    </xdr:sp>
    <xdr:clientData/>
  </xdr:oneCellAnchor>
  <xdr:twoCellAnchor editAs="oneCell">
    <xdr:from>
      <xdr:col>7</xdr:col>
      <xdr:colOff>489858</xdr:colOff>
      <xdr:row>144</xdr:row>
      <xdr:rowOff>888999</xdr:rowOff>
    </xdr:from>
    <xdr:to>
      <xdr:col>7</xdr:col>
      <xdr:colOff>1342572</xdr:colOff>
      <xdr:row>147</xdr:row>
      <xdr:rowOff>80665</xdr:rowOff>
    </xdr:to>
    <xdr:pic>
      <xdr:nvPicPr>
        <xdr:cNvPr id="3" name="Рисунок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733644" y="39315570"/>
          <a:ext cx="852714" cy="761024"/>
        </a:xfrm>
        <a:prstGeom prst="rect">
          <a:avLst/>
        </a:prstGeom>
      </xdr:spPr>
    </xdr:pic>
    <xdr:clientData/>
  </xdr:twoCellAnchor>
  <xdr:oneCellAnchor>
    <xdr:from>
      <xdr:col>2</xdr:col>
      <xdr:colOff>1560284</xdr:colOff>
      <xdr:row>144</xdr:row>
      <xdr:rowOff>18142</xdr:rowOff>
    </xdr:from>
    <xdr:ext cx="2512787" cy="489858"/>
    <xdr:sp macro="" textlink="">
      <xdr:nvSpPr>
        <xdr:cNvPr id="139" name="Прямоугольник 138">
          <a:extLst>
            <a:ext uri="{FF2B5EF4-FFF2-40B4-BE49-F238E27FC236}">
              <a16:creationId xmlns:a16="http://schemas.microsoft.com/office/drawing/2014/main" id="{00000000-0008-0000-1400-00008B000000}"/>
            </a:ext>
          </a:extLst>
        </xdr:cNvPr>
        <xdr:cNvSpPr/>
      </xdr:nvSpPr>
      <xdr:spPr>
        <a:xfrm>
          <a:off x="4209141" y="38444713"/>
          <a:ext cx="2512787" cy="489858"/>
        </a:xfrm>
        <a:prstGeom prst="rect">
          <a:avLst/>
        </a:prstGeom>
        <a:noFill/>
      </xdr:spPr>
      <xdr:txBody>
        <a:bodyPr wrap="square" lIns="91440" tIns="45720" rIns="91440" bIns="45720">
          <a:noAutofit/>
        </a:bodyPr>
        <a:lstStyle/>
        <a:p>
          <a:r>
            <a:rPr lang="ru-RU" sz="1800" b="1" i="0">
              <a:latin typeface="+mn-lt"/>
              <a:ea typeface="+mn-ea"/>
              <a:cs typeface="+mn-cs"/>
            </a:rPr>
            <a:t>Продольный релинг</a:t>
          </a:r>
        </a:p>
      </xdr:txBody>
    </xdr:sp>
    <xdr:clientData/>
  </xdr:oneCellAnchor>
  <xdr:twoCellAnchor editAs="oneCell">
    <xdr:from>
      <xdr:col>1</xdr:col>
      <xdr:colOff>190500</xdr:colOff>
      <xdr:row>143</xdr:row>
      <xdr:rowOff>136071</xdr:rowOff>
    </xdr:from>
    <xdr:to>
      <xdr:col>2</xdr:col>
      <xdr:colOff>1267279</xdr:colOff>
      <xdr:row>144</xdr:row>
      <xdr:rowOff>793750</xdr:rowOff>
    </xdr:to>
    <xdr:pic>
      <xdr:nvPicPr>
        <xdr:cNvPr id="5" name="Рисунок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115786" y="38363071"/>
          <a:ext cx="2800350" cy="857250"/>
        </a:xfrm>
        <a:prstGeom prst="rect">
          <a:avLst/>
        </a:prstGeom>
      </xdr:spPr>
    </xdr:pic>
    <xdr:clientData/>
  </xdr:twoCellAnchor>
  <xdr:oneCellAnchor>
    <xdr:from>
      <xdr:col>7</xdr:col>
      <xdr:colOff>27214</xdr:colOff>
      <xdr:row>70</xdr:row>
      <xdr:rowOff>36285</xdr:rowOff>
    </xdr:from>
    <xdr:ext cx="5216071" cy="426359"/>
    <xdr:sp macro="" textlink="">
      <xdr:nvSpPr>
        <xdr:cNvPr id="101" name="Прямоугольник 100">
          <a:extLst>
            <a:ext uri="{FF2B5EF4-FFF2-40B4-BE49-F238E27FC236}">
              <a16:creationId xmlns:a16="http://schemas.microsoft.com/office/drawing/2014/main" id="{00000000-0008-0000-1400-000065000000}"/>
            </a:ext>
          </a:extLst>
        </xdr:cNvPr>
        <xdr:cNvSpPr/>
      </xdr:nvSpPr>
      <xdr:spPr>
        <a:xfrm>
          <a:off x="9271000" y="20047856"/>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8</xdr:col>
      <xdr:colOff>3229428</xdr:colOff>
      <xdr:row>70</xdr:row>
      <xdr:rowOff>108857</xdr:rowOff>
    </xdr:from>
    <xdr:to>
      <xdr:col>8</xdr:col>
      <xdr:colOff>4045857</xdr:colOff>
      <xdr:row>70</xdr:row>
      <xdr:rowOff>551666</xdr:rowOff>
    </xdr:to>
    <xdr:pic>
      <xdr:nvPicPr>
        <xdr:cNvPr id="103" name="Рисунок 102">
          <a:extLst>
            <a:ext uri="{FF2B5EF4-FFF2-40B4-BE49-F238E27FC236}">
              <a16:creationId xmlns:a16="http://schemas.microsoft.com/office/drawing/2014/main" id="{00000000-0008-0000-1400-000067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4196785" y="20120428"/>
          <a:ext cx="816429" cy="442809"/>
        </a:xfrm>
        <a:prstGeom prst="rect">
          <a:avLst/>
        </a:prstGeom>
      </xdr:spPr>
    </xdr:pic>
    <xdr:clientData/>
  </xdr:twoCellAnchor>
  <xdr:oneCellAnchor>
    <xdr:from>
      <xdr:col>7</xdr:col>
      <xdr:colOff>9074</xdr:colOff>
      <xdr:row>11</xdr:row>
      <xdr:rowOff>99783</xdr:rowOff>
    </xdr:from>
    <xdr:ext cx="4626428" cy="371929"/>
    <xdr:sp macro="" textlink="">
      <xdr:nvSpPr>
        <xdr:cNvPr id="99" name="Прямоугольник 98">
          <a:extLst>
            <a:ext uri="{FF2B5EF4-FFF2-40B4-BE49-F238E27FC236}">
              <a16:creationId xmlns:a16="http://schemas.microsoft.com/office/drawing/2014/main" id="{00000000-0008-0000-1400-00006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16</xdr:row>
      <xdr:rowOff>99783</xdr:rowOff>
    </xdr:from>
    <xdr:ext cx="4626428" cy="371929"/>
    <xdr:sp macro="" textlink="">
      <xdr:nvSpPr>
        <xdr:cNvPr id="130" name="Прямоугольник 129">
          <a:extLst>
            <a:ext uri="{FF2B5EF4-FFF2-40B4-BE49-F238E27FC236}">
              <a16:creationId xmlns:a16="http://schemas.microsoft.com/office/drawing/2014/main" id="{00000000-0008-0000-1400-000082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43</xdr:row>
      <xdr:rowOff>99783</xdr:rowOff>
    </xdr:from>
    <xdr:ext cx="4626428" cy="371929"/>
    <xdr:sp macro="" textlink="">
      <xdr:nvSpPr>
        <xdr:cNvPr id="131" name="Прямоугольник 130">
          <a:extLst>
            <a:ext uri="{FF2B5EF4-FFF2-40B4-BE49-F238E27FC236}">
              <a16:creationId xmlns:a16="http://schemas.microsoft.com/office/drawing/2014/main" id="{00000000-0008-0000-1400-00008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48</xdr:row>
      <xdr:rowOff>99783</xdr:rowOff>
    </xdr:from>
    <xdr:ext cx="4626428" cy="371929"/>
    <xdr:sp macro="" textlink="">
      <xdr:nvSpPr>
        <xdr:cNvPr id="140" name="Прямоугольник 139">
          <a:extLst>
            <a:ext uri="{FF2B5EF4-FFF2-40B4-BE49-F238E27FC236}">
              <a16:creationId xmlns:a16="http://schemas.microsoft.com/office/drawing/2014/main" id="{00000000-0008-0000-1400-00008C000000}"/>
            </a:ext>
          </a:extLst>
        </xdr:cNvPr>
        <xdr:cNvSpPr/>
      </xdr:nvSpPr>
      <xdr:spPr>
        <a:xfrm>
          <a:off x="9252860" y="6785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43</xdr:row>
      <xdr:rowOff>99783</xdr:rowOff>
    </xdr:from>
    <xdr:ext cx="4626428" cy="371929"/>
    <xdr:sp macro="" textlink="">
      <xdr:nvSpPr>
        <xdr:cNvPr id="141" name="Прямоугольник 140">
          <a:extLst>
            <a:ext uri="{FF2B5EF4-FFF2-40B4-BE49-F238E27FC236}">
              <a16:creationId xmlns:a16="http://schemas.microsoft.com/office/drawing/2014/main" id="{00000000-0008-0000-1400-00008D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48</xdr:row>
      <xdr:rowOff>99783</xdr:rowOff>
    </xdr:from>
    <xdr:ext cx="4626428" cy="371929"/>
    <xdr:sp macro="" textlink="">
      <xdr:nvSpPr>
        <xdr:cNvPr id="142" name="Прямоугольник 141">
          <a:extLst>
            <a:ext uri="{FF2B5EF4-FFF2-40B4-BE49-F238E27FC236}">
              <a16:creationId xmlns:a16="http://schemas.microsoft.com/office/drawing/2014/main" id="{00000000-0008-0000-1400-00008E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73</xdr:row>
      <xdr:rowOff>99783</xdr:rowOff>
    </xdr:from>
    <xdr:ext cx="4626428" cy="371929"/>
    <xdr:sp macro="" textlink="">
      <xdr:nvSpPr>
        <xdr:cNvPr id="143" name="Прямоугольник 142">
          <a:extLst>
            <a:ext uri="{FF2B5EF4-FFF2-40B4-BE49-F238E27FC236}">
              <a16:creationId xmlns:a16="http://schemas.microsoft.com/office/drawing/2014/main" id="{00000000-0008-0000-1400-00008F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78</xdr:row>
      <xdr:rowOff>99783</xdr:rowOff>
    </xdr:from>
    <xdr:ext cx="4626428" cy="371929"/>
    <xdr:sp macro="" textlink="">
      <xdr:nvSpPr>
        <xdr:cNvPr id="144" name="Прямоугольник 143">
          <a:extLst>
            <a:ext uri="{FF2B5EF4-FFF2-40B4-BE49-F238E27FC236}">
              <a16:creationId xmlns:a16="http://schemas.microsoft.com/office/drawing/2014/main" id="{00000000-0008-0000-1400-000090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73</xdr:row>
      <xdr:rowOff>99783</xdr:rowOff>
    </xdr:from>
    <xdr:ext cx="4626428" cy="371929"/>
    <xdr:sp macro="" textlink="">
      <xdr:nvSpPr>
        <xdr:cNvPr id="145" name="Прямоугольник 144">
          <a:extLst>
            <a:ext uri="{FF2B5EF4-FFF2-40B4-BE49-F238E27FC236}">
              <a16:creationId xmlns:a16="http://schemas.microsoft.com/office/drawing/2014/main" id="{00000000-0008-0000-1400-000091000000}"/>
            </a:ext>
          </a:extLst>
        </xdr:cNvPr>
        <xdr:cNvSpPr/>
      </xdr:nvSpPr>
      <xdr:spPr>
        <a:xfrm>
          <a:off x="92528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78</xdr:row>
      <xdr:rowOff>99783</xdr:rowOff>
    </xdr:from>
    <xdr:ext cx="4626428" cy="371929"/>
    <xdr:sp macro="" textlink="">
      <xdr:nvSpPr>
        <xdr:cNvPr id="146" name="Прямоугольник 145">
          <a:extLst>
            <a:ext uri="{FF2B5EF4-FFF2-40B4-BE49-F238E27FC236}">
              <a16:creationId xmlns:a16="http://schemas.microsoft.com/office/drawing/2014/main" id="{00000000-0008-0000-1400-000092000000}"/>
            </a:ext>
          </a:extLst>
        </xdr:cNvPr>
        <xdr:cNvSpPr/>
      </xdr:nvSpPr>
      <xdr:spPr>
        <a:xfrm>
          <a:off x="92528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103</xdr:row>
      <xdr:rowOff>99783</xdr:rowOff>
    </xdr:from>
    <xdr:ext cx="4626428" cy="371929"/>
    <xdr:sp macro="" textlink="">
      <xdr:nvSpPr>
        <xdr:cNvPr id="147" name="Прямоугольник 146">
          <a:extLst>
            <a:ext uri="{FF2B5EF4-FFF2-40B4-BE49-F238E27FC236}">
              <a16:creationId xmlns:a16="http://schemas.microsoft.com/office/drawing/2014/main" id="{00000000-0008-0000-1400-000093000000}"/>
            </a:ext>
          </a:extLst>
        </xdr:cNvPr>
        <xdr:cNvSpPr/>
      </xdr:nvSpPr>
      <xdr:spPr>
        <a:xfrm>
          <a:off x="9343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108</xdr:row>
      <xdr:rowOff>99783</xdr:rowOff>
    </xdr:from>
    <xdr:ext cx="4626428" cy="371929"/>
    <xdr:sp macro="" textlink="">
      <xdr:nvSpPr>
        <xdr:cNvPr id="148" name="Прямоугольник 147">
          <a:extLst>
            <a:ext uri="{FF2B5EF4-FFF2-40B4-BE49-F238E27FC236}">
              <a16:creationId xmlns:a16="http://schemas.microsoft.com/office/drawing/2014/main" id="{00000000-0008-0000-1400-000094000000}"/>
            </a:ext>
          </a:extLst>
        </xdr:cNvPr>
        <xdr:cNvSpPr/>
      </xdr:nvSpPr>
      <xdr:spPr>
        <a:xfrm>
          <a:off x="9343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103</xdr:row>
      <xdr:rowOff>99783</xdr:rowOff>
    </xdr:from>
    <xdr:ext cx="4626428" cy="371929"/>
    <xdr:sp macro="" textlink="">
      <xdr:nvSpPr>
        <xdr:cNvPr id="149" name="Прямоугольник 148">
          <a:extLst>
            <a:ext uri="{FF2B5EF4-FFF2-40B4-BE49-F238E27FC236}">
              <a16:creationId xmlns:a16="http://schemas.microsoft.com/office/drawing/2014/main" id="{00000000-0008-0000-1400-000095000000}"/>
            </a:ext>
          </a:extLst>
        </xdr:cNvPr>
        <xdr:cNvSpPr/>
      </xdr:nvSpPr>
      <xdr:spPr>
        <a:xfrm>
          <a:off x="92528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108</xdr:row>
      <xdr:rowOff>99783</xdr:rowOff>
    </xdr:from>
    <xdr:ext cx="4626428" cy="371929"/>
    <xdr:sp macro="" textlink="">
      <xdr:nvSpPr>
        <xdr:cNvPr id="150" name="Прямоугольник 149">
          <a:extLst>
            <a:ext uri="{FF2B5EF4-FFF2-40B4-BE49-F238E27FC236}">
              <a16:creationId xmlns:a16="http://schemas.microsoft.com/office/drawing/2014/main" id="{00000000-0008-0000-1400-000096000000}"/>
            </a:ext>
          </a:extLst>
        </xdr:cNvPr>
        <xdr:cNvSpPr/>
      </xdr:nvSpPr>
      <xdr:spPr>
        <a:xfrm>
          <a:off x="92528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11</xdr:row>
      <xdr:rowOff>99783</xdr:rowOff>
    </xdr:from>
    <xdr:ext cx="4626428" cy="371929"/>
    <xdr:sp macro="" textlink="">
      <xdr:nvSpPr>
        <xdr:cNvPr id="119" name="Прямоугольник 118">
          <a:extLst>
            <a:ext uri="{FF2B5EF4-FFF2-40B4-BE49-F238E27FC236}">
              <a16:creationId xmlns:a16="http://schemas.microsoft.com/office/drawing/2014/main" id="{00000000-0008-0000-1400-000077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1279073</xdr:colOff>
      <xdr:row>205</xdr:row>
      <xdr:rowOff>63499</xdr:rowOff>
    </xdr:from>
    <xdr:ext cx="4000498" cy="1705429"/>
    <xdr:sp macro="" textlink="">
      <xdr:nvSpPr>
        <xdr:cNvPr id="120" name="Прямоугольник 119">
          <a:extLst>
            <a:ext uri="{FF2B5EF4-FFF2-40B4-BE49-F238E27FC236}">
              <a16:creationId xmlns:a16="http://schemas.microsoft.com/office/drawing/2014/main" id="{00000000-0008-0000-1400-000078000000}"/>
            </a:ext>
          </a:extLst>
        </xdr:cNvPr>
        <xdr:cNvSpPr/>
      </xdr:nvSpPr>
      <xdr:spPr>
        <a:xfrm>
          <a:off x="12232823" y="12027534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205</xdr:row>
      <xdr:rowOff>0</xdr:rowOff>
    </xdr:from>
    <xdr:to>
      <xdr:col>8</xdr:col>
      <xdr:colOff>1256854</xdr:colOff>
      <xdr:row>205</xdr:row>
      <xdr:rowOff>2095500</xdr:rowOff>
    </xdr:to>
    <xdr:pic>
      <xdr:nvPicPr>
        <xdr:cNvPr id="125" name="Рисунок 124">
          <a:extLst>
            <a:ext uri="{FF2B5EF4-FFF2-40B4-BE49-F238E27FC236}">
              <a16:creationId xmlns:a16="http://schemas.microsoft.com/office/drawing/2014/main" id="{00000000-0008-0000-1400-00007D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9235623" y="12021185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9071</xdr:colOff>
      <xdr:row>3</xdr:row>
      <xdr:rowOff>0</xdr:rowOff>
    </xdr:from>
    <xdr:to>
      <xdr:col>2</xdr:col>
      <xdr:colOff>1632857</xdr:colOff>
      <xdr:row>3</xdr:row>
      <xdr:rowOff>2183752</xdr:rowOff>
    </xdr:to>
    <xdr:pic>
      <xdr:nvPicPr>
        <xdr:cNvPr id="30" name="Рисунок 29">
          <a:extLst>
            <a:ext uri="{FF2B5EF4-FFF2-40B4-BE49-F238E27FC236}">
              <a16:creationId xmlns:a16="http://schemas.microsoft.com/office/drawing/2014/main" id="{00000000-0008-0000-1600-00001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3071" y="2177143"/>
          <a:ext cx="3347357" cy="2183752"/>
        </a:xfrm>
        <a:prstGeom prst="rect">
          <a:avLst/>
        </a:prstGeom>
      </xdr:spPr>
    </xdr:pic>
    <xdr:clientData/>
  </xdr:twoCellAnchor>
  <xdr:twoCellAnchor editAs="oneCell">
    <xdr:from>
      <xdr:col>8</xdr:col>
      <xdr:colOff>9071</xdr:colOff>
      <xdr:row>3</xdr:row>
      <xdr:rowOff>0</xdr:rowOff>
    </xdr:from>
    <xdr:to>
      <xdr:col>9</xdr:col>
      <xdr:colOff>1650999</xdr:colOff>
      <xdr:row>3</xdr:row>
      <xdr:rowOff>2186214</xdr:rowOff>
    </xdr:to>
    <xdr:pic>
      <xdr:nvPicPr>
        <xdr:cNvPr id="31" name="Рисунок 30">
          <a:extLst>
            <a:ext uri="{FF2B5EF4-FFF2-40B4-BE49-F238E27FC236}">
              <a16:creationId xmlns:a16="http://schemas.microsoft.com/office/drawing/2014/main" id="{00000000-0008-0000-16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4671" y="2178050"/>
          <a:ext cx="3369129" cy="2186214"/>
        </a:xfrm>
        <a:prstGeom prst="rect">
          <a:avLst/>
        </a:prstGeom>
      </xdr:spPr>
    </xdr:pic>
    <xdr:clientData/>
  </xdr:twoCellAnchor>
  <xdr:twoCellAnchor editAs="oneCell">
    <xdr:from>
      <xdr:col>1</xdr:col>
      <xdr:colOff>9071</xdr:colOff>
      <xdr:row>32</xdr:row>
      <xdr:rowOff>0</xdr:rowOff>
    </xdr:from>
    <xdr:to>
      <xdr:col>2</xdr:col>
      <xdr:colOff>1641928</xdr:colOff>
      <xdr:row>32</xdr:row>
      <xdr:rowOff>2189670</xdr:rowOff>
    </xdr:to>
    <xdr:pic>
      <xdr:nvPicPr>
        <xdr:cNvPr id="32" name="Рисунок 31">
          <a:extLst>
            <a:ext uri="{FF2B5EF4-FFF2-40B4-BE49-F238E27FC236}">
              <a16:creationId xmlns:a16="http://schemas.microsoft.com/office/drawing/2014/main" id="{00000000-0008-0000-1600-00002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36171" y="6546850"/>
          <a:ext cx="3360057" cy="2189670"/>
        </a:xfrm>
        <a:prstGeom prst="rect">
          <a:avLst/>
        </a:prstGeom>
      </xdr:spPr>
    </xdr:pic>
    <xdr:clientData/>
  </xdr:twoCellAnchor>
  <xdr:twoCellAnchor editAs="oneCell">
    <xdr:from>
      <xdr:col>8</xdr:col>
      <xdr:colOff>9071</xdr:colOff>
      <xdr:row>32</xdr:row>
      <xdr:rowOff>0</xdr:rowOff>
    </xdr:from>
    <xdr:to>
      <xdr:col>9</xdr:col>
      <xdr:colOff>1632856</xdr:colOff>
      <xdr:row>32</xdr:row>
      <xdr:rowOff>2183752</xdr:rowOff>
    </xdr:to>
    <xdr:pic>
      <xdr:nvPicPr>
        <xdr:cNvPr id="33" name="Рисунок 32">
          <a:extLst>
            <a:ext uri="{FF2B5EF4-FFF2-40B4-BE49-F238E27FC236}">
              <a16:creationId xmlns:a16="http://schemas.microsoft.com/office/drawing/2014/main" id="{00000000-0008-0000-1600-000021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54671" y="6546850"/>
          <a:ext cx="3350986" cy="2183752"/>
        </a:xfrm>
        <a:prstGeom prst="rect">
          <a:avLst/>
        </a:prstGeom>
      </xdr:spPr>
    </xdr:pic>
    <xdr:clientData/>
  </xdr:twoCellAnchor>
  <xdr:oneCellAnchor>
    <xdr:from>
      <xdr:col>2</xdr:col>
      <xdr:colOff>1797844</xdr:colOff>
      <xdr:row>90</xdr:row>
      <xdr:rowOff>0</xdr:rowOff>
    </xdr:from>
    <xdr:ext cx="3024187" cy="928688"/>
    <xdr:sp macro="" textlink="">
      <xdr:nvSpPr>
        <xdr:cNvPr id="37" name="Прямоугольник 36">
          <a:extLst>
            <a:ext uri="{FF2B5EF4-FFF2-40B4-BE49-F238E27FC236}">
              <a16:creationId xmlns:a16="http://schemas.microsoft.com/office/drawing/2014/main" id="{00000000-0008-0000-1600-000025000000}"/>
            </a:ext>
          </a:extLst>
        </xdr:cNvPr>
        <xdr:cNvSpPr/>
      </xdr:nvSpPr>
      <xdr:spPr>
        <a:xfrm>
          <a:off x="44521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90</xdr:row>
      <xdr:rowOff>0</xdr:rowOff>
    </xdr:from>
    <xdr:to>
      <xdr:col>2</xdr:col>
      <xdr:colOff>1632857</xdr:colOff>
      <xdr:row>90</xdr:row>
      <xdr:rowOff>2183752</xdr:rowOff>
    </xdr:to>
    <xdr:pic>
      <xdr:nvPicPr>
        <xdr:cNvPr id="38" name="Рисунок 37">
          <a:extLst>
            <a:ext uri="{FF2B5EF4-FFF2-40B4-BE49-F238E27FC236}">
              <a16:creationId xmlns:a16="http://schemas.microsoft.com/office/drawing/2014/main" id="{00000000-0008-0000-1600-00002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36171" y="22726650"/>
          <a:ext cx="3350986" cy="2183752"/>
        </a:xfrm>
        <a:prstGeom prst="rect">
          <a:avLst/>
        </a:prstGeom>
      </xdr:spPr>
    </xdr:pic>
    <xdr:clientData/>
  </xdr:twoCellAnchor>
  <xdr:oneCellAnchor>
    <xdr:from>
      <xdr:col>9</xdr:col>
      <xdr:colOff>1797844</xdr:colOff>
      <xdr:row>90</xdr:row>
      <xdr:rowOff>0</xdr:rowOff>
    </xdr:from>
    <xdr:ext cx="3024187" cy="928688"/>
    <xdr:sp macro="" textlink="">
      <xdr:nvSpPr>
        <xdr:cNvPr id="39" name="Прямоугольник 38">
          <a:extLst>
            <a:ext uri="{FF2B5EF4-FFF2-40B4-BE49-F238E27FC236}">
              <a16:creationId xmlns:a16="http://schemas.microsoft.com/office/drawing/2014/main" id="{00000000-0008-0000-1600-000027000000}"/>
            </a:ext>
          </a:extLst>
        </xdr:cNvPr>
        <xdr:cNvSpPr/>
      </xdr:nvSpPr>
      <xdr:spPr>
        <a:xfrm>
          <a:off x="127706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8</xdr:col>
      <xdr:colOff>9073</xdr:colOff>
      <xdr:row>89</xdr:row>
      <xdr:rowOff>272142</xdr:rowOff>
    </xdr:from>
    <xdr:to>
      <xdr:col>9</xdr:col>
      <xdr:colOff>1650537</xdr:colOff>
      <xdr:row>90</xdr:row>
      <xdr:rowOff>2195285</xdr:rowOff>
    </xdr:to>
    <xdr:pic>
      <xdr:nvPicPr>
        <xdr:cNvPr id="40" name="Рисунок 39">
          <a:extLst>
            <a:ext uri="{FF2B5EF4-FFF2-40B4-BE49-F238E27FC236}">
              <a16:creationId xmlns:a16="http://schemas.microsoft.com/office/drawing/2014/main" id="{00000000-0008-0000-1600-00002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254673" y="22725742"/>
          <a:ext cx="3368665" cy="2196193"/>
        </a:xfrm>
        <a:prstGeom prst="rect">
          <a:avLst/>
        </a:prstGeom>
      </xdr:spPr>
    </xdr:pic>
    <xdr:clientData/>
  </xdr:twoCellAnchor>
  <xdr:twoCellAnchor>
    <xdr:from>
      <xdr:col>0</xdr:col>
      <xdr:colOff>90719</xdr:colOff>
      <xdr:row>0</xdr:row>
      <xdr:rowOff>90715</xdr:rowOff>
    </xdr:from>
    <xdr:to>
      <xdr:col>1</xdr:col>
      <xdr:colOff>509919</xdr:colOff>
      <xdr:row>0</xdr:row>
      <xdr:rowOff>763915</xdr:rowOff>
    </xdr:to>
    <xdr:grpSp>
      <xdr:nvGrpSpPr>
        <xdr:cNvPr id="74" name="Группа 73">
          <a:hlinkClick xmlns:r="http://schemas.openxmlformats.org/officeDocument/2006/relationships" r:id="rId7"/>
          <a:extLst>
            <a:ext uri="{FF2B5EF4-FFF2-40B4-BE49-F238E27FC236}">
              <a16:creationId xmlns:a16="http://schemas.microsoft.com/office/drawing/2014/main" id="{00000000-0008-0000-1600-00004A000000}"/>
            </a:ext>
          </a:extLst>
        </xdr:cNvPr>
        <xdr:cNvGrpSpPr>
          <a:grpSpLocks noChangeAspect="1"/>
        </xdr:cNvGrpSpPr>
      </xdr:nvGrpSpPr>
      <xdr:grpSpPr>
        <a:xfrm>
          <a:off x="90719" y="90715"/>
          <a:ext cx="673200" cy="673200"/>
          <a:chOff x="720000" y="3600000"/>
          <a:chExt cx="792000" cy="792000"/>
        </a:xfrm>
        <a:noFill/>
      </xdr:grpSpPr>
      <xdr:sp macro="" textlink="">
        <xdr:nvSpPr>
          <xdr:cNvPr id="75" name="Стрелка влево 111">
            <a:extLst>
              <a:ext uri="{FF2B5EF4-FFF2-40B4-BE49-F238E27FC236}">
                <a16:creationId xmlns:a16="http://schemas.microsoft.com/office/drawing/2014/main" id="{00000000-0008-0000-1600-00004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6" name="Прямоугольник 75">
            <a:extLst>
              <a:ext uri="{FF2B5EF4-FFF2-40B4-BE49-F238E27FC236}">
                <a16:creationId xmlns:a16="http://schemas.microsoft.com/office/drawing/2014/main" id="{00000000-0008-0000-1600-00004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607780</xdr:colOff>
      <xdr:row>0</xdr:row>
      <xdr:rowOff>90714</xdr:rowOff>
    </xdr:from>
    <xdr:to>
      <xdr:col>1</xdr:col>
      <xdr:colOff>1280980</xdr:colOff>
      <xdr:row>0</xdr:row>
      <xdr:rowOff>763914</xdr:rowOff>
    </xdr:to>
    <xdr:grpSp>
      <xdr:nvGrpSpPr>
        <xdr:cNvPr id="77" name="Группа 76">
          <a:hlinkClick xmlns:r="http://schemas.openxmlformats.org/officeDocument/2006/relationships" r:id="rId8"/>
          <a:extLst>
            <a:ext uri="{FF2B5EF4-FFF2-40B4-BE49-F238E27FC236}">
              <a16:creationId xmlns:a16="http://schemas.microsoft.com/office/drawing/2014/main" id="{00000000-0008-0000-1600-00004D000000}"/>
            </a:ext>
          </a:extLst>
        </xdr:cNvPr>
        <xdr:cNvGrpSpPr>
          <a:grpSpLocks noChangeAspect="1"/>
        </xdr:cNvGrpSpPr>
      </xdr:nvGrpSpPr>
      <xdr:grpSpPr>
        <a:xfrm rot="5400000">
          <a:off x="861780" y="90714"/>
          <a:ext cx="673200" cy="673200"/>
          <a:chOff x="720000" y="3600000"/>
          <a:chExt cx="792000" cy="792000"/>
        </a:xfrm>
        <a:noFill/>
      </xdr:grpSpPr>
      <xdr:sp macro="" textlink="">
        <xdr:nvSpPr>
          <xdr:cNvPr id="78" name="Стрелка влево 111">
            <a:extLst>
              <a:ext uri="{FF2B5EF4-FFF2-40B4-BE49-F238E27FC236}">
                <a16:creationId xmlns:a16="http://schemas.microsoft.com/office/drawing/2014/main" id="{00000000-0008-0000-1600-00004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9" name="Прямоугольник 78">
            <a:extLst>
              <a:ext uri="{FF2B5EF4-FFF2-40B4-BE49-F238E27FC236}">
                <a16:creationId xmlns:a16="http://schemas.microsoft.com/office/drawing/2014/main" id="{00000000-0008-0000-1600-00004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1378855</xdr:colOff>
      <xdr:row>0</xdr:row>
      <xdr:rowOff>81644</xdr:rowOff>
    </xdr:from>
    <xdr:to>
      <xdr:col>2</xdr:col>
      <xdr:colOff>330199</xdr:colOff>
      <xdr:row>0</xdr:row>
      <xdr:rowOff>773881</xdr:rowOff>
    </xdr:to>
    <xdr:grpSp>
      <xdr:nvGrpSpPr>
        <xdr:cNvPr id="80" name="Группа 79">
          <a:hlinkClick xmlns:r="http://schemas.openxmlformats.org/officeDocument/2006/relationships" r:id="rId9"/>
          <a:extLst>
            <a:ext uri="{FF2B5EF4-FFF2-40B4-BE49-F238E27FC236}">
              <a16:creationId xmlns:a16="http://schemas.microsoft.com/office/drawing/2014/main" id="{00000000-0008-0000-1600-000050000000}"/>
            </a:ext>
          </a:extLst>
        </xdr:cNvPr>
        <xdr:cNvGrpSpPr/>
      </xdr:nvGrpSpPr>
      <xdr:grpSpPr>
        <a:xfrm>
          <a:off x="1632855" y="81644"/>
          <a:ext cx="674915" cy="692237"/>
          <a:chOff x="2160000" y="3672000"/>
          <a:chExt cx="720000" cy="720000"/>
        </a:xfrm>
      </xdr:grpSpPr>
      <xdr:pic>
        <xdr:nvPicPr>
          <xdr:cNvPr id="81" name="Picture 6" descr="D:\work folders\МОС\Документы по работе\прайс-лист\конфигуратор\unnamed.jpg">
            <a:extLst>
              <a:ext uri="{FF2B5EF4-FFF2-40B4-BE49-F238E27FC236}">
                <a16:creationId xmlns:a16="http://schemas.microsoft.com/office/drawing/2014/main" id="{00000000-0008-0000-1600-000051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82" name="Скругленный прямоугольник 49">
            <a:extLst>
              <a:ext uri="{FF2B5EF4-FFF2-40B4-BE49-F238E27FC236}">
                <a16:creationId xmlns:a16="http://schemas.microsoft.com/office/drawing/2014/main" id="{00000000-0008-0000-1600-000052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1641928</xdr:colOff>
      <xdr:row>3</xdr:row>
      <xdr:rowOff>1723569</xdr:rowOff>
    </xdr:from>
    <xdr:ext cx="3601358" cy="471717"/>
    <xdr:sp macro="" textlink="">
      <xdr:nvSpPr>
        <xdr:cNvPr id="25" name="Прямоугольник 24">
          <a:extLst>
            <a:ext uri="{FF2B5EF4-FFF2-40B4-BE49-F238E27FC236}">
              <a16:creationId xmlns:a16="http://schemas.microsoft.com/office/drawing/2014/main" id="{00000000-0008-0000-1600-000019000000}"/>
            </a:ext>
          </a:extLst>
        </xdr:cNvPr>
        <xdr:cNvSpPr/>
      </xdr:nvSpPr>
      <xdr:spPr>
        <a:xfrm>
          <a:off x="3619499" y="390071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1651000</xdr:colOff>
      <xdr:row>3</xdr:row>
      <xdr:rowOff>1714500</xdr:rowOff>
    </xdr:from>
    <xdr:ext cx="3601358" cy="471717"/>
    <xdr:sp macro="" textlink="">
      <xdr:nvSpPr>
        <xdr:cNvPr id="26" name="Прямоугольник 25">
          <a:extLst>
            <a:ext uri="{FF2B5EF4-FFF2-40B4-BE49-F238E27FC236}">
              <a16:creationId xmlns:a16="http://schemas.microsoft.com/office/drawing/2014/main" id="{00000000-0008-0000-1600-00001A000000}"/>
            </a:ext>
          </a:extLst>
        </xdr:cNvPr>
        <xdr:cNvSpPr/>
      </xdr:nvSpPr>
      <xdr:spPr>
        <a:xfrm>
          <a:off x="12563929" y="389164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1651001</xdr:colOff>
      <xdr:row>32</xdr:row>
      <xdr:rowOff>1705427</xdr:rowOff>
    </xdr:from>
    <xdr:ext cx="3601358" cy="471717"/>
    <xdr:sp macro="" textlink="">
      <xdr:nvSpPr>
        <xdr:cNvPr id="27" name="Прямоугольник 26">
          <a:extLst>
            <a:ext uri="{FF2B5EF4-FFF2-40B4-BE49-F238E27FC236}">
              <a16:creationId xmlns:a16="http://schemas.microsoft.com/office/drawing/2014/main" id="{00000000-0008-0000-1600-00001B000000}"/>
            </a:ext>
          </a:extLst>
        </xdr:cNvPr>
        <xdr:cNvSpPr/>
      </xdr:nvSpPr>
      <xdr:spPr>
        <a:xfrm>
          <a:off x="3628572" y="10686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1632855</xdr:colOff>
      <xdr:row>32</xdr:row>
      <xdr:rowOff>1705425</xdr:rowOff>
    </xdr:from>
    <xdr:ext cx="3601358" cy="471717"/>
    <xdr:sp macro="" textlink="">
      <xdr:nvSpPr>
        <xdr:cNvPr id="28" name="Прямоугольник 27">
          <a:extLst>
            <a:ext uri="{FF2B5EF4-FFF2-40B4-BE49-F238E27FC236}">
              <a16:creationId xmlns:a16="http://schemas.microsoft.com/office/drawing/2014/main" id="{00000000-0008-0000-1600-00001C000000}"/>
            </a:ext>
          </a:extLst>
        </xdr:cNvPr>
        <xdr:cNvSpPr/>
      </xdr:nvSpPr>
      <xdr:spPr>
        <a:xfrm>
          <a:off x="12545784" y="1068613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1660074</xdr:colOff>
      <xdr:row>90</xdr:row>
      <xdr:rowOff>2104569</xdr:rowOff>
    </xdr:from>
    <xdr:ext cx="3601358" cy="471717"/>
    <xdr:sp macro="" textlink="">
      <xdr:nvSpPr>
        <xdr:cNvPr id="43" name="Прямоугольник 42">
          <a:extLst>
            <a:ext uri="{FF2B5EF4-FFF2-40B4-BE49-F238E27FC236}">
              <a16:creationId xmlns:a16="http://schemas.microsoft.com/office/drawing/2014/main" id="{00000000-0008-0000-1600-00002B000000}"/>
            </a:ext>
          </a:extLst>
        </xdr:cNvPr>
        <xdr:cNvSpPr/>
      </xdr:nvSpPr>
      <xdr:spPr>
        <a:xfrm>
          <a:off x="3637645" y="3702956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1660072</xdr:colOff>
      <xdr:row>90</xdr:row>
      <xdr:rowOff>2095497</xdr:rowOff>
    </xdr:from>
    <xdr:ext cx="3601358" cy="471717"/>
    <xdr:sp macro="" textlink="">
      <xdr:nvSpPr>
        <xdr:cNvPr id="44" name="Прямоугольник 43">
          <a:extLst>
            <a:ext uri="{FF2B5EF4-FFF2-40B4-BE49-F238E27FC236}">
              <a16:creationId xmlns:a16="http://schemas.microsoft.com/office/drawing/2014/main" id="{00000000-0008-0000-1600-00002C000000}"/>
            </a:ext>
          </a:extLst>
        </xdr:cNvPr>
        <xdr:cNvSpPr/>
      </xdr:nvSpPr>
      <xdr:spPr>
        <a:xfrm>
          <a:off x="12573001" y="3702049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0</xdr:col>
      <xdr:colOff>181432</xdr:colOff>
      <xdr:row>18</xdr:row>
      <xdr:rowOff>326568</xdr:rowOff>
    </xdr:from>
    <xdr:ext cx="4626428" cy="371929"/>
    <xdr:sp macro="" textlink="">
      <xdr:nvSpPr>
        <xdr:cNvPr id="29" name="Прямоугольник 28">
          <a:extLst>
            <a:ext uri="{FF2B5EF4-FFF2-40B4-BE49-F238E27FC236}">
              <a16:creationId xmlns:a16="http://schemas.microsoft.com/office/drawing/2014/main" id="{00000000-0008-0000-1600-00001D000000}"/>
            </a:ext>
          </a:extLst>
        </xdr:cNvPr>
        <xdr:cNvSpPr/>
      </xdr:nvSpPr>
      <xdr:spPr>
        <a:xfrm>
          <a:off x="181432"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244931</xdr:colOff>
      <xdr:row>24</xdr:row>
      <xdr:rowOff>9069</xdr:rowOff>
    </xdr:from>
    <xdr:ext cx="4626428" cy="371929"/>
    <xdr:sp macro="" textlink="">
      <xdr:nvSpPr>
        <xdr:cNvPr id="34" name="Прямоугольник 33">
          <a:extLst>
            <a:ext uri="{FF2B5EF4-FFF2-40B4-BE49-F238E27FC236}">
              <a16:creationId xmlns:a16="http://schemas.microsoft.com/office/drawing/2014/main" id="{00000000-0008-0000-1600-000022000000}"/>
            </a:ext>
          </a:extLst>
        </xdr:cNvPr>
        <xdr:cNvSpPr/>
      </xdr:nvSpPr>
      <xdr:spPr>
        <a:xfrm>
          <a:off x="24493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634997</xdr:colOff>
      <xdr:row>18</xdr:row>
      <xdr:rowOff>326568</xdr:rowOff>
    </xdr:from>
    <xdr:ext cx="4626428" cy="371929"/>
    <xdr:sp macro="" textlink="">
      <xdr:nvSpPr>
        <xdr:cNvPr id="35" name="Прямоугольник 34">
          <a:extLst>
            <a:ext uri="{FF2B5EF4-FFF2-40B4-BE49-F238E27FC236}">
              <a16:creationId xmlns:a16="http://schemas.microsoft.com/office/drawing/2014/main" id="{00000000-0008-0000-1600-000023000000}"/>
            </a:ext>
          </a:extLst>
        </xdr:cNvPr>
        <xdr:cNvSpPr/>
      </xdr:nvSpPr>
      <xdr:spPr>
        <a:xfrm>
          <a:off x="9180283"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18144</xdr:colOff>
      <xdr:row>24</xdr:row>
      <xdr:rowOff>9069</xdr:rowOff>
    </xdr:from>
    <xdr:ext cx="4626428" cy="371929"/>
    <xdr:sp macro="" textlink="">
      <xdr:nvSpPr>
        <xdr:cNvPr id="36" name="Прямоугольник 35">
          <a:extLst>
            <a:ext uri="{FF2B5EF4-FFF2-40B4-BE49-F238E27FC236}">
              <a16:creationId xmlns:a16="http://schemas.microsoft.com/office/drawing/2014/main" id="{00000000-0008-0000-1600-000024000000}"/>
            </a:ext>
          </a:extLst>
        </xdr:cNvPr>
        <xdr:cNvSpPr/>
      </xdr:nvSpPr>
      <xdr:spPr>
        <a:xfrm>
          <a:off x="920750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0</xdr:col>
      <xdr:colOff>879929</xdr:colOff>
      <xdr:row>51</xdr:row>
      <xdr:rowOff>63500</xdr:rowOff>
    </xdr:from>
    <xdr:ext cx="5216071" cy="390071"/>
    <xdr:sp macro="" textlink="">
      <xdr:nvSpPr>
        <xdr:cNvPr id="41" name="Прямоугольник 40">
          <a:extLst>
            <a:ext uri="{FF2B5EF4-FFF2-40B4-BE49-F238E27FC236}">
              <a16:creationId xmlns:a16="http://schemas.microsoft.com/office/drawing/2014/main" id="{00000000-0008-0000-1600-000029000000}"/>
            </a:ext>
          </a:extLst>
        </xdr:cNvPr>
        <xdr:cNvSpPr/>
      </xdr:nvSpPr>
      <xdr:spPr>
        <a:xfrm>
          <a:off x="879929" y="12376150"/>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3483429</xdr:colOff>
      <xdr:row>51</xdr:row>
      <xdr:rowOff>54430</xdr:rowOff>
    </xdr:from>
    <xdr:to>
      <xdr:col>4</xdr:col>
      <xdr:colOff>306614</xdr:colOff>
      <xdr:row>52</xdr:row>
      <xdr:rowOff>298452</xdr:rowOff>
    </xdr:to>
    <xdr:pic>
      <xdr:nvPicPr>
        <xdr:cNvPr id="42" name="Рисунок 41">
          <a:extLst>
            <a:ext uri="{FF2B5EF4-FFF2-40B4-BE49-F238E27FC236}">
              <a16:creationId xmlns:a16="http://schemas.microsoft.com/office/drawing/2014/main" id="{00000000-0008-0000-1600-00002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61000" y="18514787"/>
          <a:ext cx="1213757" cy="443593"/>
        </a:xfrm>
        <a:prstGeom prst="rect">
          <a:avLst/>
        </a:prstGeom>
      </xdr:spPr>
    </xdr:pic>
    <xdr:clientData/>
  </xdr:twoCellAnchor>
  <xdr:oneCellAnchor>
    <xdr:from>
      <xdr:col>1</xdr:col>
      <xdr:colOff>14515</xdr:colOff>
      <xdr:row>55</xdr:row>
      <xdr:rowOff>281216</xdr:rowOff>
    </xdr:from>
    <xdr:ext cx="5646057" cy="489856"/>
    <xdr:sp macro="" textlink="">
      <xdr:nvSpPr>
        <xdr:cNvPr id="45" name="Прямоугольник 44">
          <a:extLst>
            <a:ext uri="{FF2B5EF4-FFF2-40B4-BE49-F238E27FC236}">
              <a16:creationId xmlns:a16="http://schemas.microsoft.com/office/drawing/2014/main" id="{00000000-0008-0000-1600-00002D000000}"/>
            </a:ext>
          </a:extLst>
        </xdr:cNvPr>
        <xdr:cNvSpPr/>
      </xdr:nvSpPr>
      <xdr:spPr>
        <a:xfrm>
          <a:off x="941615" y="13609866"/>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56</xdr:row>
      <xdr:rowOff>90715</xdr:rowOff>
    </xdr:from>
    <xdr:to>
      <xdr:col>3</xdr:col>
      <xdr:colOff>68942</xdr:colOff>
      <xdr:row>57</xdr:row>
      <xdr:rowOff>185966</xdr:rowOff>
    </xdr:to>
    <xdr:pic>
      <xdr:nvPicPr>
        <xdr:cNvPr id="46" name="Рисунок 45">
          <a:extLst>
            <a:ext uri="{FF2B5EF4-FFF2-40B4-BE49-F238E27FC236}">
              <a16:creationId xmlns:a16="http://schemas.microsoft.com/office/drawing/2014/main" id="{00000000-0008-0000-1600-00002E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756728" y="13743215"/>
          <a:ext cx="751114" cy="416379"/>
        </a:xfrm>
        <a:prstGeom prst="rect">
          <a:avLst/>
        </a:prstGeom>
      </xdr:spPr>
    </xdr:pic>
    <xdr:clientData/>
  </xdr:twoCellAnchor>
  <xdr:oneCellAnchor>
    <xdr:from>
      <xdr:col>0</xdr:col>
      <xdr:colOff>154217</xdr:colOff>
      <xdr:row>63</xdr:row>
      <xdr:rowOff>18140</xdr:rowOff>
    </xdr:from>
    <xdr:ext cx="4626428" cy="371929"/>
    <xdr:sp macro="" textlink="">
      <xdr:nvSpPr>
        <xdr:cNvPr id="47" name="Прямоугольник 46">
          <a:extLst>
            <a:ext uri="{FF2B5EF4-FFF2-40B4-BE49-F238E27FC236}">
              <a16:creationId xmlns:a16="http://schemas.microsoft.com/office/drawing/2014/main" id="{00000000-0008-0000-1600-00002F000000}"/>
            </a:ext>
          </a:extLst>
        </xdr:cNvPr>
        <xdr:cNvSpPr/>
      </xdr:nvSpPr>
      <xdr:spPr>
        <a:xfrm>
          <a:off x="154217" y="2225221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217717</xdr:colOff>
      <xdr:row>68</xdr:row>
      <xdr:rowOff>18140</xdr:rowOff>
    </xdr:from>
    <xdr:ext cx="4626428" cy="371929"/>
    <xdr:sp macro="" textlink="">
      <xdr:nvSpPr>
        <xdr:cNvPr id="48" name="Прямоугольник 47">
          <a:extLst>
            <a:ext uri="{FF2B5EF4-FFF2-40B4-BE49-F238E27FC236}">
              <a16:creationId xmlns:a16="http://schemas.microsoft.com/office/drawing/2014/main" id="{00000000-0008-0000-1600-000030000000}"/>
            </a:ext>
          </a:extLst>
        </xdr:cNvPr>
        <xdr:cNvSpPr/>
      </xdr:nvSpPr>
      <xdr:spPr>
        <a:xfrm>
          <a:off x="217717" y="236310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5443</xdr:colOff>
      <xdr:row>51</xdr:row>
      <xdr:rowOff>36287</xdr:rowOff>
    </xdr:from>
    <xdr:ext cx="5216071" cy="390071"/>
    <xdr:sp macro="" textlink="">
      <xdr:nvSpPr>
        <xdr:cNvPr id="49" name="Прямоугольник 48">
          <a:extLst>
            <a:ext uri="{FF2B5EF4-FFF2-40B4-BE49-F238E27FC236}">
              <a16:creationId xmlns:a16="http://schemas.microsoft.com/office/drawing/2014/main" id="{00000000-0008-0000-1600-000031000000}"/>
            </a:ext>
          </a:extLst>
        </xdr:cNvPr>
        <xdr:cNvSpPr/>
      </xdr:nvSpPr>
      <xdr:spPr>
        <a:xfrm>
          <a:off x="9251043" y="12348937"/>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9</xdr:col>
      <xdr:colOff>2539999</xdr:colOff>
      <xdr:row>51</xdr:row>
      <xdr:rowOff>24465</xdr:rowOff>
    </xdr:from>
    <xdr:to>
      <xdr:col>10</xdr:col>
      <xdr:colOff>326572</xdr:colOff>
      <xdr:row>52</xdr:row>
      <xdr:rowOff>232229</xdr:rowOff>
    </xdr:to>
    <xdr:pic>
      <xdr:nvPicPr>
        <xdr:cNvPr id="50" name="Рисунок 49">
          <a:extLst>
            <a:ext uri="{FF2B5EF4-FFF2-40B4-BE49-F238E27FC236}">
              <a16:creationId xmlns:a16="http://schemas.microsoft.com/office/drawing/2014/main" id="{00000000-0008-0000-16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512799" y="12337115"/>
          <a:ext cx="1558473" cy="404614"/>
        </a:xfrm>
        <a:prstGeom prst="rect">
          <a:avLst/>
        </a:prstGeom>
      </xdr:spPr>
    </xdr:pic>
    <xdr:clientData/>
  </xdr:twoCellAnchor>
  <xdr:oneCellAnchor>
    <xdr:from>
      <xdr:col>7</xdr:col>
      <xdr:colOff>575129</xdr:colOff>
      <xdr:row>57</xdr:row>
      <xdr:rowOff>190500</xdr:rowOff>
    </xdr:from>
    <xdr:ext cx="5216071" cy="390071"/>
    <xdr:sp macro="" textlink="">
      <xdr:nvSpPr>
        <xdr:cNvPr id="51" name="Прямоугольник 50">
          <a:extLst>
            <a:ext uri="{FF2B5EF4-FFF2-40B4-BE49-F238E27FC236}">
              <a16:creationId xmlns:a16="http://schemas.microsoft.com/office/drawing/2014/main" id="{00000000-0008-0000-1600-000033000000}"/>
            </a:ext>
          </a:extLst>
        </xdr:cNvPr>
        <xdr:cNvSpPr/>
      </xdr:nvSpPr>
      <xdr:spPr>
        <a:xfrm>
          <a:off x="9120415" y="2083707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9</xdr:col>
      <xdr:colOff>3247572</xdr:colOff>
      <xdr:row>57</xdr:row>
      <xdr:rowOff>172358</xdr:rowOff>
    </xdr:from>
    <xdr:ext cx="1270000" cy="435429"/>
    <xdr:pic>
      <xdr:nvPicPr>
        <xdr:cNvPr id="52" name="Рисунок 51">
          <a:extLst>
            <a:ext uri="{FF2B5EF4-FFF2-40B4-BE49-F238E27FC236}">
              <a16:creationId xmlns:a16="http://schemas.microsoft.com/office/drawing/2014/main" id="{00000000-0008-0000-1600-00003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4160501" y="20818929"/>
          <a:ext cx="1270000" cy="435429"/>
        </a:xfrm>
        <a:prstGeom prst="rect">
          <a:avLst/>
        </a:prstGeom>
      </xdr:spPr>
    </xdr:pic>
    <xdr:clientData/>
  </xdr:oneCellAnchor>
  <xdr:oneCellAnchor>
    <xdr:from>
      <xdr:col>7</xdr:col>
      <xdr:colOff>589645</xdr:colOff>
      <xdr:row>62</xdr:row>
      <xdr:rowOff>181426</xdr:rowOff>
    </xdr:from>
    <xdr:ext cx="4626428" cy="371929"/>
    <xdr:sp macro="" textlink="">
      <xdr:nvSpPr>
        <xdr:cNvPr id="53" name="Прямоугольник 52">
          <a:extLst>
            <a:ext uri="{FF2B5EF4-FFF2-40B4-BE49-F238E27FC236}">
              <a16:creationId xmlns:a16="http://schemas.microsoft.com/office/drawing/2014/main" id="{00000000-0008-0000-1600-000035000000}"/>
            </a:ext>
          </a:extLst>
        </xdr:cNvPr>
        <xdr:cNvSpPr/>
      </xdr:nvSpPr>
      <xdr:spPr>
        <a:xfrm>
          <a:off x="9134931" y="22542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616859</xdr:colOff>
      <xdr:row>67</xdr:row>
      <xdr:rowOff>326568</xdr:rowOff>
    </xdr:from>
    <xdr:ext cx="4626428" cy="371929"/>
    <xdr:sp macro="" textlink="">
      <xdr:nvSpPr>
        <xdr:cNvPr id="54" name="Прямоугольник 53">
          <a:extLst>
            <a:ext uri="{FF2B5EF4-FFF2-40B4-BE49-F238E27FC236}">
              <a16:creationId xmlns:a16="http://schemas.microsoft.com/office/drawing/2014/main" id="{00000000-0008-0000-1600-000036000000}"/>
            </a:ext>
          </a:extLst>
        </xdr:cNvPr>
        <xdr:cNvSpPr/>
      </xdr:nvSpPr>
      <xdr:spPr>
        <a:xfrm>
          <a:off x="9162145" y="24066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19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9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9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19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9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9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9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900-00000F000000}"/>
              </a:ext>
            </a:extLst>
          </xdr:cNvPr>
          <xdr:cNvPicPr>
            <a:picLocks noChangeAspect="1" noChangeArrowheads="1"/>
          </xdr:cNvPicPr>
        </xdr:nvPicPr>
        <xdr:blipFill>
          <a:blip xmlns:r="http://schemas.openxmlformats.org/officeDocument/2006/relationships" r:embed="rId3"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9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771073</xdr:colOff>
      <xdr:row>1</xdr:row>
      <xdr:rowOff>680356</xdr:rowOff>
    </xdr:from>
    <xdr:ext cx="4218214" cy="1805215"/>
    <xdr:sp macro="" textlink="">
      <xdr:nvSpPr>
        <xdr:cNvPr id="24" name="Прямоугольник 23">
          <a:extLst>
            <a:ext uri="{FF2B5EF4-FFF2-40B4-BE49-F238E27FC236}">
              <a16:creationId xmlns:a16="http://schemas.microsoft.com/office/drawing/2014/main" id="{00000000-0008-0000-1900-000018000000}"/>
            </a:ext>
          </a:extLst>
        </xdr:cNvPr>
        <xdr:cNvSpPr/>
      </xdr:nvSpPr>
      <xdr:spPr>
        <a:xfrm>
          <a:off x="3419930" y="1578427"/>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150 мм</a:t>
          </a:r>
        </a:p>
        <a:p>
          <a:r>
            <a:rPr lang="ru-RU" sz="1100" b="0" i="0">
              <a:effectLst/>
              <a:latin typeface="+mn-lt"/>
              <a:ea typeface="+mn-ea"/>
              <a:cs typeface="+mn-cs"/>
            </a:rPr>
            <a:t>Нагрузочная способность 15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112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716649</xdr:colOff>
      <xdr:row>1</xdr:row>
      <xdr:rowOff>163286</xdr:rowOff>
    </xdr:from>
    <xdr:ext cx="4626428" cy="371929"/>
    <xdr:sp macro="" textlink="">
      <xdr:nvSpPr>
        <xdr:cNvPr id="25" name="Прямоугольник 24">
          <a:extLst>
            <a:ext uri="{FF2B5EF4-FFF2-40B4-BE49-F238E27FC236}">
              <a16:creationId xmlns:a16="http://schemas.microsoft.com/office/drawing/2014/main" id="{00000000-0008-0000-1900-000019000000}"/>
            </a:ext>
          </a:extLst>
        </xdr:cNvPr>
        <xdr:cNvSpPr/>
      </xdr:nvSpPr>
      <xdr:spPr>
        <a:xfrm>
          <a:off x="3365506" y="1061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29" name="Группа 28">
          <a:hlinkClick xmlns:r="http://schemas.openxmlformats.org/officeDocument/2006/relationships" r:id="rId4"/>
          <a:extLst>
            <a:ext uri="{FF2B5EF4-FFF2-40B4-BE49-F238E27FC236}">
              <a16:creationId xmlns:a16="http://schemas.microsoft.com/office/drawing/2014/main" id="{00000000-0008-0000-1900-00001D000000}"/>
            </a:ext>
          </a:extLst>
        </xdr:cNvPr>
        <xdr:cNvGrpSpPr/>
      </xdr:nvGrpSpPr>
      <xdr:grpSpPr>
        <a:xfrm>
          <a:off x="2394859" y="90713"/>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1900-00001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 uri="{96DAC541-7B7A-43D3-8B79-37D633B846F1}">
                <asvg:svgBlip xmlns:asvg="http://schemas.microsoft.com/office/drawing/2016/SVG/main" r:embed="rId6"/>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19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2" name="Группа 31">
          <a:extLst>
            <a:ext uri="{FF2B5EF4-FFF2-40B4-BE49-F238E27FC236}">
              <a16:creationId xmlns:a16="http://schemas.microsoft.com/office/drawing/2014/main" id="{00000000-0008-0000-1900-000020000000}"/>
            </a:ext>
          </a:extLst>
        </xdr:cNvPr>
        <xdr:cNvGrpSpPr/>
      </xdr:nvGrpSpPr>
      <xdr:grpSpPr>
        <a:xfrm>
          <a:off x="3165926" y="90713"/>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1900-00002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19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54429</xdr:colOff>
      <xdr:row>14</xdr:row>
      <xdr:rowOff>45357</xdr:rowOff>
    </xdr:from>
    <xdr:to>
      <xdr:col>2</xdr:col>
      <xdr:colOff>879929</xdr:colOff>
      <xdr:row>27</xdr:row>
      <xdr:rowOff>127000</xdr:rowOff>
    </xdr:to>
    <xdr:pic>
      <xdr:nvPicPr>
        <xdr:cNvPr id="37" name="Рисунок 36">
          <a:extLst>
            <a:ext uri="{FF2B5EF4-FFF2-40B4-BE49-F238E27FC236}">
              <a16:creationId xmlns:a16="http://schemas.microsoft.com/office/drawing/2014/main" id="{00000000-0008-0000-1900-00002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79715" y="6141357"/>
          <a:ext cx="2549071" cy="2440215"/>
        </a:xfrm>
        <a:prstGeom prst="rect">
          <a:avLst/>
        </a:prstGeom>
      </xdr:spPr>
    </xdr:pic>
    <xdr:clientData/>
  </xdr:twoCellAnchor>
  <xdr:twoCellAnchor editAs="oneCell">
    <xdr:from>
      <xdr:col>1</xdr:col>
      <xdr:colOff>54428</xdr:colOff>
      <xdr:row>1</xdr:row>
      <xdr:rowOff>63498</xdr:rowOff>
    </xdr:from>
    <xdr:to>
      <xdr:col>2</xdr:col>
      <xdr:colOff>743858</xdr:colOff>
      <xdr:row>3</xdr:row>
      <xdr:rowOff>81641</xdr:rowOff>
    </xdr:to>
    <xdr:pic>
      <xdr:nvPicPr>
        <xdr:cNvPr id="39" name="Рисунок 38">
          <a:extLst>
            <a:ext uri="{FF2B5EF4-FFF2-40B4-BE49-F238E27FC236}">
              <a16:creationId xmlns:a16="http://schemas.microsoft.com/office/drawing/2014/main" id="{00000000-0008-0000-1900-00002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79714" y="961569"/>
          <a:ext cx="2413001" cy="2413001"/>
        </a:xfrm>
        <a:prstGeom prst="rect">
          <a:avLst/>
        </a:prstGeom>
      </xdr:spPr>
    </xdr:pic>
    <xdr:clientData/>
  </xdr:twoCellAnchor>
  <xdr:oneCellAnchor>
    <xdr:from>
      <xdr:col>8</xdr:col>
      <xdr:colOff>734791</xdr:colOff>
      <xdr:row>1</xdr:row>
      <xdr:rowOff>81644</xdr:rowOff>
    </xdr:from>
    <xdr:ext cx="4717137" cy="634999"/>
    <xdr:sp macro="" textlink="">
      <xdr:nvSpPr>
        <xdr:cNvPr id="44" name="Прямоугольник 43">
          <a:extLst>
            <a:ext uri="{FF2B5EF4-FFF2-40B4-BE49-F238E27FC236}">
              <a16:creationId xmlns:a16="http://schemas.microsoft.com/office/drawing/2014/main" id="{00000000-0008-0000-1900-00002C000000}"/>
            </a:ext>
          </a:extLst>
        </xdr:cNvPr>
        <xdr:cNvSpPr/>
      </xdr:nvSpPr>
      <xdr:spPr>
        <a:xfrm>
          <a:off x="11693077" y="979715"/>
          <a:ext cx="4717137" cy="63499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с полотенцедержателем </a:t>
          </a:r>
        </a:p>
        <a:p>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editAs="oneCell">
    <xdr:from>
      <xdr:col>7</xdr:col>
      <xdr:colOff>63499</xdr:colOff>
      <xdr:row>1</xdr:row>
      <xdr:rowOff>127000</xdr:rowOff>
    </xdr:from>
    <xdr:to>
      <xdr:col>8</xdr:col>
      <xdr:colOff>725715</xdr:colOff>
      <xdr:row>3</xdr:row>
      <xdr:rowOff>117929</xdr:rowOff>
    </xdr:to>
    <xdr:pic>
      <xdr:nvPicPr>
        <xdr:cNvPr id="47" name="Рисунок 46">
          <a:extLst>
            <a:ext uri="{FF2B5EF4-FFF2-40B4-BE49-F238E27FC236}">
              <a16:creationId xmlns:a16="http://schemas.microsoft.com/office/drawing/2014/main" id="{00000000-0008-0000-19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3" y="1025071"/>
          <a:ext cx="2385787" cy="2385787"/>
        </a:xfrm>
        <a:prstGeom prst="rect">
          <a:avLst/>
        </a:prstGeom>
      </xdr:spPr>
    </xdr:pic>
    <xdr:clientData/>
  </xdr:twoCellAnchor>
  <xdr:oneCellAnchor>
    <xdr:from>
      <xdr:col>2</xdr:col>
      <xdr:colOff>997857</xdr:colOff>
      <xdr:row>15</xdr:row>
      <xdr:rowOff>45357</xdr:rowOff>
    </xdr:from>
    <xdr:ext cx="4626428" cy="371929"/>
    <xdr:sp macro="" textlink="">
      <xdr:nvSpPr>
        <xdr:cNvPr id="48" name="Прямоугольник 47">
          <a:extLst>
            <a:ext uri="{FF2B5EF4-FFF2-40B4-BE49-F238E27FC236}">
              <a16:creationId xmlns:a16="http://schemas.microsoft.com/office/drawing/2014/main" id="{00000000-0008-0000-1900-000030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200</a:t>
          </a:r>
        </a:p>
      </xdr:txBody>
    </xdr:sp>
    <xdr:clientData/>
  </xdr:oneCellAnchor>
  <xdr:oneCellAnchor>
    <xdr:from>
      <xdr:col>2</xdr:col>
      <xdr:colOff>1061357</xdr:colOff>
      <xdr:row>17</xdr:row>
      <xdr:rowOff>45358</xdr:rowOff>
    </xdr:from>
    <xdr:ext cx="4218214" cy="1805215"/>
    <xdr:sp macro="" textlink="">
      <xdr:nvSpPr>
        <xdr:cNvPr id="49" name="Прямоугольник 48">
          <a:extLst>
            <a:ext uri="{FF2B5EF4-FFF2-40B4-BE49-F238E27FC236}">
              <a16:creationId xmlns:a16="http://schemas.microsoft.com/office/drawing/2014/main" id="{00000000-0008-0000-1900-000031000000}"/>
            </a:ext>
          </a:extLst>
        </xdr:cNvPr>
        <xdr:cNvSpPr/>
      </xdr:nvSpPr>
      <xdr:spPr>
        <a:xfrm>
          <a:off x="3710214" y="6685644"/>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200 мм</a:t>
          </a:r>
        </a:p>
        <a:p>
          <a:r>
            <a:rPr lang="ru-RU" sz="1100" b="0" i="0">
              <a:effectLst/>
              <a:latin typeface="+mn-lt"/>
              <a:ea typeface="+mn-ea"/>
              <a:cs typeface="+mn-cs"/>
            </a:rPr>
            <a:t>Нагрузочная способность 17,5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twoCellAnchor editAs="oneCell">
    <xdr:from>
      <xdr:col>7</xdr:col>
      <xdr:colOff>27213</xdr:colOff>
      <xdr:row>13</xdr:row>
      <xdr:rowOff>90714</xdr:rowOff>
    </xdr:from>
    <xdr:to>
      <xdr:col>8</xdr:col>
      <xdr:colOff>879929</xdr:colOff>
      <xdr:row>27</xdr:row>
      <xdr:rowOff>127001</xdr:rowOff>
    </xdr:to>
    <xdr:pic>
      <xdr:nvPicPr>
        <xdr:cNvPr id="51" name="Рисунок 50">
          <a:extLst>
            <a:ext uri="{FF2B5EF4-FFF2-40B4-BE49-F238E27FC236}">
              <a16:creationId xmlns:a16="http://schemas.microsoft.com/office/drawing/2014/main" id="{00000000-0008-0000-1900-00003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261927" y="6005285"/>
          <a:ext cx="2576287" cy="2576287"/>
        </a:xfrm>
        <a:prstGeom prst="rect">
          <a:avLst/>
        </a:prstGeom>
      </xdr:spPr>
    </xdr:pic>
    <xdr:clientData/>
  </xdr:twoCellAnchor>
  <xdr:oneCellAnchor>
    <xdr:from>
      <xdr:col>8</xdr:col>
      <xdr:colOff>870856</xdr:colOff>
      <xdr:row>15</xdr:row>
      <xdr:rowOff>81643</xdr:rowOff>
    </xdr:from>
    <xdr:ext cx="4626428" cy="371929"/>
    <xdr:sp macro="" textlink="">
      <xdr:nvSpPr>
        <xdr:cNvPr id="52" name="Прямоугольник 51">
          <a:extLst>
            <a:ext uri="{FF2B5EF4-FFF2-40B4-BE49-F238E27FC236}">
              <a16:creationId xmlns:a16="http://schemas.microsoft.com/office/drawing/2014/main" id="{00000000-0008-0000-1900-000034000000}"/>
            </a:ext>
          </a:extLst>
        </xdr:cNvPr>
        <xdr:cNvSpPr/>
      </xdr:nvSpPr>
      <xdr:spPr>
        <a:xfrm>
          <a:off x="11829142" y="6359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300</a:t>
          </a:r>
        </a:p>
      </xdr:txBody>
    </xdr:sp>
    <xdr:clientData/>
  </xdr:oneCellAnchor>
  <xdr:oneCellAnchor>
    <xdr:from>
      <xdr:col>8</xdr:col>
      <xdr:colOff>888999</xdr:colOff>
      <xdr:row>16</xdr:row>
      <xdr:rowOff>172358</xdr:rowOff>
    </xdr:from>
    <xdr:ext cx="4218214" cy="1805215"/>
    <xdr:sp macro="" textlink="">
      <xdr:nvSpPr>
        <xdr:cNvPr id="53" name="Прямоугольник 52">
          <a:extLst>
            <a:ext uri="{FF2B5EF4-FFF2-40B4-BE49-F238E27FC236}">
              <a16:creationId xmlns:a16="http://schemas.microsoft.com/office/drawing/2014/main" id="{00000000-0008-0000-1900-000035000000}"/>
            </a:ext>
          </a:extLst>
        </xdr:cNvPr>
        <xdr:cNvSpPr/>
      </xdr:nvSpPr>
      <xdr:spPr>
        <a:xfrm>
          <a:off x="11847285" y="6631215"/>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300 мм</a:t>
          </a:r>
        </a:p>
        <a:p>
          <a:r>
            <a:rPr lang="ru-RU" sz="1100" b="0" i="0">
              <a:effectLst/>
              <a:latin typeface="+mn-lt"/>
              <a:ea typeface="+mn-ea"/>
              <a:cs typeface="+mn-cs"/>
            </a:rPr>
            <a:t>Нагрузочная способность 20 кг</a:t>
          </a:r>
        </a:p>
        <a:p>
          <a:r>
            <a:rPr lang="ru-RU" sz="1100" b="0" i="0">
              <a:effectLst/>
              <a:latin typeface="+mn-lt"/>
              <a:ea typeface="+mn-ea"/>
              <a:cs typeface="+mn-cs"/>
            </a:rPr>
            <a:t>Минимимальные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262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997857</xdr:colOff>
      <xdr:row>40</xdr:row>
      <xdr:rowOff>45357</xdr:rowOff>
    </xdr:from>
    <xdr:ext cx="4626428" cy="371929"/>
    <xdr:sp macro="" textlink="">
      <xdr:nvSpPr>
        <xdr:cNvPr id="55" name="Прямоугольник 54">
          <a:extLst>
            <a:ext uri="{FF2B5EF4-FFF2-40B4-BE49-F238E27FC236}">
              <a16:creationId xmlns:a16="http://schemas.microsoft.com/office/drawing/2014/main" id="{00000000-0008-0000-1900-000037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a:t>
          </a:r>
          <a:endParaRPr lang="ru-RU" sz="1800" b="1" i="0" baseline="0">
            <a:latin typeface="+mn-lt"/>
            <a:ea typeface="+mn-ea"/>
            <a:cs typeface="+mn-cs"/>
          </a:endParaRPr>
        </a:p>
      </xdr:txBody>
    </xdr:sp>
    <xdr:clientData/>
  </xdr:oneCellAnchor>
  <xdr:oneCellAnchor>
    <xdr:from>
      <xdr:col>2</xdr:col>
      <xdr:colOff>1088571</xdr:colOff>
      <xdr:row>42</xdr:row>
      <xdr:rowOff>45359</xdr:rowOff>
    </xdr:from>
    <xdr:ext cx="4218214" cy="1406070"/>
    <xdr:sp macro="" textlink="">
      <xdr:nvSpPr>
        <xdr:cNvPr id="56" name="Прямоугольник 55">
          <a:extLst>
            <a:ext uri="{FF2B5EF4-FFF2-40B4-BE49-F238E27FC236}">
              <a16:creationId xmlns:a16="http://schemas.microsoft.com/office/drawing/2014/main" id="{00000000-0008-0000-1900-000038000000}"/>
            </a:ext>
          </a:extLst>
        </xdr:cNvPr>
        <xdr:cNvSpPr/>
      </xdr:nvSpPr>
      <xdr:spPr>
        <a:xfrm>
          <a:off x="3737428" y="11938002"/>
          <a:ext cx="4218214" cy="1406070"/>
        </a:xfrm>
        <a:prstGeom prst="rect">
          <a:avLst/>
        </a:prstGeom>
        <a:noFill/>
      </xdr:spPr>
      <xdr:txBody>
        <a:bodyPr wrap="square" lIns="91440" tIns="45720" rIns="91440" bIns="45720">
          <a:noAutofit/>
        </a:bodyPr>
        <a:lstStyle/>
        <a:p>
          <a:r>
            <a:rPr lang="ru-RU" sz="1100" b="0" i="0">
              <a:effectLst/>
              <a:latin typeface="+mn-lt"/>
              <a:ea typeface="+mn-ea"/>
              <a:cs typeface="+mn-cs"/>
            </a:rPr>
            <a:t>Может применяться как право- и левосторонняя</a:t>
          </a:r>
        </a:p>
        <a:p>
          <a:r>
            <a:rPr lang="ru-RU" sz="1100" b="0" i="0">
              <a:effectLst/>
              <a:latin typeface="+mn-lt"/>
              <a:ea typeface="+mn-ea"/>
              <a:cs typeface="+mn-cs"/>
            </a:rPr>
            <a:t>Нагрузочная способность 10 кг</a:t>
          </a:r>
        </a:p>
        <a:p>
          <a:r>
            <a:rPr lang="ru-RU" sz="1100" b="0" i="0">
              <a:effectLst/>
              <a:latin typeface="+mn-lt"/>
              <a:ea typeface="+mn-ea"/>
              <a:cs typeface="+mn-cs"/>
            </a:rPr>
            <a:t>Минимальные внутренние размеры корпуса</a:t>
          </a:r>
          <a:br>
            <a:rPr lang="ru-RU" sz="1100" b="0" i="0">
              <a:effectLst/>
              <a:latin typeface="+mn-lt"/>
              <a:ea typeface="+mn-ea"/>
              <a:cs typeface="+mn-cs"/>
            </a:rPr>
          </a:br>
          <a:r>
            <a:rPr lang="ru-RU" sz="1100" b="0" i="0">
              <a:effectLst/>
              <a:latin typeface="+mn-lt"/>
              <a:ea typeface="+mn-ea"/>
              <a:cs typeface="+mn-cs"/>
            </a:rPr>
            <a:t>Ширина 148 мм</a:t>
          </a:r>
          <a:br>
            <a:rPr lang="ru-RU" sz="1100" b="0" i="0">
              <a:effectLst/>
              <a:latin typeface="+mn-lt"/>
              <a:ea typeface="+mn-ea"/>
              <a:cs typeface="+mn-cs"/>
            </a:rPr>
          </a:br>
          <a:r>
            <a:rPr lang="ru-RU" sz="1100" b="0" i="0">
              <a:effectLst/>
              <a:latin typeface="+mn-lt"/>
              <a:ea typeface="+mn-ea"/>
              <a:cs typeface="+mn-cs"/>
            </a:rPr>
            <a:t>Глубина 290 мм</a:t>
          </a:r>
          <a:br>
            <a:rPr lang="ru-RU" sz="1100" b="0" i="0">
              <a:effectLst/>
              <a:latin typeface="+mn-lt"/>
              <a:ea typeface="+mn-ea"/>
              <a:cs typeface="+mn-cs"/>
            </a:rPr>
          </a:br>
          <a:r>
            <a:rPr lang="ru-RU" sz="1100" b="0" i="0">
              <a:effectLst/>
              <a:latin typeface="+mn-lt"/>
              <a:ea typeface="+mn-ea"/>
              <a:cs typeface="+mn-cs"/>
            </a:rPr>
            <a:t>высота 548 мм</a:t>
          </a:r>
        </a:p>
        <a:p>
          <a:r>
            <a:rPr lang="ru-RU" sz="1100" b="0" i="0">
              <a:effectLst/>
              <a:latin typeface="+mn-lt"/>
              <a:ea typeface="+mn-ea"/>
              <a:cs typeface="+mn-cs"/>
            </a:rPr>
            <a:t>Верхняя корзина с возможностью регулировки по высоте</a:t>
          </a:r>
        </a:p>
      </xdr:txBody>
    </xdr:sp>
    <xdr:clientData/>
  </xdr:oneCellAnchor>
  <xdr:twoCellAnchor editAs="oneCell">
    <xdr:from>
      <xdr:col>1</xdr:col>
      <xdr:colOff>172355</xdr:colOff>
      <xdr:row>40</xdr:row>
      <xdr:rowOff>45357</xdr:rowOff>
    </xdr:from>
    <xdr:to>
      <xdr:col>2</xdr:col>
      <xdr:colOff>698497</xdr:colOff>
      <xdr:row>52</xdr:row>
      <xdr:rowOff>117927</xdr:rowOff>
    </xdr:to>
    <xdr:pic>
      <xdr:nvPicPr>
        <xdr:cNvPr id="58" name="Рисунок 57">
          <a:extLst>
            <a:ext uri="{FF2B5EF4-FFF2-40B4-BE49-F238E27FC236}">
              <a16:creationId xmlns:a16="http://schemas.microsoft.com/office/drawing/2014/main" id="{00000000-0008-0000-1900-00003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97641" y="11575143"/>
          <a:ext cx="2249713" cy="224971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41" name="Группа 40">
          <a:hlinkClick xmlns:r="http://schemas.openxmlformats.org/officeDocument/2006/relationships" r:id="rId1"/>
          <a:extLst>
            <a:ext uri="{FF2B5EF4-FFF2-40B4-BE49-F238E27FC236}">
              <a16:creationId xmlns:a16="http://schemas.microsoft.com/office/drawing/2014/main" id="{00000000-0008-0000-1A00-000029000000}"/>
            </a:ext>
          </a:extLst>
        </xdr:cNvPr>
        <xdr:cNvGrpSpPr>
          <a:grpSpLocks noChangeAspect="1"/>
        </xdr:cNvGrpSpPr>
      </xdr:nvGrpSpPr>
      <xdr:grpSpPr>
        <a:xfrm>
          <a:off x="90716" y="90715"/>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1A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1A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44" name="Группа 43">
          <a:hlinkClick xmlns:r="http://schemas.openxmlformats.org/officeDocument/2006/relationships" r:id="rId2"/>
          <a:extLst>
            <a:ext uri="{FF2B5EF4-FFF2-40B4-BE49-F238E27FC236}">
              <a16:creationId xmlns:a16="http://schemas.microsoft.com/office/drawing/2014/main" id="{00000000-0008-0000-1A00-00002C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45" name="Стрелка влево 111">
            <a:extLst>
              <a:ext uri="{FF2B5EF4-FFF2-40B4-BE49-F238E27FC236}">
                <a16:creationId xmlns:a16="http://schemas.microsoft.com/office/drawing/2014/main" id="{00000000-0008-0000-1A00-00002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6" name="Прямоугольник 45">
            <a:extLst>
              <a:ext uri="{FF2B5EF4-FFF2-40B4-BE49-F238E27FC236}">
                <a16:creationId xmlns:a16="http://schemas.microsoft.com/office/drawing/2014/main" id="{00000000-0008-0000-1A00-00002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553358</xdr:colOff>
      <xdr:row>11</xdr:row>
      <xdr:rowOff>453572</xdr:rowOff>
    </xdr:from>
    <xdr:to>
      <xdr:col>2</xdr:col>
      <xdr:colOff>2053669</xdr:colOff>
      <xdr:row>11</xdr:row>
      <xdr:rowOff>2060504</xdr:rowOff>
    </xdr:to>
    <xdr:pic>
      <xdr:nvPicPr>
        <xdr:cNvPr id="48" name="Рисунок 47">
          <a:extLst>
            <a:ext uri="{FF2B5EF4-FFF2-40B4-BE49-F238E27FC236}">
              <a16:creationId xmlns:a16="http://schemas.microsoft.com/office/drawing/2014/main" id="{00000000-0008-0000-1A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202215" y="6150429"/>
          <a:ext cx="1500311" cy="1606932"/>
        </a:xfrm>
        <a:prstGeom prst="rect">
          <a:avLst/>
        </a:prstGeom>
      </xdr:spPr>
    </xdr:pic>
    <xdr:clientData/>
  </xdr:twoCellAnchor>
  <xdr:oneCellAnchor>
    <xdr:from>
      <xdr:col>2</xdr:col>
      <xdr:colOff>517072</xdr:colOff>
      <xdr:row>11</xdr:row>
      <xdr:rowOff>127000</xdr:rowOff>
    </xdr:from>
    <xdr:ext cx="4626428" cy="435428"/>
    <xdr:sp macro="" textlink="">
      <xdr:nvSpPr>
        <xdr:cNvPr id="49" name="Прямоугольник 48">
          <a:extLst>
            <a:ext uri="{FF2B5EF4-FFF2-40B4-BE49-F238E27FC236}">
              <a16:creationId xmlns:a16="http://schemas.microsoft.com/office/drawing/2014/main" id="{00000000-0008-0000-1A00-000031000000}"/>
            </a:ext>
          </a:extLst>
        </xdr:cNvPr>
        <xdr:cNvSpPr/>
      </xdr:nvSpPr>
      <xdr:spPr>
        <a:xfrm>
          <a:off x="3165929" y="1841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oneCellAnchor>
    <xdr:from>
      <xdr:col>8</xdr:col>
      <xdr:colOff>517072</xdr:colOff>
      <xdr:row>11</xdr:row>
      <xdr:rowOff>127000</xdr:rowOff>
    </xdr:from>
    <xdr:ext cx="4626428" cy="435428"/>
    <xdr:sp macro="" textlink="">
      <xdr:nvSpPr>
        <xdr:cNvPr id="52" name="Прямоугольник 51">
          <a:extLst>
            <a:ext uri="{FF2B5EF4-FFF2-40B4-BE49-F238E27FC236}">
              <a16:creationId xmlns:a16="http://schemas.microsoft.com/office/drawing/2014/main" id="{00000000-0008-0000-1A00-000034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517071</xdr:colOff>
      <xdr:row>11</xdr:row>
      <xdr:rowOff>489197</xdr:rowOff>
    </xdr:from>
    <xdr:to>
      <xdr:col>8</xdr:col>
      <xdr:colOff>1982083</xdr:colOff>
      <xdr:row>11</xdr:row>
      <xdr:rowOff>2131786</xdr:rowOff>
    </xdr:to>
    <xdr:pic>
      <xdr:nvPicPr>
        <xdr:cNvPr id="55" name="Рисунок 54">
          <a:extLst>
            <a:ext uri="{FF2B5EF4-FFF2-40B4-BE49-F238E27FC236}">
              <a16:creationId xmlns:a16="http://schemas.microsoft.com/office/drawing/2014/main" id="{00000000-0008-0000-1A00-00003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475357" y="6186054"/>
          <a:ext cx="1465012" cy="1642589"/>
        </a:xfrm>
        <a:prstGeom prst="rect">
          <a:avLst/>
        </a:prstGeom>
      </xdr:spPr>
    </xdr:pic>
    <xdr:clientData/>
  </xdr:twoCellAnchor>
  <xdr:oneCellAnchor>
    <xdr:from>
      <xdr:col>2</xdr:col>
      <xdr:colOff>517072</xdr:colOff>
      <xdr:row>29</xdr:row>
      <xdr:rowOff>127000</xdr:rowOff>
    </xdr:from>
    <xdr:ext cx="4626428" cy="435428"/>
    <xdr:sp macro="" textlink="">
      <xdr:nvSpPr>
        <xdr:cNvPr id="67" name="Прямоугольник 66">
          <a:extLst>
            <a:ext uri="{FF2B5EF4-FFF2-40B4-BE49-F238E27FC236}">
              <a16:creationId xmlns:a16="http://schemas.microsoft.com/office/drawing/2014/main" id="{00000000-0008-0000-1A00-000043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507998</xdr:colOff>
      <xdr:row>29</xdr:row>
      <xdr:rowOff>435427</xdr:rowOff>
    </xdr:from>
    <xdr:to>
      <xdr:col>2</xdr:col>
      <xdr:colOff>2237965</xdr:colOff>
      <xdr:row>29</xdr:row>
      <xdr:rowOff>2140857</xdr:rowOff>
    </xdr:to>
    <xdr:pic>
      <xdr:nvPicPr>
        <xdr:cNvPr id="70" name="Рисунок 69">
          <a:extLst>
            <a:ext uri="{FF2B5EF4-FFF2-40B4-BE49-F238E27FC236}">
              <a16:creationId xmlns:a16="http://schemas.microsoft.com/office/drawing/2014/main" id="{00000000-0008-0000-1A00-00004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156855" y="14115141"/>
          <a:ext cx="1729967" cy="1705430"/>
        </a:xfrm>
        <a:prstGeom prst="rect">
          <a:avLst/>
        </a:prstGeom>
      </xdr:spPr>
    </xdr:pic>
    <xdr:clientData/>
  </xdr:twoCellAnchor>
  <xdr:oneCellAnchor>
    <xdr:from>
      <xdr:col>8</xdr:col>
      <xdr:colOff>517072</xdr:colOff>
      <xdr:row>29</xdr:row>
      <xdr:rowOff>127000</xdr:rowOff>
    </xdr:from>
    <xdr:ext cx="4626428" cy="435428"/>
    <xdr:sp macro="" textlink="">
      <xdr:nvSpPr>
        <xdr:cNvPr id="71" name="Прямоугольник 70">
          <a:extLst>
            <a:ext uri="{FF2B5EF4-FFF2-40B4-BE49-F238E27FC236}">
              <a16:creationId xmlns:a16="http://schemas.microsoft.com/office/drawing/2014/main" id="{00000000-0008-0000-1A00-000047000000}"/>
            </a:ext>
          </a:extLst>
        </xdr:cNvPr>
        <xdr:cNvSpPr/>
      </xdr:nvSpPr>
      <xdr:spPr>
        <a:xfrm>
          <a:off x="3165929" y="5642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8</xdr:col>
      <xdr:colOff>598713</xdr:colOff>
      <xdr:row>29</xdr:row>
      <xdr:rowOff>451638</xdr:rowOff>
    </xdr:from>
    <xdr:ext cx="1705430" cy="1681239"/>
    <xdr:pic>
      <xdr:nvPicPr>
        <xdr:cNvPr id="73" name="Рисунок 72">
          <a:extLst>
            <a:ext uri="{FF2B5EF4-FFF2-40B4-BE49-F238E27FC236}">
              <a16:creationId xmlns:a16="http://schemas.microsoft.com/office/drawing/2014/main" id="{00000000-0008-0000-1A00-00004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556999" y="14131352"/>
          <a:ext cx="1705430" cy="1681239"/>
        </a:xfrm>
        <a:prstGeom prst="rect">
          <a:avLst/>
        </a:prstGeom>
      </xdr:spPr>
    </xdr:pic>
    <xdr:clientData/>
  </xdr:oneCellAnchor>
  <xdr:oneCellAnchor>
    <xdr:from>
      <xdr:col>2</xdr:col>
      <xdr:colOff>517072</xdr:colOff>
      <xdr:row>20</xdr:row>
      <xdr:rowOff>127000</xdr:rowOff>
    </xdr:from>
    <xdr:ext cx="4626428" cy="435428"/>
    <xdr:sp macro="" textlink="">
      <xdr:nvSpPr>
        <xdr:cNvPr id="89" name="Прямоугольник 88">
          <a:extLst>
            <a:ext uri="{FF2B5EF4-FFF2-40B4-BE49-F238E27FC236}">
              <a16:creationId xmlns:a16="http://schemas.microsoft.com/office/drawing/2014/main" id="{00000000-0008-0000-1A00-000059000000}"/>
            </a:ext>
          </a:extLst>
        </xdr:cNvPr>
        <xdr:cNvSpPr/>
      </xdr:nvSpPr>
      <xdr:spPr>
        <a:xfrm>
          <a:off x="3165929" y="5823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2</xdr:col>
      <xdr:colOff>535215</xdr:colOff>
      <xdr:row>20</xdr:row>
      <xdr:rowOff>489856</xdr:rowOff>
    </xdr:from>
    <xdr:to>
      <xdr:col>2</xdr:col>
      <xdr:colOff>2177143</xdr:colOff>
      <xdr:row>20</xdr:row>
      <xdr:rowOff>2131784</xdr:rowOff>
    </xdr:to>
    <xdr:pic>
      <xdr:nvPicPr>
        <xdr:cNvPr id="92" name="Рисунок 91">
          <a:extLst>
            <a:ext uri="{FF2B5EF4-FFF2-40B4-BE49-F238E27FC236}">
              <a16:creationId xmlns:a16="http://schemas.microsoft.com/office/drawing/2014/main" id="{00000000-0008-0000-1A00-00005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184072" y="10178142"/>
          <a:ext cx="1641928" cy="1641928"/>
        </a:xfrm>
        <a:prstGeom prst="rect">
          <a:avLst/>
        </a:prstGeom>
      </xdr:spPr>
    </xdr:pic>
    <xdr:clientData/>
  </xdr:twoCellAnchor>
  <xdr:oneCellAnchor>
    <xdr:from>
      <xdr:col>8</xdr:col>
      <xdr:colOff>517072</xdr:colOff>
      <xdr:row>20</xdr:row>
      <xdr:rowOff>127000</xdr:rowOff>
    </xdr:from>
    <xdr:ext cx="4626428" cy="435428"/>
    <xdr:sp macro="" textlink="">
      <xdr:nvSpPr>
        <xdr:cNvPr id="93" name="Прямоугольник 92">
          <a:extLst>
            <a:ext uri="{FF2B5EF4-FFF2-40B4-BE49-F238E27FC236}">
              <a16:creationId xmlns:a16="http://schemas.microsoft.com/office/drawing/2014/main" id="{00000000-0008-0000-1A00-00005D000000}"/>
            </a:ext>
          </a:extLst>
        </xdr:cNvPr>
        <xdr:cNvSpPr/>
      </xdr:nvSpPr>
      <xdr:spPr>
        <a:xfrm>
          <a:off x="3165929" y="98152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498928</xdr:colOff>
      <xdr:row>20</xdr:row>
      <xdr:rowOff>426560</xdr:rowOff>
    </xdr:from>
    <xdr:to>
      <xdr:col>8</xdr:col>
      <xdr:colOff>2086428</xdr:colOff>
      <xdr:row>20</xdr:row>
      <xdr:rowOff>2168071</xdr:rowOff>
    </xdr:to>
    <xdr:pic>
      <xdr:nvPicPr>
        <xdr:cNvPr id="97" name="Рисунок 96">
          <a:extLst>
            <a:ext uri="{FF2B5EF4-FFF2-40B4-BE49-F238E27FC236}">
              <a16:creationId xmlns:a16="http://schemas.microsoft.com/office/drawing/2014/main" id="{00000000-0008-0000-1A00-00006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457214" y="10114846"/>
          <a:ext cx="1587500" cy="1741511"/>
        </a:xfrm>
        <a:prstGeom prst="rect">
          <a:avLst/>
        </a:prstGeom>
      </xdr:spPr>
    </xdr:pic>
    <xdr:clientData/>
  </xdr:twoCellAnchor>
  <xdr:oneCellAnchor>
    <xdr:from>
      <xdr:col>2</xdr:col>
      <xdr:colOff>517072</xdr:colOff>
      <xdr:row>38</xdr:row>
      <xdr:rowOff>127000</xdr:rowOff>
    </xdr:from>
    <xdr:ext cx="4626428" cy="435428"/>
    <xdr:sp macro="" textlink="">
      <xdr:nvSpPr>
        <xdr:cNvPr id="98" name="Прямоугольник 97">
          <a:extLst>
            <a:ext uri="{FF2B5EF4-FFF2-40B4-BE49-F238E27FC236}">
              <a16:creationId xmlns:a16="http://schemas.microsoft.com/office/drawing/2014/main" id="{00000000-0008-0000-1A00-000062000000}"/>
            </a:ext>
          </a:extLst>
        </xdr:cNvPr>
        <xdr:cNvSpPr/>
      </xdr:nvSpPr>
      <xdr:spPr>
        <a:xfrm>
          <a:off x="3165929" y="13806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489858</xdr:colOff>
      <xdr:row>38</xdr:row>
      <xdr:rowOff>470268</xdr:rowOff>
    </xdr:from>
    <xdr:to>
      <xdr:col>2</xdr:col>
      <xdr:colOff>1914072</xdr:colOff>
      <xdr:row>38</xdr:row>
      <xdr:rowOff>2142641</xdr:rowOff>
    </xdr:to>
    <xdr:pic>
      <xdr:nvPicPr>
        <xdr:cNvPr id="102" name="Рисунок 101">
          <a:extLst>
            <a:ext uri="{FF2B5EF4-FFF2-40B4-BE49-F238E27FC236}">
              <a16:creationId xmlns:a16="http://schemas.microsoft.com/office/drawing/2014/main" id="{00000000-0008-0000-1A00-000066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138715" y="18086982"/>
          <a:ext cx="1424214" cy="1672373"/>
        </a:xfrm>
        <a:prstGeom prst="rect">
          <a:avLst/>
        </a:prstGeom>
      </xdr:spPr>
    </xdr:pic>
    <xdr:clientData/>
  </xdr:twoCellAnchor>
  <xdr:oneCellAnchor>
    <xdr:from>
      <xdr:col>8</xdr:col>
      <xdr:colOff>517072</xdr:colOff>
      <xdr:row>38</xdr:row>
      <xdr:rowOff>127000</xdr:rowOff>
    </xdr:from>
    <xdr:ext cx="4626428" cy="435428"/>
    <xdr:sp macro="" textlink="">
      <xdr:nvSpPr>
        <xdr:cNvPr id="103" name="Прямоугольник 102">
          <a:extLst>
            <a:ext uri="{FF2B5EF4-FFF2-40B4-BE49-F238E27FC236}">
              <a16:creationId xmlns:a16="http://schemas.microsoft.com/office/drawing/2014/main" id="{00000000-0008-0000-1A00-000067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517071</xdr:colOff>
      <xdr:row>38</xdr:row>
      <xdr:rowOff>429944</xdr:rowOff>
    </xdr:from>
    <xdr:to>
      <xdr:col>8</xdr:col>
      <xdr:colOff>1977571</xdr:colOff>
      <xdr:row>38</xdr:row>
      <xdr:rowOff>2173487</xdr:rowOff>
    </xdr:to>
    <xdr:pic>
      <xdr:nvPicPr>
        <xdr:cNvPr id="107" name="Рисунок 106">
          <a:extLst>
            <a:ext uri="{FF2B5EF4-FFF2-40B4-BE49-F238E27FC236}">
              <a16:creationId xmlns:a16="http://schemas.microsoft.com/office/drawing/2014/main" id="{00000000-0008-0000-1A00-00006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1475357" y="18046658"/>
          <a:ext cx="1460500" cy="1743543"/>
        </a:xfrm>
        <a:prstGeom prst="rect">
          <a:avLst/>
        </a:prstGeom>
      </xdr:spPr>
    </xdr:pic>
    <xdr:clientData/>
  </xdr:twoCellAnchor>
  <xdr:oneCellAnchor>
    <xdr:from>
      <xdr:col>2</xdr:col>
      <xdr:colOff>517072</xdr:colOff>
      <xdr:row>48</xdr:row>
      <xdr:rowOff>127000</xdr:rowOff>
    </xdr:from>
    <xdr:ext cx="4626428" cy="435428"/>
    <xdr:sp macro="" textlink="">
      <xdr:nvSpPr>
        <xdr:cNvPr id="108" name="Прямоугольник 107">
          <a:extLst>
            <a:ext uri="{FF2B5EF4-FFF2-40B4-BE49-F238E27FC236}">
              <a16:creationId xmlns:a16="http://schemas.microsoft.com/office/drawing/2014/main" id="{00000000-0008-0000-1A00-00006C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544289</xdr:colOff>
      <xdr:row>48</xdr:row>
      <xdr:rowOff>450120</xdr:rowOff>
    </xdr:from>
    <xdr:to>
      <xdr:col>2</xdr:col>
      <xdr:colOff>1923143</xdr:colOff>
      <xdr:row>48</xdr:row>
      <xdr:rowOff>2157273</xdr:rowOff>
    </xdr:to>
    <xdr:pic>
      <xdr:nvPicPr>
        <xdr:cNvPr id="114" name="Рисунок 113">
          <a:extLst>
            <a:ext uri="{FF2B5EF4-FFF2-40B4-BE49-F238E27FC236}">
              <a16:creationId xmlns:a16="http://schemas.microsoft.com/office/drawing/2014/main" id="{00000000-0008-0000-1A00-00007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193146" y="22384834"/>
          <a:ext cx="1378854" cy="1707153"/>
        </a:xfrm>
        <a:prstGeom prst="rect">
          <a:avLst/>
        </a:prstGeom>
      </xdr:spPr>
    </xdr:pic>
    <xdr:clientData/>
  </xdr:twoCellAnchor>
  <xdr:oneCellAnchor>
    <xdr:from>
      <xdr:col>8</xdr:col>
      <xdr:colOff>517072</xdr:colOff>
      <xdr:row>48</xdr:row>
      <xdr:rowOff>127000</xdr:rowOff>
    </xdr:from>
    <xdr:ext cx="4626428" cy="435428"/>
    <xdr:sp macro="" textlink="">
      <xdr:nvSpPr>
        <xdr:cNvPr id="115" name="Прямоугольник 114">
          <a:extLst>
            <a:ext uri="{FF2B5EF4-FFF2-40B4-BE49-F238E27FC236}">
              <a16:creationId xmlns:a16="http://schemas.microsoft.com/office/drawing/2014/main" id="{00000000-0008-0000-1A00-000073000000}"/>
            </a:ext>
          </a:extLst>
        </xdr:cNvPr>
        <xdr:cNvSpPr/>
      </xdr:nvSpPr>
      <xdr:spPr>
        <a:xfrm>
          <a:off x="3165929" y="22079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517065</xdr:colOff>
      <xdr:row>48</xdr:row>
      <xdr:rowOff>489140</xdr:rowOff>
    </xdr:from>
    <xdr:to>
      <xdr:col>8</xdr:col>
      <xdr:colOff>1905000</xdr:colOff>
      <xdr:row>48</xdr:row>
      <xdr:rowOff>2159000</xdr:rowOff>
    </xdr:to>
    <xdr:pic>
      <xdr:nvPicPr>
        <xdr:cNvPr id="119" name="Рисунок 118">
          <a:extLst>
            <a:ext uri="{FF2B5EF4-FFF2-40B4-BE49-F238E27FC236}">
              <a16:creationId xmlns:a16="http://schemas.microsoft.com/office/drawing/2014/main" id="{00000000-0008-0000-1A00-00007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1475351" y="22423854"/>
          <a:ext cx="1387935" cy="1669860"/>
        </a:xfrm>
        <a:prstGeom prst="rect">
          <a:avLst/>
        </a:prstGeom>
      </xdr:spPr>
    </xdr:pic>
    <xdr:clientData/>
  </xdr:twoCellAnchor>
  <xdr:oneCellAnchor>
    <xdr:from>
      <xdr:col>2</xdr:col>
      <xdr:colOff>2712358</xdr:colOff>
      <xdr:row>11</xdr:row>
      <xdr:rowOff>435428</xdr:rowOff>
    </xdr:from>
    <xdr:ext cx="2585358" cy="671285"/>
    <xdr:sp macro="" textlink="">
      <xdr:nvSpPr>
        <xdr:cNvPr id="56" name="Прямоугольник 55">
          <a:extLst>
            <a:ext uri="{FF2B5EF4-FFF2-40B4-BE49-F238E27FC236}">
              <a16:creationId xmlns:a16="http://schemas.microsoft.com/office/drawing/2014/main" id="{00000000-0008-0000-1A00-000038000000}"/>
            </a:ext>
          </a:extLst>
        </xdr:cNvPr>
        <xdr:cNvSpPr/>
      </xdr:nvSpPr>
      <xdr:spPr>
        <a:xfrm>
          <a:off x="5361215" y="6132285"/>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11</xdr:row>
      <xdr:rowOff>0</xdr:rowOff>
    </xdr:from>
    <xdr:to>
      <xdr:col>2</xdr:col>
      <xdr:colOff>462641</xdr:colOff>
      <xdr:row>11</xdr:row>
      <xdr:rowOff>2183188</xdr:rowOff>
    </xdr:to>
    <xdr:pic>
      <xdr:nvPicPr>
        <xdr:cNvPr id="57" name="Рисунок 56">
          <a:extLst>
            <a:ext uri="{FF2B5EF4-FFF2-40B4-BE49-F238E27FC236}">
              <a16:creationId xmlns:a16="http://schemas.microsoft.com/office/drawing/2014/main" id="{00000000-0008-0000-1A00-00003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9144000"/>
          <a:ext cx="2177141" cy="2183188"/>
        </a:xfrm>
        <a:prstGeom prst="rect">
          <a:avLst/>
        </a:prstGeom>
      </xdr:spPr>
    </xdr:pic>
    <xdr:clientData/>
  </xdr:twoCellAnchor>
  <xdr:twoCellAnchor editAs="oneCell">
    <xdr:from>
      <xdr:col>7</xdr:col>
      <xdr:colOff>9071</xdr:colOff>
      <xdr:row>11</xdr:row>
      <xdr:rowOff>0</xdr:rowOff>
    </xdr:from>
    <xdr:to>
      <xdr:col>8</xdr:col>
      <xdr:colOff>462641</xdr:colOff>
      <xdr:row>11</xdr:row>
      <xdr:rowOff>2183188</xdr:rowOff>
    </xdr:to>
    <xdr:pic>
      <xdr:nvPicPr>
        <xdr:cNvPr id="58" name="Рисунок 57">
          <a:extLst>
            <a:ext uri="{FF2B5EF4-FFF2-40B4-BE49-F238E27FC236}">
              <a16:creationId xmlns:a16="http://schemas.microsoft.com/office/drawing/2014/main" id="{00000000-0008-0000-1A00-00003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9144000"/>
          <a:ext cx="2177141" cy="2183188"/>
        </a:xfrm>
        <a:prstGeom prst="rect">
          <a:avLst/>
        </a:prstGeom>
      </xdr:spPr>
    </xdr:pic>
    <xdr:clientData/>
  </xdr:twoCellAnchor>
  <xdr:oneCellAnchor>
    <xdr:from>
      <xdr:col>8</xdr:col>
      <xdr:colOff>2694214</xdr:colOff>
      <xdr:row>11</xdr:row>
      <xdr:rowOff>462643</xdr:rowOff>
    </xdr:from>
    <xdr:ext cx="2585358" cy="671285"/>
    <xdr:sp macro="" textlink="">
      <xdr:nvSpPr>
        <xdr:cNvPr id="59" name="Прямоугольник 58">
          <a:extLst>
            <a:ext uri="{FF2B5EF4-FFF2-40B4-BE49-F238E27FC236}">
              <a16:creationId xmlns:a16="http://schemas.microsoft.com/office/drawing/2014/main" id="{00000000-0008-0000-1A00-00003B000000}"/>
            </a:ext>
          </a:extLst>
        </xdr:cNvPr>
        <xdr:cNvSpPr/>
      </xdr:nvSpPr>
      <xdr:spPr>
        <a:xfrm>
          <a:off x="13652500" y="61595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20</xdr:row>
      <xdr:rowOff>9071</xdr:rowOff>
    </xdr:from>
    <xdr:to>
      <xdr:col>2</xdr:col>
      <xdr:colOff>462641</xdr:colOff>
      <xdr:row>21</xdr:row>
      <xdr:rowOff>6046</xdr:rowOff>
    </xdr:to>
    <xdr:pic>
      <xdr:nvPicPr>
        <xdr:cNvPr id="60" name="Рисунок 59">
          <a:extLst>
            <a:ext uri="{FF2B5EF4-FFF2-40B4-BE49-F238E27FC236}">
              <a16:creationId xmlns:a16="http://schemas.microsoft.com/office/drawing/2014/main" id="{00000000-0008-0000-1A00-00003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9697357"/>
          <a:ext cx="2177141" cy="2177141"/>
        </a:xfrm>
        <a:prstGeom prst="rect">
          <a:avLst/>
        </a:prstGeom>
      </xdr:spPr>
    </xdr:pic>
    <xdr:clientData/>
  </xdr:twoCellAnchor>
  <xdr:oneCellAnchor>
    <xdr:from>
      <xdr:col>2</xdr:col>
      <xdr:colOff>2685143</xdr:colOff>
      <xdr:row>20</xdr:row>
      <xdr:rowOff>453572</xdr:rowOff>
    </xdr:from>
    <xdr:ext cx="2585358" cy="671285"/>
    <xdr:sp macro="" textlink="">
      <xdr:nvSpPr>
        <xdr:cNvPr id="61" name="Прямоугольник 60">
          <a:extLst>
            <a:ext uri="{FF2B5EF4-FFF2-40B4-BE49-F238E27FC236}">
              <a16:creationId xmlns:a16="http://schemas.microsoft.com/office/drawing/2014/main" id="{00000000-0008-0000-1A00-00003D000000}"/>
            </a:ext>
          </a:extLst>
        </xdr:cNvPr>
        <xdr:cNvSpPr/>
      </xdr:nvSpPr>
      <xdr:spPr>
        <a:xfrm>
          <a:off x="5334000" y="10141858"/>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20</xdr:row>
      <xdr:rowOff>9071</xdr:rowOff>
    </xdr:from>
    <xdr:to>
      <xdr:col>8</xdr:col>
      <xdr:colOff>462641</xdr:colOff>
      <xdr:row>21</xdr:row>
      <xdr:rowOff>6046</xdr:rowOff>
    </xdr:to>
    <xdr:pic>
      <xdr:nvPicPr>
        <xdr:cNvPr id="62" name="Рисунок 61">
          <a:extLst>
            <a:ext uri="{FF2B5EF4-FFF2-40B4-BE49-F238E27FC236}">
              <a16:creationId xmlns:a16="http://schemas.microsoft.com/office/drawing/2014/main" id="{00000000-0008-0000-1A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9697357"/>
          <a:ext cx="2177141" cy="2177141"/>
        </a:xfrm>
        <a:prstGeom prst="rect">
          <a:avLst/>
        </a:prstGeom>
      </xdr:spPr>
    </xdr:pic>
    <xdr:clientData/>
  </xdr:twoCellAnchor>
  <xdr:oneCellAnchor>
    <xdr:from>
      <xdr:col>8</xdr:col>
      <xdr:colOff>2685142</xdr:colOff>
      <xdr:row>20</xdr:row>
      <xdr:rowOff>471714</xdr:rowOff>
    </xdr:from>
    <xdr:ext cx="2585358" cy="671285"/>
    <xdr:sp macro="" textlink="">
      <xdr:nvSpPr>
        <xdr:cNvPr id="63" name="Прямоугольник 62">
          <a:extLst>
            <a:ext uri="{FF2B5EF4-FFF2-40B4-BE49-F238E27FC236}">
              <a16:creationId xmlns:a16="http://schemas.microsoft.com/office/drawing/2014/main" id="{00000000-0008-0000-1A00-00003F000000}"/>
            </a:ext>
          </a:extLst>
        </xdr:cNvPr>
        <xdr:cNvSpPr/>
      </xdr:nvSpPr>
      <xdr:spPr>
        <a:xfrm>
          <a:off x="13643428" y="101600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29</xdr:row>
      <xdr:rowOff>9071</xdr:rowOff>
    </xdr:from>
    <xdr:to>
      <xdr:col>2</xdr:col>
      <xdr:colOff>462641</xdr:colOff>
      <xdr:row>30</xdr:row>
      <xdr:rowOff>6045</xdr:rowOff>
    </xdr:to>
    <xdr:pic>
      <xdr:nvPicPr>
        <xdr:cNvPr id="64" name="Рисунок 63">
          <a:extLst>
            <a:ext uri="{FF2B5EF4-FFF2-40B4-BE49-F238E27FC236}">
              <a16:creationId xmlns:a16="http://schemas.microsoft.com/office/drawing/2014/main" id="{00000000-0008-0000-1A00-00004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13688785"/>
          <a:ext cx="2177141" cy="2177141"/>
        </a:xfrm>
        <a:prstGeom prst="rect">
          <a:avLst/>
        </a:prstGeom>
      </xdr:spPr>
    </xdr:pic>
    <xdr:clientData/>
  </xdr:twoCellAnchor>
  <xdr:oneCellAnchor>
    <xdr:from>
      <xdr:col>2</xdr:col>
      <xdr:colOff>2676072</xdr:colOff>
      <xdr:row>29</xdr:row>
      <xdr:rowOff>462643</xdr:rowOff>
    </xdr:from>
    <xdr:ext cx="2585358" cy="671285"/>
    <xdr:sp macro="" textlink="">
      <xdr:nvSpPr>
        <xdr:cNvPr id="65" name="Прямоугольник 64">
          <a:extLst>
            <a:ext uri="{FF2B5EF4-FFF2-40B4-BE49-F238E27FC236}">
              <a16:creationId xmlns:a16="http://schemas.microsoft.com/office/drawing/2014/main" id="{00000000-0008-0000-1A00-000041000000}"/>
            </a:ext>
          </a:extLst>
        </xdr:cNvPr>
        <xdr:cNvSpPr/>
      </xdr:nvSpPr>
      <xdr:spPr>
        <a:xfrm>
          <a:off x="5324929" y="1414235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29</xdr:row>
      <xdr:rowOff>9071</xdr:rowOff>
    </xdr:from>
    <xdr:to>
      <xdr:col>8</xdr:col>
      <xdr:colOff>462641</xdr:colOff>
      <xdr:row>30</xdr:row>
      <xdr:rowOff>6045</xdr:rowOff>
    </xdr:to>
    <xdr:pic>
      <xdr:nvPicPr>
        <xdr:cNvPr id="66" name="Рисунок 65">
          <a:extLst>
            <a:ext uri="{FF2B5EF4-FFF2-40B4-BE49-F238E27FC236}">
              <a16:creationId xmlns:a16="http://schemas.microsoft.com/office/drawing/2014/main" id="{00000000-0008-0000-1A00-000042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13688785"/>
          <a:ext cx="2177141" cy="2177141"/>
        </a:xfrm>
        <a:prstGeom prst="rect">
          <a:avLst/>
        </a:prstGeom>
      </xdr:spPr>
    </xdr:pic>
    <xdr:clientData/>
  </xdr:twoCellAnchor>
  <xdr:oneCellAnchor>
    <xdr:from>
      <xdr:col>8</xdr:col>
      <xdr:colOff>2694206</xdr:colOff>
      <xdr:row>29</xdr:row>
      <xdr:rowOff>489859</xdr:rowOff>
    </xdr:from>
    <xdr:ext cx="2585358" cy="671285"/>
    <xdr:sp macro="" textlink="">
      <xdr:nvSpPr>
        <xdr:cNvPr id="69" name="Прямоугольник 68">
          <a:extLst>
            <a:ext uri="{FF2B5EF4-FFF2-40B4-BE49-F238E27FC236}">
              <a16:creationId xmlns:a16="http://schemas.microsoft.com/office/drawing/2014/main" id="{00000000-0008-0000-1A00-000045000000}"/>
            </a:ext>
          </a:extLst>
        </xdr:cNvPr>
        <xdr:cNvSpPr/>
      </xdr:nvSpPr>
      <xdr:spPr>
        <a:xfrm>
          <a:off x="13652492" y="1416957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38</xdr:row>
      <xdr:rowOff>9071</xdr:rowOff>
    </xdr:from>
    <xdr:to>
      <xdr:col>2</xdr:col>
      <xdr:colOff>462641</xdr:colOff>
      <xdr:row>39</xdr:row>
      <xdr:rowOff>6046</xdr:rowOff>
    </xdr:to>
    <xdr:pic>
      <xdr:nvPicPr>
        <xdr:cNvPr id="76" name="Рисунок 75">
          <a:extLst>
            <a:ext uri="{FF2B5EF4-FFF2-40B4-BE49-F238E27FC236}">
              <a16:creationId xmlns:a16="http://schemas.microsoft.com/office/drawing/2014/main" id="{00000000-0008-0000-1A00-00004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17625785"/>
          <a:ext cx="2177141" cy="2177141"/>
        </a:xfrm>
        <a:prstGeom prst="rect">
          <a:avLst/>
        </a:prstGeom>
      </xdr:spPr>
    </xdr:pic>
    <xdr:clientData/>
  </xdr:twoCellAnchor>
  <xdr:oneCellAnchor>
    <xdr:from>
      <xdr:col>2</xdr:col>
      <xdr:colOff>2694215</xdr:colOff>
      <xdr:row>38</xdr:row>
      <xdr:rowOff>508003</xdr:rowOff>
    </xdr:from>
    <xdr:ext cx="2585358" cy="671285"/>
    <xdr:sp macro="" textlink="">
      <xdr:nvSpPr>
        <xdr:cNvPr id="77" name="Прямоугольник 76">
          <a:extLst>
            <a:ext uri="{FF2B5EF4-FFF2-40B4-BE49-F238E27FC236}">
              <a16:creationId xmlns:a16="http://schemas.microsoft.com/office/drawing/2014/main" id="{00000000-0008-0000-1A00-00004D000000}"/>
            </a:ext>
          </a:extLst>
        </xdr:cNvPr>
        <xdr:cNvSpPr/>
      </xdr:nvSpPr>
      <xdr:spPr>
        <a:xfrm>
          <a:off x="5343072" y="1812471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38</xdr:row>
      <xdr:rowOff>9071</xdr:rowOff>
    </xdr:from>
    <xdr:to>
      <xdr:col>8</xdr:col>
      <xdr:colOff>462641</xdr:colOff>
      <xdr:row>39</xdr:row>
      <xdr:rowOff>6046</xdr:rowOff>
    </xdr:to>
    <xdr:pic>
      <xdr:nvPicPr>
        <xdr:cNvPr id="78" name="Рисунок 77">
          <a:extLst>
            <a:ext uri="{FF2B5EF4-FFF2-40B4-BE49-F238E27FC236}">
              <a16:creationId xmlns:a16="http://schemas.microsoft.com/office/drawing/2014/main" id="{00000000-0008-0000-1A00-00004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17625785"/>
          <a:ext cx="2177141" cy="2177141"/>
        </a:xfrm>
        <a:prstGeom prst="rect">
          <a:avLst/>
        </a:prstGeom>
      </xdr:spPr>
    </xdr:pic>
    <xdr:clientData/>
  </xdr:twoCellAnchor>
  <xdr:oneCellAnchor>
    <xdr:from>
      <xdr:col>8</xdr:col>
      <xdr:colOff>2694211</xdr:colOff>
      <xdr:row>38</xdr:row>
      <xdr:rowOff>480787</xdr:rowOff>
    </xdr:from>
    <xdr:ext cx="2585358" cy="671285"/>
    <xdr:sp macro="" textlink="">
      <xdr:nvSpPr>
        <xdr:cNvPr id="79" name="Прямоугольник 78">
          <a:extLst>
            <a:ext uri="{FF2B5EF4-FFF2-40B4-BE49-F238E27FC236}">
              <a16:creationId xmlns:a16="http://schemas.microsoft.com/office/drawing/2014/main" id="{00000000-0008-0000-1A00-00004F000000}"/>
            </a:ext>
          </a:extLst>
        </xdr:cNvPr>
        <xdr:cNvSpPr/>
      </xdr:nvSpPr>
      <xdr:spPr>
        <a:xfrm>
          <a:off x="13652497" y="18097501"/>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48</xdr:row>
      <xdr:rowOff>9071</xdr:rowOff>
    </xdr:from>
    <xdr:to>
      <xdr:col>2</xdr:col>
      <xdr:colOff>462641</xdr:colOff>
      <xdr:row>49</xdr:row>
      <xdr:rowOff>6046</xdr:rowOff>
    </xdr:to>
    <xdr:pic>
      <xdr:nvPicPr>
        <xdr:cNvPr id="81" name="Рисунок 80">
          <a:extLst>
            <a:ext uri="{FF2B5EF4-FFF2-40B4-BE49-F238E27FC236}">
              <a16:creationId xmlns:a16="http://schemas.microsoft.com/office/drawing/2014/main" id="{00000000-0008-0000-1A00-000051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21943785"/>
          <a:ext cx="2177141" cy="2177141"/>
        </a:xfrm>
        <a:prstGeom prst="rect">
          <a:avLst/>
        </a:prstGeom>
      </xdr:spPr>
    </xdr:pic>
    <xdr:clientData/>
  </xdr:twoCellAnchor>
  <xdr:oneCellAnchor>
    <xdr:from>
      <xdr:col>2</xdr:col>
      <xdr:colOff>2685135</xdr:colOff>
      <xdr:row>48</xdr:row>
      <xdr:rowOff>544289</xdr:rowOff>
    </xdr:from>
    <xdr:ext cx="2585358" cy="671285"/>
    <xdr:sp macro="" textlink="">
      <xdr:nvSpPr>
        <xdr:cNvPr id="82" name="Прямоугольник 81">
          <a:extLst>
            <a:ext uri="{FF2B5EF4-FFF2-40B4-BE49-F238E27FC236}">
              <a16:creationId xmlns:a16="http://schemas.microsoft.com/office/drawing/2014/main" id="{00000000-0008-0000-1A00-000052000000}"/>
            </a:ext>
          </a:extLst>
        </xdr:cNvPr>
        <xdr:cNvSpPr/>
      </xdr:nvSpPr>
      <xdr:spPr>
        <a:xfrm>
          <a:off x="5333992" y="2247900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48</xdr:row>
      <xdr:rowOff>9071</xdr:rowOff>
    </xdr:from>
    <xdr:to>
      <xdr:col>8</xdr:col>
      <xdr:colOff>462641</xdr:colOff>
      <xdr:row>49</xdr:row>
      <xdr:rowOff>6046</xdr:rowOff>
    </xdr:to>
    <xdr:pic>
      <xdr:nvPicPr>
        <xdr:cNvPr id="85" name="Рисунок 84">
          <a:extLst>
            <a:ext uri="{FF2B5EF4-FFF2-40B4-BE49-F238E27FC236}">
              <a16:creationId xmlns:a16="http://schemas.microsoft.com/office/drawing/2014/main" id="{00000000-0008-0000-1A00-00005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21943785"/>
          <a:ext cx="2177141" cy="2177141"/>
        </a:xfrm>
        <a:prstGeom prst="rect">
          <a:avLst/>
        </a:prstGeom>
      </xdr:spPr>
    </xdr:pic>
    <xdr:clientData/>
  </xdr:twoCellAnchor>
  <xdr:oneCellAnchor>
    <xdr:from>
      <xdr:col>2</xdr:col>
      <xdr:colOff>517072</xdr:colOff>
      <xdr:row>68</xdr:row>
      <xdr:rowOff>127000</xdr:rowOff>
    </xdr:from>
    <xdr:ext cx="4626428" cy="435428"/>
    <xdr:sp macro="" textlink="">
      <xdr:nvSpPr>
        <xdr:cNvPr id="171" name="Прямоугольник 170">
          <a:extLst>
            <a:ext uri="{FF2B5EF4-FFF2-40B4-BE49-F238E27FC236}">
              <a16:creationId xmlns:a16="http://schemas.microsoft.com/office/drawing/2014/main" id="{00000000-0008-0000-1A00-0000AB000000}"/>
            </a:ext>
          </a:extLst>
        </xdr:cNvPr>
        <xdr:cNvSpPr/>
      </xdr:nvSpPr>
      <xdr:spPr>
        <a:xfrm>
          <a:off x="3165929" y="2769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300 мм</a:t>
          </a:r>
        </a:p>
      </xdr:txBody>
    </xdr:sp>
    <xdr:clientData/>
  </xdr:oneCellAnchor>
  <xdr:twoCellAnchor editAs="oneCell">
    <xdr:from>
      <xdr:col>2</xdr:col>
      <xdr:colOff>571500</xdr:colOff>
      <xdr:row>68</xdr:row>
      <xdr:rowOff>453571</xdr:rowOff>
    </xdr:from>
    <xdr:to>
      <xdr:col>2</xdr:col>
      <xdr:colOff>1406072</xdr:colOff>
      <xdr:row>68</xdr:row>
      <xdr:rowOff>2122715</xdr:rowOff>
    </xdr:to>
    <xdr:pic>
      <xdr:nvPicPr>
        <xdr:cNvPr id="176" name="Рисунок 175">
          <a:extLst>
            <a:ext uri="{FF2B5EF4-FFF2-40B4-BE49-F238E27FC236}">
              <a16:creationId xmlns:a16="http://schemas.microsoft.com/office/drawing/2014/main" id="{00000000-0008-0000-1A00-0000B0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220357" y="66157928"/>
          <a:ext cx="834572" cy="1669144"/>
        </a:xfrm>
        <a:prstGeom prst="rect">
          <a:avLst/>
        </a:prstGeom>
      </xdr:spPr>
    </xdr:pic>
    <xdr:clientData/>
  </xdr:twoCellAnchor>
  <xdr:twoCellAnchor editAs="oneCell">
    <xdr:from>
      <xdr:col>1</xdr:col>
      <xdr:colOff>9071</xdr:colOff>
      <xdr:row>68</xdr:row>
      <xdr:rowOff>0</xdr:rowOff>
    </xdr:from>
    <xdr:to>
      <xdr:col>2</xdr:col>
      <xdr:colOff>562428</xdr:colOff>
      <xdr:row>68</xdr:row>
      <xdr:rowOff>1678214</xdr:rowOff>
    </xdr:to>
    <xdr:pic>
      <xdr:nvPicPr>
        <xdr:cNvPr id="178" name="Рисунок 177">
          <a:extLst>
            <a:ext uri="{FF2B5EF4-FFF2-40B4-BE49-F238E27FC236}">
              <a16:creationId xmlns:a16="http://schemas.microsoft.com/office/drawing/2014/main" id="{00000000-0008-0000-1A00-0000B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65704357"/>
          <a:ext cx="2276928" cy="1678214"/>
        </a:xfrm>
        <a:prstGeom prst="rect">
          <a:avLst/>
        </a:prstGeom>
      </xdr:spPr>
    </xdr:pic>
    <xdr:clientData/>
  </xdr:twoCellAnchor>
  <xdr:oneCellAnchor>
    <xdr:from>
      <xdr:col>2</xdr:col>
      <xdr:colOff>517072</xdr:colOff>
      <xdr:row>77</xdr:row>
      <xdr:rowOff>127000</xdr:rowOff>
    </xdr:from>
    <xdr:ext cx="4626428" cy="435428"/>
    <xdr:sp macro="" textlink="">
      <xdr:nvSpPr>
        <xdr:cNvPr id="190" name="Прямоугольник 189">
          <a:extLst>
            <a:ext uri="{FF2B5EF4-FFF2-40B4-BE49-F238E27FC236}">
              <a16:creationId xmlns:a16="http://schemas.microsoft.com/office/drawing/2014/main" id="{00000000-0008-0000-1A00-0000BE000000}"/>
            </a:ext>
          </a:extLst>
        </xdr:cNvPr>
        <xdr:cNvSpPr/>
      </xdr:nvSpPr>
      <xdr:spPr>
        <a:xfrm>
          <a:off x="3165929" y="6982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77</xdr:row>
      <xdr:rowOff>0</xdr:rowOff>
    </xdr:from>
    <xdr:ext cx="2276928" cy="1678214"/>
    <xdr:pic>
      <xdr:nvPicPr>
        <xdr:cNvPr id="191" name="Рисунок 190">
          <a:extLst>
            <a:ext uri="{FF2B5EF4-FFF2-40B4-BE49-F238E27FC236}">
              <a16:creationId xmlns:a16="http://schemas.microsoft.com/office/drawing/2014/main" id="{00000000-0008-0000-1A00-0000BF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69695786"/>
          <a:ext cx="2276928" cy="1678214"/>
        </a:xfrm>
        <a:prstGeom prst="rect">
          <a:avLst/>
        </a:prstGeom>
      </xdr:spPr>
    </xdr:pic>
    <xdr:clientData/>
  </xdr:oneCellAnchor>
  <xdr:twoCellAnchor editAs="oneCell">
    <xdr:from>
      <xdr:col>2</xdr:col>
      <xdr:colOff>580571</xdr:colOff>
      <xdr:row>77</xdr:row>
      <xdr:rowOff>444499</xdr:rowOff>
    </xdr:from>
    <xdr:to>
      <xdr:col>2</xdr:col>
      <xdr:colOff>1859642</xdr:colOff>
      <xdr:row>77</xdr:row>
      <xdr:rowOff>2134700</xdr:rowOff>
    </xdr:to>
    <xdr:pic>
      <xdr:nvPicPr>
        <xdr:cNvPr id="194" name="Рисунок 193">
          <a:extLst>
            <a:ext uri="{FF2B5EF4-FFF2-40B4-BE49-F238E27FC236}">
              <a16:creationId xmlns:a16="http://schemas.microsoft.com/office/drawing/2014/main" id="{00000000-0008-0000-1A00-0000C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3229428" y="74458285"/>
          <a:ext cx="1279071" cy="1690201"/>
        </a:xfrm>
        <a:prstGeom prst="rect">
          <a:avLst/>
        </a:prstGeom>
      </xdr:spPr>
    </xdr:pic>
    <xdr:clientData/>
  </xdr:twoCellAnchor>
  <xdr:oneCellAnchor>
    <xdr:from>
      <xdr:col>8</xdr:col>
      <xdr:colOff>517072</xdr:colOff>
      <xdr:row>77</xdr:row>
      <xdr:rowOff>127000</xdr:rowOff>
    </xdr:from>
    <xdr:ext cx="4626428" cy="435428"/>
    <xdr:sp macro="" textlink="">
      <xdr:nvSpPr>
        <xdr:cNvPr id="195" name="Прямоугольник 194">
          <a:extLst>
            <a:ext uri="{FF2B5EF4-FFF2-40B4-BE49-F238E27FC236}">
              <a16:creationId xmlns:a16="http://schemas.microsoft.com/office/drawing/2014/main" id="{00000000-0008-0000-1A00-0000C3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7</xdr:col>
      <xdr:colOff>9071</xdr:colOff>
      <xdr:row>77</xdr:row>
      <xdr:rowOff>0</xdr:rowOff>
    </xdr:from>
    <xdr:ext cx="2276928" cy="1678214"/>
    <xdr:pic>
      <xdr:nvPicPr>
        <xdr:cNvPr id="196" name="Рисунок 195">
          <a:extLst>
            <a:ext uri="{FF2B5EF4-FFF2-40B4-BE49-F238E27FC236}">
              <a16:creationId xmlns:a16="http://schemas.microsoft.com/office/drawing/2014/main" id="{00000000-0008-0000-1A00-0000C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8</xdr:col>
      <xdr:colOff>607785</xdr:colOff>
      <xdr:row>77</xdr:row>
      <xdr:rowOff>462642</xdr:rowOff>
    </xdr:from>
    <xdr:to>
      <xdr:col>8</xdr:col>
      <xdr:colOff>1877785</xdr:colOff>
      <xdr:row>77</xdr:row>
      <xdr:rowOff>2155975</xdr:rowOff>
    </xdr:to>
    <xdr:pic>
      <xdr:nvPicPr>
        <xdr:cNvPr id="199" name="Рисунок 198">
          <a:extLst>
            <a:ext uri="{FF2B5EF4-FFF2-40B4-BE49-F238E27FC236}">
              <a16:creationId xmlns:a16="http://schemas.microsoft.com/office/drawing/2014/main" id="{00000000-0008-0000-1A00-0000C7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1566071" y="74476428"/>
          <a:ext cx="1270000" cy="1693333"/>
        </a:xfrm>
        <a:prstGeom prst="rect">
          <a:avLst/>
        </a:prstGeom>
      </xdr:spPr>
    </xdr:pic>
    <xdr:clientData/>
  </xdr:twoCellAnchor>
  <xdr:oneCellAnchor>
    <xdr:from>
      <xdr:col>2</xdr:col>
      <xdr:colOff>517072</xdr:colOff>
      <xdr:row>86</xdr:row>
      <xdr:rowOff>127000</xdr:rowOff>
    </xdr:from>
    <xdr:ext cx="4626428" cy="435428"/>
    <xdr:sp macro="" textlink="">
      <xdr:nvSpPr>
        <xdr:cNvPr id="200" name="Прямоугольник 199">
          <a:extLst>
            <a:ext uri="{FF2B5EF4-FFF2-40B4-BE49-F238E27FC236}">
              <a16:creationId xmlns:a16="http://schemas.microsoft.com/office/drawing/2014/main" id="{00000000-0008-0000-1A00-0000C8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86</xdr:row>
      <xdr:rowOff>0</xdr:rowOff>
    </xdr:from>
    <xdr:ext cx="2276928" cy="1678214"/>
    <xdr:pic>
      <xdr:nvPicPr>
        <xdr:cNvPr id="201" name="Рисунок 200">
          <a:extLst>
            <a:ext uri="{FF2B5EF4-FFF2-40B4-BE49-F238E27FC236}">
              <a16:creationId xmlns:a16="http://schemas.microsoft.com/office/drawing/2014/main" id="{00000000-0008-0000-1A00-0000C9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2</xdr:col>
      <xdr:colOff>598715</xdr:colOff>
      <xdr:row>86</xdr:row>
      <xdr:rowOff>480785</xdr:rowOff>
    </xdr:from>
    <xdr:to>
      <xdr:col>2</xdr:col>
      <xdr:colOff>1773607</xdr:colOff>
      <xdr:row>86</xdr:row>
      <xdr:rowOff>2122715</xdr:rowOff>
    </xdr:to>
    <xdr:pic>
      <xdr:nvPicPr>
        <xdr:cNvPr id="208" name="Рисунок 207">
          <a:extLst>
            <a:ext uri="{FF2B5EF4-FFF2-40B4-BE49-F238E27FC236}">
              <a16:creationId xmlns:a16="http://schemas.microsoft.com/office/drawing/2014/main" id="{00000000-0008-0000-1A00-0000D0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3247572" y="78485999"/>
          <a:ext cx="1174892" cy="1641930"/>
        </a:xfrm>
        <a:prstGeom prst="rect">
          <a:avLst/>
        </a:prstGeom>
      </xdr:spPr>
    </xdr:pic>
    <xdr:clientData/>
  </xdr:twoCellAnchor>
  <xdr:oneCellAnchor>
    <xdr:from>
      <xdr:col>2</xdr:col>
      <xdr:colOff>517072</xdr:colOff>
      <xdr:row>95</xdr:row>
      <xdr:rowOff>127000</xdr:rowOff>
    </xdr:from>
    <xdr:ext cx="4626428" cy="435428"/>
    <xdr:sp macro="" textlink="">
      <xdr:nvSpPr>
        <xdr:cNvPr id="226" name="Прямоугольник 225">
          <a:extLst>
            <a:ext uri="{FF2B5EF4-FFF2-40B4-BE49-F238E27FC236}">
              <a16:creationId xmlns:a16="http://schemas.microsoft.com/office/drawing/2014/main" id="{00000000-0008-0000-1A00-0000E2000000}"/>
            </a:ext>
          </a:extLst>
        </xdr:cNvPr>
        <xdr:cNvSpPr/>
      </xdr:nvSpPr>
      <xdr:spPr>
        <a:xfrm>
          <a:off x="3165929" y="8611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95</xdr:row>
      <xdr:rowOff>0</xdr:rowOff>
    </xdr:from>
    <xdr:ext cx="2276928" cy="1678214"/>
    <xdr:pic>
      <xdr:nvPicPr>
        <xdr:cNvPr id="227" name="Рисунок 226">
          <a:extLst>
            <a:ext uri="{FF2B5EF4-FFF2-40B4-BE49-F238E27FC236}">
              <a16:creationId xmlns:a16="http://schemas.microsoft.com/office/drawing/2014/main" id="{00000000-0008-0000-1A00-0000E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85988071"/>
          <a:ext cx="2276928" cy="1678214"/>
        </a:xfrm>
        <a:prstGeom prst="rect">
          <a:avLst/>
        </a:prstGeom>
      </xdr:spPr>
    </xdr:pic>
    <xdr:clientData/>
  </xdr:oneCellAnchor>
  <xdr:twoCellAnchor editAs="oneCell">
    <xdr:from>
      <xdr:col>2</xdr:col>
      <xdr:colOff>607786</xdr:colOff>
      <xdr:row>95</xdr:row>
      <xdr:rowOff>408214</xdr:rowOff>
    </xdr:from>
    <xdr:to>
      <xdr:col>2</xdr:col>
      <xdr:colOff>2231572</xdr:colOff>
      <xdr:row>95</xdr:row>
      <xdr:rowOff>2169869</xdr:rowOff>
    </xdr:to>
    <xdr:pic>
      <xdr:nvPicPr>
        <xdr:cNvPr id="230" name="Рисунок 229">
          <a:extLst>
            <a:ext uri="{FF2B5EF4-FFF2-40B4-BE49-F238E27FC236}">
              <a16:creationId xmlns:a16="http://schemas.microsoft.com/office/drawing/2014/main" id="{00000000-0008-0000-1A00-0000E6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256643" y="90387714"/>
          <a:ext cx="1623786" cy="1761655"/>
        </a:xfrm>
        <a:prstGeom prst="rect">
          <a:avLst/>
        </a:prstGeom>
      </xdr:spPr>
    </xdr:pic>
    <xdr:clientData/>
  </xdr:twoCellAnchor>
  <xdr:oneCellAnchor>
    <xdr:from>
      <xdr:col>8</xdr:col>
      <xdr:colOff>517072</xdr:colOff>
      <xdr:row>95</xdr:row>
      <xdr:rowOff>127000</xdr:rowOff>
    </xdr:from>
    <xdr:ext cx="4626428" cy="435428"/>
    <xdr:sp macro="" textlink="">
      <xdr:nvSpPr>
        <xdr:cNvPr id="231" name="Прямоугольник 230">
          <a:extLst>
            <a:ext uri="{FF2B5EF4-FFF2-40B4-BE49-F238E27FC236}">
              <a16:creationId xmlns:a16="http://schemas.microsoft.com/office/drawing/2014/main" id="{00000000-0008-0000-1A00-0000E7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95</xdr:row>
      <xdr:rowOff>0</xdr:rowOff>
    </xdr:from>
    <xdr:ext cx="2276928" cy="1678214"/>
    <xdr:pic>
      <xdr:nvPicPr>
        <xdr:cNvPr id="232" name="Рисунок 231">
          <a:extLst>
            <a:ext uri="{FF2B5EF4-FFF2-40B4-BE49-F238E27FC236}">
              <a16:creationId xmlns:a16="http://schemas.microsoft.com/office/drawing/2014/main" id="{00000000-0008-0000-1A00-0000E8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8</xdr:col>
      <xdr:colOff>562427</xdr:colOff>
      <xdr:row>95</xdr:row>
      <xdr:rowOff>408214</xdr:rowOff>
    </xdr:from>
    <xdr:to>
      <xdr:col>8</xdr:col>
      <xdr:colOff>2147190</xdr:colOff>
      <xdr:row>95</xdr:row>
      <xdr:rowOff>2159000</xdr:rowOff>
    </xdr:to>
    <xdr:pic>
      <xdr:nvPicPr>
        <xdr:cNvPr id="235" name="Рисунок 234">
          <a:extLst>
            <a:ext uri="{FF2B5EF4-FFF2-40B4-BE49-F238E27FC236}">
              <a16:creationId xmlns:a16="http://schemas.microsoft.com/office/drawing/2014/main" id="{00000000-0008-0000-1A00-0000EB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1520713" y="90387714"/>
          <a:ext cx="1584763" cy="1750786"/>
        </a:xfrm>
        <a:prstGeom prst="rect">
          <a:avLst/>
        </a:prstGeom>
      </xdr:spPr>
    </xdr:pic>
    <xdr:clientData/>
  </xdr:twoCellAnchor>
  <xdr:oneCellAnchor>
    <xdr:from>
      <xdr:col>2</xdr:col>
      <xdr:colOff>517072</xdr:colOff>
      <xdr:row>105</xdr:row>
      <xdr:rowOff>127000</xdr:rowOff>
    </xdr:from>
    <xdr:ext cx="4626428" cy="435428"/>
    <xdr:sp macro="" textlink="">
      <xdr:nvSpPr>
        <xdr:cNvPr id="236" name="Прямоугольник 235">
          <a:extLst>
            <a:ext uri="{FF2B5EF4-FFF2-40B4-BE49-F238E27FC236}">
              <a16:creationId xmlns:a16="http://schemas.microsoft.com/office/drawing/2014/main" id="{00000000-0008-0000-1A00-0000EC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105</xdr:row>
      <xdr:rowOff>0</xdr:rowOff>
    </xdr:from>
    <xdr:ext cx="2276928" cy="1678214"/>
    <xdr:pic>
      <xdr:nvPicPr>
        <xdr:cNvPr id="237" name="Рисунок 236">
          <a:extLst>
            <a:ext uri="{FF2B5EF4-FFF2-40B4-BE49-F238E27FC236}">
              <a16:creationId xmlns:a16="http://schemas.microsoft.com/office/drawing/2014/main" id="{00000000-0008-0000-1A00-0000E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2</xdr:col>
      <xdr:colOff>580572</xdr:colOff>
      <xdr:row>105</xdr:row>
      <xdr:rowOff>417286</xdr:rowOff>
    </xdr:from>
    <xdr:to>
      <xdr:col>2</xdr:col>
      <xdr:colOff>2195286</xdr:colOff>
      <xdr:row>105</xdr:row>
      <xdr:rowOff>2170404</xdr:rowOff>
    </xdr:to>
    <xdr:pic>
      <xdr:nvPicPr>
        <xdr:cNvPr id="240" name="Рисунок 239">
          <a:extLst>
            <a:ext uri="{FF2B5EF4-FFF2-40B4-BE49-F238E27FC236}">
              <a16:creationId xmlns:a16="http://schemas.microsoft.com/office/drawing/2014/main" id="{00000000-0008-0000-1A00-0000F0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3229429" y="94714786"/>
          <a:ext cx="1614714" cy="1753118"/>
        </a:xfrm>
        <a:prstGeom prst="rect">
          <a:avLst/>
        </a:prstGeom>
      </xdr:spPr>
    </xdr:pic>
    <xdr:clientData/>
  </xdr:twoCellAnchor>
  <xdr:oneCellAnchor>
    <xdr:from>
      <xdr:col>8</xdr:col>
      <xdr:colOff>517072</xdr:colOff>
      <xdr:row>105</xdr:row>
      <xdr:rowOff>127000</xdr:rowOff>
    </xdr:from>
    <xdr:ext cx="4626428" cy="435428"/>
    <xdr:sp macro="" textlink="">
      <xdr:nvSpPr>
        <xdr:cNvPr id="241" name="Прямоугольник 240">
          <a:extLst>
            <a:ext uri="{FF2B5EF4-FFF2-40B4-BE49-F238E27FC236}">
              <a16:creationId xmlns:a16="http://schemas.microsoft.com/office/drawing/2014/main" id="{00000000-0008-0000-1A00-0000F1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105</xdr:row>
      <xdr:rowOff>0</xdr:rowOff>
    </xdr:from>
    <xdr:ext cx="2276928" cy="1678214"/>
    <xdr:pic>
      <xdr:nvPicPr>
        <xdr:cNvPr id="242" name="Рисунок 241">
          <a:extLst>
            <a:ext uri="{FF2B5EF4-FFF2-40B4-BE49-F238E27FC236}">
              <a16:creationId xmlns:a16="http://schemas.microsoft.com/office/drawing/2014/main" id="{00000000-0008-0000-1A00-0000F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8</xdr:col>
      <xdr:colOff>589642</xdr:colOff>
      <xdr:row>105</xdr:row>
      <xdr:rowOff>417284</xdr:rowOff>
    </xdr:from>
    <xdr:to>
      <xdr:col>8</xdr:col>
      <xdr:colOff>2222499</xdr:colOff>
      <xdr:row>105</xdr:row>
      <xdr:rowOff>2142567</xdr:rowOff>
    </xdr:to>
    <xdr:pic>
      <xdr:nvPicPr>
        <xdr:cNvPr id="245" name="Рисунок 244">
          <a:extLst>
            <a:ext uri="{FF2B5EF4-FFF2-40B4-BE49-F238E27FC236}">
              <a16:creationId xmlns:a16="http://schemas.microsoft.com/office/drawing/2014/main" id="{00000000-0008-0000-1A00-0000F5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1547928" y="94714784"/>
          <a:ext cx="1632857" cy="1725283"/>
        </a:xfrm>
        <a:prstGeom prst="rect">
          <a:avLst/>
        </a:prstGeom>
      </xdr:spPr>
    </xdr:pic>
    <xdr:clientData/>
  </xdr:twoCellAnchor>
  <xdr:oneCellAnchor>
    <xdr:from>
      <xdr:col>2</xdr:col>
      <xdr:colOff>517072</xdr:colOff>
      <xdr:row>115</xdr:row>
      <xdr:rowOff>127000</xdr:rowOff>
    </xdr:from>
    <xdr:ext cx="4626428" cy="435428"/>
    <xdr:sp macro="" textlink="">
      <xdr:nvSpPr>
        <xdr:cNvPr id="246" name="Прямоугольник 245">
          <a:extLst>
            <a:ext uri="{FF2B5EF4-FFF2-40B4-BE49-F238E27FC236}">
              <a16:creationId xmlns:a16="http://schemas.microsoft.com/office/drawing/2014/main" id="{00000000-0008-0000-1A00-0000F6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115</xdr:row>
      <xdr:rowOff>0</xdr:rowOff>
    </xdr:from>
    <xdr:ext cx="2276928" cy="1678214"/>
    <xdr:pic>
      <xdr:nvPicPr>
        <xdr:cNvPr id="247" name="Рисунок 246">
          <a:extLst>
            <a:ext uri="{FF2B5EF4-FFF2-40B4-BE49-F238E27FC236}">
              <a16:creationId xmlns:a16="http://schemas.microsoft.com/office/drawing/2014/main" id="{00000000-0008-0000-1A00-0000F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2</xdr:col>
      <xdr:colOff>635000</xdr:colOff>
      <xdr:row>115</xdr:row>
      <xdr:rowOff>435428</xdr:rowOff>
    </xdr:from>
    <xdr:to>
      <xdr:col>2</xdr:col>
      <xdr:colOff>2258786</xdr:colOff>
      <xdr:row>115</xdr:row>
      <xdr:rowOff>2149424</xdr:rowOff>
    </xdr:to>
    <xdr:pic>
      <xdr:nvPicPr>
        <xdr:cNvPr id="250" name="Рисунок 249">
          <a:extLst>
            <a:ext uri="{FF2B5EF4-FFF2-40B4-BE49-F238E27FC236}">
              <a16:creationId xmlns:a16="http://schemas.microsoft.com/office/drawing/2014/main" id="{00000000-0008-0000-1A00-0000FA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283857" y="99050928"/>
          <a:ext cx="1623786" cy="1713996"/>
        </a:xfrm>
        <a:prstGeom prst="rect">
          <a:avLst/>
        </a:prstGeom>
      </xdr:spPr>
    </xdr:pic>
    <xdr:clientData/>
  </xdr:twoCellAnchor>
  <xdr:oneCellAnchor>
    <xdr:from>
      <xdr:col>2</xdr:col>
      <xdr:colOff>517072</xdr:colOff>
      <xdr:row>127</xdr:row>
      <xdr:rowOff>127000</xdr:rowOff>
    </xdr:from>
    <xdr:ext cx="4626428" cy="435428"/>
    <xdr:sp macro="" textlink="">
      <xdr:nvSpPr>
        <xdr:cNvPr id="258" name="Прямоугольник 257">
          <a:extLst>
            <a:ext uri="{FF2B5EF4-FFF2-40B4-BE49-F238E27FC236}">
              <a16:creationId xmlns:a16="http://schemas.microsoft.com/office/drawing/2014/main" id="{00000000-0008-0000-1A00-000002010000}"/>
            </a:ext>
          </a:extLst>
        </xdr:cNvPr>
        <xdr:cNvSpPr/>
      </xdr:nvSpPr>
      <xdr:spPr>
        <a:xfrm>
          <a:off x="3165929" y="98742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Крышки для контейнеров</a:t>
          </a:r>
        </a:p>
      </xdr:txBody>
    </xdr:sp>
    <xdr:clientData/>
  </xdr:oneCellAnchor>
  <xdr:twoCellAnchor editAs="oneCell">
    <xdr:from>
      <xdr:col>1</xdr:col>
      <xdr:colOff>54428</xdr:colOff>
      <xdr:row>127</xdr:row>
      <xdr:rowOff>72572</xdr:rowOff>
    </xdr:from>
    <xdr:to>
      <xdr:col>1</xdr:col>
      <xdr:colOff>1415142</xdr:colOff>
      <xdr:row>127</xdr:row>
      <xdr:rowOff>1433286</xdr:rowOff>
    </xdr:to>
    <xdr:pic>
      <xdr:nvPicPr>
        <xdr:cNvPr id="262" name="Рисунок 261">
          <a:extLst>
            <a:ext uri="{FF2B5EF4-FFF2-40B4-BE49-F238E27FC236}">
              <a16:creationId xmlns:a16="http://schemas.microsoft.com/office/drawing/2014/main" id="{00000000-0008-0000-1A00-00000601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979714" y="103641072"/>
          <a:ext cx="1360714" cy="1360714"/>
        </a:xfrm>
        <a:prstGeom prst="rect">
          <a:avLst/>
        </a:prstGeom>
      </xdr:spPr>
    </xdr:pic>
    <xdr:clientData/>
  </xdr:twoCellAnchor>
  <xdr:oneCellAnchor>
    <xdr:from>
      <xdr:col>2</xdr:col>
      <xdr:colOff>480788</xdr:colOff>
      <xdr:row>3</xdr:row>
      <xdr:rowOff>127000</xdr:rowOff>
    </xdr:from>
    <xdr:ext cx="4626428" cy="435428"/>
    <xdr:sp macro="" textlink="">
      <xdr:nvSpPr>
        <xdr:cNvPr id="152" name="Прямоугольник 151">
          <a:extLst>
            <a:ext uri="{FF2B5EF4-FFF2-40B4-BE49-F238E27FC236}">
              <a16:creationId xmlns:a16="http://schemas.microsoft.com/office/drawing/2014/main" id="{00000000-0008-0000-1A00-00009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450- 500 мм</a:t>
          </a:r>
        </a:p>
        <a:p>
          <a:endParaRPr lang="ru-RU" sz="1800" b="1" i="0" baseline="0">
            <a:latin typeface="+mn-lt"/>
            <a:ea typeface="+mn-ea"/>
            <a:cs typeface="+mn-cs"/>
          </a:endParaRPr>
        </a:p>
      </xdr:txBody>
    </xdr:sp>
    <xdr:clientData/>
  </xdr:oneCellAnchor>
  <xdr:oneCellAnchor>
    <xdr:from>
      <xdr:col>2</xdr:col>
      <xdr:colOff>2086429</xdr:colOff>
      <xdr:row>3</xdr:row>
      <xdr:rowOff>435428</xdr:rowOff>
    </xdr:from>
    <xdr:ext cx="3202214" cy="1759857"/>
    <xdr:sp macro="" textlink="">
      <xdr:nvSpPr>
        <xdr:cNvPr id="155" name="Прямоугольник 154">
          <a:extLst>
            <a:ext uri="{FF2B5EF4-FFF2-40B4-BE49-F238E27FC236}">
              <a16:creationId xmlns:a16="http://schemas.microsoft.com/office/drawing/2014/main" id="{00000000-0008-0000-1A00-00009B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a:t>
          </a:r>
          <a:endParaRPr lang="ru-RU" sz="1100" b="0" i="0" u="none" strike="noStrike" baseline="0">
            <a:latin typeface="+mn-lt"/>
            <a:ea typeface="+mn-ea"/>
            <a:cs typeface="+mn-cs"/>
          </a:endParaRP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a:t>
          </a:r>
          <a:r>
            <a:rPr lang="ru-RU" sz="1100" b="0" i="0" u="none" strike="noStrike" baseline="0">
              <a:latin typeface="+mn-lt"/>
              <a:ea typeface="+mn-ea"/>
              <a:cs typeface="+mn-cs"/>
            </a:rPr>
            <a:t> 500 / 550 </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462 мм, макс. глубина 550 мм</a:t>
          </a:r>
        </a:p>
        <a:p>
          <a:r>
            <a:rPr lang="ru-RU" sz="1100" b="0" i="0" u="none" strike="noStrike" baseline="0">
              <a:latin typeface="+mn-lt"/>
              <a:ea typeface="+mn-ea"/>
              <a:cs typeface="+mn-cs"/>
            </a:rPr>
            <a:t>мин. ширина 300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9071</xdr:colOff>
      <xdr:row>3</xdr:row>
      <xdr:rowOff>-1</xdr:rowOff>
    </xdr:from>
    <xdr:to>
      <xdr:col>2</xdr:col>
      <xdr:colOff>154214</xdr:colOff>
      <xdr:row>4</xdr:row>
      <xdr:rowOff>4456</xdr:rowOff>
    </xdr:to>
    <xdr:pic>
      <xdr:nvPicPr>
        <xdr:cNvPr id="164" name="Рисунок 163">
          <a:extLst>
            <a:ext uri="{FF2B5EF4-FFF2-40B4-BE49-F238E27FC236}">
              <a16:creationId xmlns:a16="http://schemas.microsoft.com/office/drawing/2014/main" id="{00000000-0008-0000-1A00-0000A4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34357" y="6322785"/>
          <a:ext cx="1868714" cy="2199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344714</xdr:colOff>
      <xdr:row>3</xdr:row>
      <xdr:rowOff>417286</xdr:rowOff>
    </xdr:from>
    <xdr:to>
      <xdr:col>2</xdr:col>
      <xdr:colOff>1989059</xdr:colOff>
      <xdr:row>3</xdr:row>
      <xdr:rowOff>2159000</xdr:rowOff>
    </xdr:to>
    <xdr:pic>
      <xdr:nvPicPr>
        <xdr:cNvPr id="4" name="Рисунок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993571" y="6740072"/>
          <a:ext cx="1644345" cy="1741714"/>
        </a:xfrm>
        <a:prstGeom prst="rect">
          <a:avLst/>
        </a:prstGeom>
      </xdr:spPr>
    </xdr:pic>
    <xdr:clientData/>
  </xdr:twoCellAnchor>
  <xdr:oneCellAnchor>
    <xdr:from>
      <xdr:col>2</xdr:col>
      <xdr:colOff>480788</xdr:colOff>
      <xdr:row>59</xdr:row>
      <xdr:rowOff>127000</xdr:rowOff>
    </xdr:from>
    <xdr:ext cx="4626428" cy="435428"/>
    <xdr:sp macro="" textlink="">
      <xdr:nvSpPr>
        <xdr:cNvPr id="168" name="Прямоугольник 167">
          <a:extLst>
            <a:ext uri="{FF2B5EF4-FFF2-40B4-BE49-F238E27FC236}">
              <a16:creationId xmlns:a16="http://schemas.microsoft.com/office/drawing/2014/main" id="{00000000-0008-0000-1A00-0000A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a:p>
          <a:endParaRPr lang="ru-RU" sz="1800" b="1" i="0" baseline="0">
            <a:latin typeface="+mn-lt"/>
            <a:ea typeface="+mn-ea"/>
            <a:cs typeface="+mn-cs"/>
          </a:endParaRPr>
        </a:p>
      </xdr:txBody>
    </xdr:sp>
    <xdr:clientData/>
  </xdr:oneCellAnchor>
  <xdr:oneCellAnchor>
    <xdr:from>
      <xdr:col>2</xdr:col>
      <xdr:colOff>2086429</xdr:colOff>
      <xdr:row>59</xdr:row>
      <xdr:rowOff>435428</xdr:rowOff>
    </xdr:from>
    <xdr:ext cx="3202214" cy="1759857"/>
    <xdr:sp macro="" textlink="">
      <xdr:nvSpPr>
        <xdr:cNvPr id="169" name="Прямоугольник 168">
          <a:extLst>
            <a:ext uri="{FF2B5EF4-FFF2-40B4-BE49-F238E27FC236}">
              <a16:creationId xmlns:a16="http://schemas.microsoft.com/office/drawing/2014/main" id="{00000000-0008-0000-1A00-0000A9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номинальная</a:t>
          </a:r>
        </a:p>
        <a:p>
          <a:r>
            <a:rPr lang="ru-RU" sz="1100" b="0" i="0" u="none" strike="noStrike" baseline="0">
              <a:latin typeface="+mn-lt"/>
              <a:ea typeface="+mn-ea"/>
              <a:cs typeface="+mn-cs"/>
            </a:rPr>
            <a:t>длина (</a:t>
          </a:r>
          <a:r>
            <a:rPr lang="en-US" sz="1100" b="0" i="0" u="none" strike="noStrike" baseline="0">
              <a:latin typeface="+mn-lt"/>
              <a:ea typeface="+mn-ea"/>
              <a:cs typeface="+mn-cs"/>
            </a:rPr>
            <a:t>NL) 500 / 550 </a:t>
          </a:r>
          <a:r>
            <a:rPr lang="ru-RU" sz="1100" b="0" i="0" u="none" strike="noStrike" baseline="0">
              <a:latin typeface="+mn-lt"/>
              <a:ea typeface="+mn-ea"/>
              <a:cs typeface="+mn-cs"/>
            </a:rPr>
            <a:t>мм </a:t>
          </a:r>
        </a:p>
        <a:p>
          <a:r>
            <a:rPr lang="ru-RU" sz="1100" b="0" i="0" u="none" strike="noStrike" baseline="0">
              <a:latin typeface="+mn-lt"/>
              <a:ea typeface="+mn-ea"/>
              <a:cs typeface="+mn-cs"/>
            </a:rPr>
            <a:t>В неиспользуемой секции вставного лотка можно</a:t>
          </a:r>
        </a:p>
        <a:p>
          <a:r>
            <a:rPr lang="ru-RU" sz="1100" b="0" i="0" u="none" strike="noStrike" baseline="0">
              <a:latin typeface="+mn-lt"/>
              <a:ea typeface="+mn-ea"/>
              <a:cs typeface="+mn-cs"/>
            </a:rPr>
            <a:t>хранить чистящие средства</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562 мм, макс. глубина 550 мм</a:t>
          </a:r>
        </a:p>
        <a:p>
          <a:r>
            <a:rPr lang="ru-RU" sz="1100" b="0" i="0" u="none" strike="noStrike" baseline="0">
              <a:latin typeface="+mn-lt"/>
              <a:ea typeface="+mn-ea"/>
              <a:cs typeface="+mn-cs"/>
            </a:rPr>
            <a:t>мин. ширина 452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9070</xdr:colOff>
      <xdr:row>59</xdr:row>
      <xdr:rowOff>2720</xdr:rowOff>
    </xdr:from>
    <xdr:to>
      <xdr:col>2</xdr:col>
      <xdr:colOff>145142</xdr:colOff>
      <xdr:row>60</xdr:row>
      <xdr:rowOff>2849</xdr:rowOff>
    </xdr:to>
    <xdr:pic>
      <xdr:nvPicPr>
        <xdr:cNvPr id="174" name="Рисунок 173">
          <a:extLst>
            <a:ext uri="{FF2B5EF4-FFF2-40B4-BE49-F238E27FC236}">
              <a16:creationId xmlns:a16="http://schemas.microsoft.com/office/drawing/2014/main" id="{00000000-0008-0000-1A00-0000AE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34356" y="30827434"/>
          <a:ext cx="1859643" cy="2195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226787</xdr:colOff>
      <xdr:row>59</xdr:row>
      <xdr:rowOff>498931</xdr:rowOff>
    </xdr:from>
    <xdr:to>
      <xdr:col>2</xdr:col>
      <xdr:colOff>1680445</xdr:colOff>
      <xdr:row>59</xdr:row>
      <xdr:rowOff>2168074</xdr:rowOff>
    </xdr:to>
    <xdr:pic>
      <xdr:nvPicPr>
        <xdr:cNvPr id="6" name="Рисунок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875644" y="31323645"/>
          <a:ext cx="1453658" cy="1669143"/>
        </a:xfrm>
        <a:prstGeom prst="rect">
          <a:avLst/>
        </a:prstGeom>
      </xdr:spPr>
    </xdr:pic>
    <xdr:clientData/>
  </xdr:twoCellAnchor>
  <xdr:twoCellAnchor>
    <xdr:from>
      <xdr:col>1</xdr:col>
      <xdr:colOff>698500</xdr:colOff>
      <xdr:row>0</xdr:row>
      <xdr:rowOff>81642</xdr:rowOff>
    </xdr:from>
    <xdr:to>
      <xdr:col>1</xdr:col>
      <xdr:colOff>1371700</xdr:colOff>
      <xdr:row>0</xdr:row>
      <xdr:rowOff>754842</xdr:rowOff>
    </xdr:to>
    <xdr:grpSp>
      <xdr:nvGrpSpPr>
        <xdr:cNvPr id="99" name="Группа 98">
          <a:hlinkClick xmlns:r="http://schemas.openxmlformats.org/officeDocument/2006/relationships" r:id="rId28"/>
          <a:extLst>
            <a:ext uri="{FF2B5EF4-FFF2-40B4-BE49-F238E27FC236}">
              <a16:creationId xmlns:a16="http://schemas.microsoft.com/office/drawing/2014/main" id="{00000000-0008-0000-1A00-000063000000}"/>
            </a:ext>
          </a:extLst>
        </xdr:cNvPr>
        <xdr:cNvGrpSpPr/>
      </xdr:nvGrpSpPr>
      <xdr:grpSpPr>
        <a:xfrm>
          <a:off x="1623786" y="81642"/>
          <a:ext cx="673200" cy="673200"/>
          <a:chOff x="2403929" y="99786"/>
          <a:chExt cx="673200" cy="673200"/>
        </a:xfrm>
      </xdr:grpSpPr>
      <xdr:pic>
        <xdr:nvPicPr>
          <xdr:cNvPr id="100" name="Рисунок 99" descr="Открытая книга">
            <a:extLst>
              <a:ext uri="{FF2B5EF4-FFF2-40B4-BE49-F238E27FC236}">
                <a16:creationId xmlns:a16="http://schemas.microsoft.com/office/drawing/2014/main" id="{00000000-0008-0000-1A00-000064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 uri="{96DAC541-7B7A-43D3-8B79-37D633B846F1}">
                <asvg:svgBlip xmlns:asvg="http://schemas.microsoft.com/office/drawing/2016/SVG/main" r:embed="rId30"/>
              </a:ext>
            </a:extLst>
          </a:blip>
          <a:stretch>
            <a:fillRect/>
          </a:stretch>
        </xdr:blipFill>
        <xdr:spPr>
          <a:xfrm>
            <a:off x="2467429" y="181428"/>
            <a:ext cx="546561" cy="560616"/>
          </a:xfrm>
          <a:prstGeom prst="rect">
            <a:avLst/>
          </a:prstGeom>
        </xdr:spPr>
      </xdr:pic>
      <xdr:sp macro="" textlink="">
        <xdr:nvSpPr>
          <xdr:cNvPr id="101" name="Прямоугольник 100">
            <a:extLst>
              <a:ext uri="{FF2B5EF4-FFF2-40B4-BE49-F238E27FC236}">
                <a16:creationId xmlns:a16="http://schemas.microsoft.com/office/drawing/2014/main" id="{00000000-0008-0000-1A00-00006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1469567</xdr:colOff>
      <xdr:row>0</xdr:row>
      <xdr:rowOff>81642</xdr:rowOff>
    </xdr:from>
    <xdr:to>
      <xdr:col>2</xdr:col>
      <xdr:colOff>419196</xdr:colOff>
      <xdr:row>0</xdr:row>
      <xdr:rowOff>754842</xdr:rowOff>
    </xdr:to>
    <xdr:grpSp>
      <xdr:nvGrpSpPr>
        <xdr:cNvPr id="104" name="Группа 103">
          <a:hlinkClick xmlns:r="http://schemas.openxmlformats.org/officeDocument/2006/relationships" r:id="rId31"/>
          <a:extLst>
            <a:ext uri="{FF2B5EF4-FFF2-40B4-BE49-F238E27FC236}">
              <a16:creationId xmlns:a16="http://schemas.microsoft.com/office/drawing/2014/main" id="{00000000-0008-0000-1A00-000068000000}"/>
            </a:ext>
          </a:extLst>
        </xdr:cNvPr>
        <xdr:cNvGrpSpPr/>
      </xdr:nvGrpSpPr>
      <xdr:grpSpPr>
        <a:xfrm>
          <a:off x="2394853" y="81642"/>
          <a:ext cx="673200" cy="673200"/>
          <a:chOff x="4562928" y="145143"/>
          <a:chExt cx="673200" cy="673200"/>
        </a:xfrm>
      </xdr:grpSpPr>
      <xdr:pic>
        <xdr:nvPicPr>
          <xdr:cNvPr id="105" name="Рисунок 104" descr="Инструменты">
            <a:extLst>
              <a:ext uri="{FF2B5EF4-FFF2-40B4-BE49-F238E27FC236}">
                <a16:creationId xmlns:a16="http://schemas.microsoft.com/office/drawing/2014/main" id="{00000000-0008-0000-1A00-000069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 uri="{96DAC541-7B7A-43D3-8B79-37D633B846F1}">
                <asvg:svgBlip xmlns:asvg="http://schemas.microsoft.com/office/drawing/2016/SVG/main" r:embed="rId33"/>
              </a:ext>
            </a:extLst>
          </a:blip>
          <a:stretch>
            <a:fillRect/>
          </a:stretch>
        </xdr:blipFill>
        <xdr:spPr>
          <a:xfrm>
            <a:off x="4608289" y="188686"/>
            <a:ext cx="589640" cy="589640"/>
          </a:xfrm>
          <a:prstGeom prst="rect">
            <a:avLst/>
          </a:prstGeom>
        </xdr:spPr>
      </xdr:pic>
      <xdr:sp macro="" textlink="">
        <xdr:nvSpPr>
          <xdr:cNvPr id="106" name="Прямоугольник 105">
            <a:extLst>
              <a:ext uri="{FF2B5EF4-FFF2-40B4-BE49-F238E27FC236}">
                <a16:creationId xmlns:a16="http://schemas.microsoft.com/office/drawing/2014/main" id="{00000000-0008-0000-1A00-00006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2585357</xdr:colOff>
      <xdr:row>11</xdr:row>
      <xdr:rowOff>1741714</xdr:rowOff>
    </xdr:from>
    <xdr:ext cx="2512785" cy="399143"/>
    <xdr:sp macro="" textlink="">
      <xdr:nvSpPr>
        <xdr:cNvPr id="118" name="Прямоугольник 117">
          <a:extLst>
            <a:ext uri="{FF2B5EF4-FFF2-40B4-BE49-F238E27FC236}">
              <a16:creationId xmlns:a16="http://schemas.microsoft.com/office/drawing/2014/main" id="{00000000-0008-0000-1A00-000076000000}"/>
            </a:ext>
          </a:extLst>
        </xdr:cNvPr>
        <xdr:cNvSpPr/>
      </xdr:nvSpPr>
      <xdr:spPr>
        <a:xfrm>
          <a:off x="5234214" y="10885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11</xdr:row>
      <xdr:rowOff>1723571</xdr:rowOff>
    </xdr:from>
    <xdr:ext cx="2512785" cy="399143"/>
    <xdr:sp macro="" textlink="">
      <xdr:nvSpPr>
        <xdr:cNvPr id="120" name="Прямоугольник 119">
          <a:extLst>
            <a:ext uri="{FF2B5EF4-FFF2-40B4-BE49-F238E27FC236}">
              <a16:creationId xmlns:a16="http://schemas.microsoft.com/office/drawing/2014/main" id="{00000000-0008-0000-1A00-000078000000}"/>
            </a:ext>
          </a:extLst>
        </xdr:cNvPr>
        <xdr:cNvSpPr/>
      </xdr:nvSpPr>
      <xdr:spPr>
        <a:xfrm>
          <a:off x="13570857" y="10867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2576286</xdr:colOff>
      <xdr:row>20</xdr:row>
      <xdr:rowOff>1732643</xdr:rowOff>
    </xdr:from>
    <xdr:ext cx="2512785" cy="399143"/>
    <xdr:sp macro="" textlink="">
      <xdr:nvSpPr>
        <xdr:cNvPr id="121" name="Прямоугольник 120">
          <a:extLst>
            <a:ext uri="{FF2B5EF4-FFF2-40B4-BE49-F238E27FC236}">
              <a16:creationId xmlns:a16="http://schemas.microsoft.com/office/drawing/2014/main" id="{00000000-0008-0000-1A00-000079000000}"/>
            </a:ext>
          </a:extLst>
        </xdr:cNvPr>
        <xdr:cNvSpPr/>
      </xdr:nvSpPr>
      <xdr:spPr>
        <a:xfrm>
          <a:off x="5225143" y="148680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20</xdr:row>
      <xdr:rowOff>1759857</xdr:rowOff>
    </xdr:from>
    <xdr:ext cx="2512785" cy="399143"/>
    <xdr:sp macro="" textlink="">
      <xdr:nvSpPr>
        <xdr:cNvPr id="122" name="Прямоугольник 121">
          <a:extLst>
            <a:ext uri="{FF2B5EF4-FFF2-40B4-BE49-F238E27FC236}">
              <a16:creationId xmlns:a16="http://schemas.microsoft.com/office/drawing/2014/main" id="{00000000-0008-0000-1A00-00007A000000}"/>
            </a:ext>
          </a:extLst>
        </xdr:cNvPr>
        <xdr:cNvSpPr/>
      </xdr:nvSpPr>
      <xdr:spPr>
        <a:xfrm>
          <a:off x="13552714" y="14895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2639785</xdr:colOff>
      <xdr:row>29</xdr:row>
      <xdr:rowOff>1723571</xdr:rowOff>
    </xdr:from>
    <xdr:ext cx="2512785" cy="399143"/>
    <xdr:sp macro="" textlink="">
      <xdr:nvSpPr>
        <xdr:cNvPr id="123" name="Прямоугольник 122">
          <a:extLst>
            <a:ext uri="{FF2B5EF4-FFF2-40B4-BE49-F238E27FC236}">
              <a16:creationId xmlns:a16="http://schemas.microsoft.com/office/drawing/2014/main" id="{00000000-0008-0000-1A00-00007B000000}"/>
            </a:ext>
          </a:extLst>
        </xdr:cNvPr>
        <xdr:cNvSpPr/>
      </xdr:nvSpPr>
      <xdr:spPr>
        <a:xfrm>
          <a:off x="5288642" y="18850428"/>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2585357</xdr:colOff>
      <xdr:row>29</xdr:row>
      <xdr:rowOff>1759858</xdr:rowOff>
    </xdr:from>
    <xdr:ext cx="2512785" cy="399143"/>
    <xdr:sp macro="" textlink="">
      <xdr:nvSpPr>
        <xdr:cNvPr id="124" name="Прямоугольник 123">
          <a:extLst>
            <a:ext uri="{FF2B5EF4-FFF2-40B4-BE49-F238E27FC236}">
              <a16:creationId xmlns:a16="http://schemas.microsoft.com/office/drawing/2014/main" id="{00000000-0008-0000-1A00-00007C000000}"/>
            </a:ext>
          </a:extLst>
        </xdr:cNvPr>
        <xdr:cNvSpPr/>
      </xdr:nvSpPr>
      <xdr:spPr>
        <a:xfrm>
          <a:off x="13543643" y="18886715"/>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2594428</xdr:colOff>
      <xdr:row>38</xdr:row>
      <xdr:rowOff>1741714</xdr:rowOff>
    </xdr:from>
    <xdr:ext cx="2512785" cy="399143"/>
    <xdr:sp macro="" textlink="">
      <xdr:nvSpPr>
        <xdr:cNvPr id="125" name="Прямоугольник 124">
          <a:extLst>
            <a:ext uri="{FF2B5EF4-FFF2-40B4-BE49-F238E27FC236}">
              <a16:creationId xmlns:a16="http://schemas.microsoft.com/office/drawing/2014/main" id="{00000000-0008-0000-1A00-00007D000000}"/>
            </a:ext>
          </a:extLst>
        </xdr:cNvPr>
        <xdr:cNvSpPr/>
      </xdr:nvSpPr>
      <xdr:spPr>
        <a:xfrm>
          <a:off x="524328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2594429</xdr:colOff>
      <xdr:row>38</xdr:row>
      <xdr:rowOff>1741714</xdr:rowOff>
    </xdr:from>
    <xdr:ext cx="2512785" cy="399143"/>
    <xdr:sp macro="" textlink="">
      <xdr:nvSpPr>
        <xdr:cNvPr id="126" name="Прямоугольник 125">
          <a:extLst>
            <a:ext uri="{FF2B5EF4-FFF2-40B4-BE49-F238E27FC236}">
              <a16:creationId xmlns:a16="http://schemas.microsoft.com/office/drawing/2014/main" id="{00000000-0008-0000-1A00-00007E000000}"/>
            </a:ext>
          </a:extLst>
        </xdr:cNvPr>
        <xdr:cNvSpPr/>
      </xdr:nvSpPr>
      <xdr:spPr>
        <a:xfrm>
          <a:off x="1355271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2585357</xdr:colOff>
      <xdr:row>48</xdr:row>
      <xdr:rowOff>1732644</xdr:rowOff>
    </xdr:from>
    <xdr:ext cx="2512785" cy="399143"/>
    <xdr:sp macro="" textlink="">
      <xdr:nvSpPr>
        <xdr:cNvPr id="127" name="Прямоугольник 126">
          <a:extLst>
            <a:ext uri="{FF2B5EF4-FFF2-40B4-BE49-F238E27FC236}">
              <a16:creationId xmlns:a16="http://schemas.microsoft.com/office/drawing/2014/main" id="{00000000-0008-0000-1A00-00007F000000}"/>
            </a:ext>
          </a:extLst>
        </xdr:cNvPr>
        <xdr:cNvSpPr/>
      </xdr:nvSpPr>
      <xdr:spPr>
        <a:xfrm>
          <a:off x="5234214" y="2711450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48</xdr:row>
      <xdr:rowOff>1705429</xdr:rowOff>
    </xdr:from>
    <xdr:ext cx="2512785" cy="399143"/>
    <xdr:sp macro="" textlink="">
      <xdr:nvSpPr>
        <xdr:cNvPr id="128" name="Прямоугольник 127">
          <a:extLst>
            <a:ext uri="{FF2B5EF4-FFF2-40B4-BE49-F238E27FC236}">
              <a16:creationId xmlns:a16="http://schemas.microsoft.com/office/drawing/2014/main" id="{00000000-0008-0000-1A00-000080000000}"/>
            </a:ext>
          </a:extLst>
        </xdr:cNvPr>
        <xdr:cNvSpPr/>
      </xdr:nvSpPr>
      <xdr:spPr>
        <a:xfrm>
          <a:off x="13552714" y="27087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68</xdr:row>
      <xdr:rowOff>1750786</xdr:rowOff>
    </xdr:from>
    <xdr:ext cx="2512785" cy="399143"/>
    <xdr:sp macro="" textlink="">
      <xdr:nvSpPr>
        <xdr:cNvPr id="129" name="Прямоугольник 128">
          <a:extLst>
            <a:ext uri="{FF2B5EF4-FFF2-40B4-BE49-F238E27FC236}">
              <a16:creationId xmlns:a16="http://schemas.microsoft.com/office/drawing/2014/main" id="{00000000-0008-0000-1A00-000081000000}"/>
            </a:ext>
          </a:extLst>
        </xdr:cNvPr>
        <xdr:cNvSpPr/>
      </xdr:nvSpPr>
      <xdr:spPr>
        <a:xfrm>
          <a:off x="5288643" y="35750500"/>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2648857</xdr:colOff>
      <xdr:row>77</xdr:row>
      <xdr:rowOff>1723571</xdr:rowOff>
    </xdr:from>
    <xdr:ext cx="2512785" cy="399143"/>
    <xdr:sp macro="" textlink="">
      <xdr:nvSpPr>
        <xdr:cNvPr id="130" name="Прямоугольник 129">
          <a:extLst>
            <a:ext uri="{FF2B5EF4-FFF2-40B4-BE49-F238E27FC236}">
              <a16:creationId xmlns:a16="http://schemas.microsoft.com/office/drawing/2014/main" id="{00000000-0008-0000-1A00-000082000000}"/>
            </a:ext>
          </a:extLst>
        </xdr:cNvPr>
        <xdr:cNvSpPr/>
      </xdr:nvSpPr>
      <xdr:spPr>
        <a:xfrm>
          <a:off x="5297714" y="39714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77</xdr:row>
      <xdr:rowOff>1696356</xdr:rowOff>
    </xdr:from>
    <xdr:ext cx="2512785" cy="399143"/>
    <xdr:sp macro="" textlink="">
      <xdr:nvSpPr>
        <xdr:cNvPr id="131" name="Прямоугольник 130">
          <a:extLst>
            <a:ext uri="{FF2B5EF4-FFF2-40B4-BE49-F238E27FC236}">
              <a16:creationId xmlns:a16="http://schemas.microsoft.com/office/drawing/2014/main" id="{00000000-0008-0000-1A00-000083000000}"/>
            </a:ext>
          </a:extLst>
        </xdr:cNvPr>
        <xdr:cNvSpPr/>
      </xdr:nvSpPr>
      <xdr:spPr>
        <a:xfrm>
          <a:off x="13570857" y="39687499"/>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2603501</xdr:colOff>
      <xdr:row>86</xdr:row>
      <xdr:rowOff>1660071</xdr:rowOff>
    </xdr:from>
    <xdr:ext cx="2512785" cy="399143"/>
    <xdr:sp macro="" textlink="">
      <xdr:nvSpPr>
        <xdr:cNvPr id="132" name="Прямоугольник 131">
          <a:extLst>
            <a:ext uri="{FF2B5EF4-FFF2-40B4-BE49-F238E27FC236}">
              <a16:creationId xmlns:a16="http://schemas.microsoft.com/office/drawing/2014/main" id="{00000000-0008-0000-1A00-000084000000}"/>
            </a:ext>
          </a:extLst>
        </xdr:cNvPr>
        <xdr:cNvSpPr/>
      </xdr:nvSpPr>
      <xdr:spPr>
        <a:xfrm>
          <a:off x="5252358" y="4364264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2630714</xdr:colOff>
      <xdr:row>95</xdr:row>
      <xdr:rowOff>1732643</xdr:rowOff>
    </xdr:from>
    <xdr:ext cx="2512785" cy="399143"/>
    <xdr:sp macro="" textlink="">
      <xdr:nvSpPr>
        <xdr:cNvPr id="133" name="Прямоугольник 132">
          <a:extLst>
            <a:ext uri="{FF2B5EF4-FFF2-40B4-BE49-F238E27FC236}">
              <a16:creationId xmlns:a16="http://schemas.microsoft.com/office/drawing/2014/main" id="{00000000-0008-0000-1A00-000085000000}"/>
            </a:ext>
          </a:extLst>
        </xdr:cNvPr>
        <xdr:cNvSpPr/>
      </xdr:nvSpPr>
      <xdr:spPr>
        <a:xfrm>
          <a:off x="5279571" y="47706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2621642</xdr:colOff>
      <xdr:row>95</xdr:row>
      <xdr:rowOff>1687286</xdr:rowOff>
    </xdr:from>
    <xdr:ext cx="2512785" cy="399143"/>
    <xdr:sp macro="" textlink="">
      <xdr:nvSpPr>
        <xdr:cNvPr id="134" name="Прямоугольник 133">
          <a:extLst>
            <a:ext uri="{FF2B5EF4-FFF2-40B4-BE49-F238E27FC236}">
              <a16:creationId xmlns:a16="http://schemas.microsoft.com/office/drawing/2014/main" id="{00000000-0008-0000-1A00-000086000000}"/>
            </a:ext>
          </a:extLst>
        </xdr:cNvPr>
        <xdr:cNvSpPr/>
      </xdr:nvSpPr>
      <xdr:spPr>
        <a:xfrm>
          <a:off x="13579928" y="47661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105</xdr:row>
      <xdr:rowOff>1723571</xdr:rowOff>
    </xdr:from>
    <xdr:ext cx="2512785" cy="399143"/>
    <xdr:sp macro="" textlink="">
      <xdr:nvSpPr>
        <xdr:cNvPr id="135" name="Прямоугольник 134">
          <a:extLst>
            <a:ext uri="{FF2B5EF4-FFF2-40B4-BE49-F238E27FC236}">
              <a16:creationId xmlns:a16="http://schemas.microsoft.com/office/drawing/2014/main" id="{00000000-0008-0000-1A00-000087000000}"/>
            </a:ext>
          </a:extLst>
        </xdr:cNvPr>
        <xdr:cNvSpPr/>
      </xdr:nvSpPr>
      <xdr:spPr>
        <a:xfrm>
          <a:off x="5288643" y="5201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105</xdr:row>
      <xdr:rowOff>1723572</xdr:rowOff>
    </xdr:from>
    <xdr:ext cx="2512785" cy="399143"/>
    <xdr:sp macro="" textlink="">
      <xdr:nvSpPr>
        <xdr:cNvPr id="136" name="Прямоугольник 135">
          <a:extLst>
            <a:ext uri="{FF2B5EF4-FFF2-40B4-BE49-F238E27FC236}">
              <a16:creationId xmlns:a16="http://schemas.microsoft.com/office/drawing/2014/main" id="{00000000-0008-0000-1A00-000088000000}"/>
            </a:ext>
          </a:extLst>
        </xdr:cNvPr>
        <xdr:cNvSpPr/>
      </xdr:nvSpPr>
      <xdr:spPr>
        <a:xfrm>
          <a:off x="13552714" y="520155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2648858</xdr:colOff>
      <xdr:row>115</xdr:row>
      <xdr:rowOff>1732643</xdr:rowOff>
    </xdr:from>
    <xdr:ext cx="2512785" cy="399143"/>
    <xdr:sp macro="" textlink="">
      <xdr:nvSpPr>
        <xdr:cNvPr id="137" name="Прямоугольник 136">
          <a:extLst>
            <a:ext uri="{FF2B5EF4-FFF2-40B4-BE49-F238E27FC236}">
              <a16:creationId xmlns:a16="http://schemas.microsoft.com/office/drawing/2014/main" id="{00000000-0008-0000-1A00-000089000000}"/>
            </a:ext>
          </a:extLst>
        </xdr:cNvPr>
        <xdr:cNvSpPr/>
      </xdr:nvSpPr>
      <xdr:spPr>
        <a:xfrm>
          <a:off x="5297715" y="56342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wsDr>
</file>

<file path=xl/drawings/drawing18.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B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B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B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B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B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B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1142999</xdr:colOff>
      <xdr:row>3</xdr:row>
      <xdr:rowOff>9070</xdr:rowOff>
    </xdr:from>
    <xdr:ext cx="4127501" cy="1669144"/>
    <xdr:sp macro="" textlink="">
      <xdr:nvSpPr>
        <xdr:cNvPr id="34" name="Прямоугольник 33">
          <a:extLst>
            <a:ext uri="{FF2B5EF4-FFF2-40B4-BE49-F238E27FC236}">
              <a16:creationId xmlns:a16="http://schemas.microsoft.com/office/drawing/2014/main" id="{00000000-0008-0000-1B00-000022000000}"/>
            </a:ext>
          </a:extLst>
        </xdr:cNvPr>
        <xdr:cNvSpPr/>
      </xdr:nvSpPr>
      <xdr:spPr>
        <a:xfrm>
          <a:off x="3791856" y="1723570"/>
          <a:ext cx="4127501" cy="16691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AvanTech YOU</a:t>
          </a:r>
        </a:p>
        <a:p>
          <a:r>
            <a:rPr lang="ru-RU" sz="1100" b="0" i="0" u="none" strike="noStrike" baseline="0">
              <a:latin typeface="+mn-lt"/>
              <a:ea typeface="+mn-ea"/>
              <a:cs typeface="+mn-cs"/>
            </a:rPr>
            <a:t>высотой 101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500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AvanTech YOU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серебристого цвета</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editAs="oneCell">
    <xdr:from>
      <xdr:col>1</xdr:col>
      <xdr:colOff>9071</xdr:colOff>
      <xdr:row>3</xdr:row>
      <xdr:rowOff>2720</xdr:rowOff>
    </xdr:from>
    <xdr:to>
      <xdr:col>2</xdr:col>
      <xdr:colOff>1224643</xdr:colOff>
      <xdr:row>4</xdr:row>
      <xdr:rowOff>0</xdr:rowOff>
    </xdr:to>
    <xdr:pic>
      <xdr:nvPicPr>
        <xdr:cNvPr id="106" name="Рисунок 105">
          <a:extLst>
            <a:ext uri="{FF2B5EF4-FFF2-40B4-BE49-F238E27FC236}">
              <a16:creationId xmlns:a16="http://schemas.microsoft.com/office/drawing/2014/main" id="{00000000-0008-0000-1B00-00006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717220"/>
          <a:ext cx="2939143" cy="2183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3</xdr:row>
      <xdr:rowOff>11791</xdr:rowOff>
    </xdr:from>
    <xdr:to>
      <xdr:col>8</xdr:col>
      <xdr:colOff>1415144</xdr:colOff>
      <xdr:row>4</xdr:row>
      <xdr:rowOff>0</xdr:rowOff>
    </xdr:to>
    <xdr:pic>
      <xdr:nvPicPr>
        <xdr:cNvPr id="107" name="Рисунок 106">
          <a:extLst>
            <a:ext uri="{FF2B5EF4-FFF2-40B4-BE49-F238E27FC236}">
              <a16:creationId xmlns:a16="http://schemas.microsoft.com/office/drawing/2014/main" id="{00000000-0008-0000-1B00-00006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243785" y="1726291"/>
          <a:ext cx="312964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1387928</xdr:colOff>
      <xdr:row>2</xdr:row>
      <xdr:rowOff>335644</xdr:rowOff>
    </xdr:from>
    <xdr:ext cx="3864429" cy="2149928"/>
    <xdr:sp macro="" textlink="">
      <xdr:nvSpPr>
        <xdr:cNvPr id="108" name="Прямоугольник 107">
          <a:extLst>
            <a:ext uri="{FF2B5EF4-FFF2-40B4-BE49-F238E27FC236}">
              <a16:creationId xmlns:a16="http://schemas.microsoft.com/office/drawing/2014/main" id="{00000000-0008-0000-1B00-00006C000000}"/>
            </a:ext>
          </a:extLst>
        </xdr:cNvPr>
        <xdr:cNvSpPr/>
      </xdr:nvSpPr>
      <xdr:spPr>
        <a:xfrm>
          <a:off x="12346214" y="1678215"/>
          <a:ext cx="3864429" cy="2149928"/>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InnoTech Atira</a:t>
          </a:r>
        </a:p>
        <a:p>
          <a:r>
            <a:rPr lang="ru-RU" sz="1100" b="0" i="0" u="none" strike="noStrike" baseline="0">
              <a:latin typeface="+mn-lt"/>
              <a:ea typeface="+mn-ea"/>
              <a:cs typeface="+mn-cs"/>
            </a:rPr>
            <a:t>высотой 70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470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InnoTech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серебристым цветом</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xdr:from>
      <xdr:col>1</xdr:col>
      <xdr:colOff>689426</xdr:colOff>
      <xdr:row>0</xdr:row>
      <xdr:rowOff>81642</xdr:rowOff>
    </xdr:from>
    <xdr:to>
      <xdr:col>1</xdr:col>
      <xdr:colOff>1362626</xdr:colOff>
      <xdr:row>0</xdr:row>
      <xdr:rowOff>754842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1B00-00000C000000}"/>
            </a:ext>
          </a:extLst>
        </xdr:cNvPr>
        <xdr:cNvGrpSpPr/>
      </xdr:nvGrpSpPr>
      <xdr:grpSpPr>
        <a:xfrm>
          <a:off x="1614712" y="8164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1B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1B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1B00-00000F000000}"/>
            </a:ext>
          </a:extLst>
        </xdr:cNvPr>
        <xdr:cNvGrpSpPr/>
      </xdr:nvGrpSpPr>
      <xdr:grpSpPr>
        <a:xfrm>
          <a:off x="2385779" y="81642"/>
          <a:ext cx="673200" cy="673200"/>
          <a:chOff x="4562928" y="145143"/>
          <a:chExt cx="673200" cy="673200"/>
        </a:xfrm>
      </xdr:grpSpPr>
      <xdr:pic>
        <xdr:nvPicPr>
          <xdr:cNvPr id="16" name="Рисунок 15" descr="Инструменты">
            <a:extLst>
              <a:ext uri="{FF2B5EF4-FFF2-40B4-BE49-F238E27FC236}">
                <a16:creationId xmlns:a16="http://schemas.microsoft.com/office/drawing/2014/main" id="{00000000-0008-0000-1B00-000010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7" name="Прямоугольник 16">
            <a:extLst>
              <a:ext uri="{FF2B5EF4-FFF2-40B4-BE49-F238E27FC236}">
                <a16:creationId xmlns:a16="http://schemas.microsoft.com/office/drawing/2014/main" id="{00000000-0008-0000-1B00-000011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51</xdr:row>
      <xdr:rowOff>163286</xdr:rowOff>
    </xdr:from>
    <xdr:to>
      <xdr:col>2</xdr:col>
      <xdr:colOff>92529</xdr:colOff>
      <xdr:row>52</xdr:row>
      <xdr:rowOff>1038678</xdr:rowOff>
    </xdr:to>
    <xdr:pic>
      <xdr:nvPicPr>
        <xdr:cNvPr id="2" name="Рисунок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6652986"/>
          <a:ext cx="1819729" cy="1059542"/>
        </a:xfrm>
        <a:prstGeom prst="rect">
          <a:avLst/>
        </a:prstGeom>
      </xdr:spPr>
    </xdr:pic>
    <xdr:clientData/>
  </xdr:twoCellAnchor>
  <xdr:oneCellAnchor>
    <xdr:from>
      <xdr:col>2</xdr:col>
      <xdr:colOff>181429</xdr:colOff>
      <xdr:row>52</xdr:row>
      <xdr:rowOff>807357</xdr:rowOff>
    </xdr:from>
    <xdr:ext cx="4626428" cy="281216"/>
    <xdr:sp macro="" textlink="">
      <xdr:nvSpPr>
        <xdr:cNvPr id="3" name="Прямоугольник 2">
          <a:extLst>
            <a:ext uri="{FF2B5EF4-FFF2-40B4-BE49-F238E27FC236}">
              <a16:creationId xmlns:a16="http://schemas.microsoft.com/office/drawing/2014/main" id="{00000000-0008-0000-1D00-000003000000}"/>
            </a:ext>
          </a:extLst>
        </xdr:cNvPr>
        <xdr:cNvSpPr/>
      </xdr:nvSpPr>
      <xdr:spPr>
        <a:xfrm>
          <a:off x="2835729" y="74812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52</xdr:row>
      <xdr:rowOff>263072</xdr:rowOff>
    </xdr:from>
    <xdr:ext cx="4626428" cy="435428"/>
    <xdr:sp macro="" textlink="">
      <xdr:nvSpPr>
        <xdr:cNvPr id="4" name="Прямоугольник 3">
          <a:extLst>
            <a:ext uri="{FF2B5EF4-FFF2-40B4-BE49-F238E27FC236}">
              <a16:creationId xmlns:a16="http://schemas.microsoft.com/office/drawing/2014/main" id="{00000000-0008-0000-1D00-000004000000}"/>
            </a:ext>
          </a:extLst>
        </xdr:cNvPr>
        <xdr:cNvSpPr/>
      </xdr:nvSpPr>
      <xdr:spPr>
        <a:xfrm>
          <a:off x="2708729" y="69369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52</xdr:row>
      <xdr:rowOff>635000</xdr:rowOff>
    </xdr:from>
    <xdr:ext cx="4626428" cy="453573"/>
    <xdr:sp macro="" textlink="">
      <xdr:nvSpPr>
        <xdr:cNvPr id="5" name="Прямоугольник 4">
          <a:extLst>
            <a:ext uri="{FF2B5EF4-FFF2-40B4-BE49-F238E27FC236}">
              <a16:creationId xmlns:a16="http://schemas.microsoft.com/office/drawing/2014/main" id="{00000000-0008-0000-1D00-000005000000}"/>
            </a:ext>
          </a:extLst>
        </xdr:cNvPr>
        <xdr:cNvSpPr/>
      </xdr:nvSpPr>
      <xdr:spPr>
        <a:xfrm>
          <a:off x="11141529" y="73088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52</xdr:row>
      <xdr:rowOff>36286</xdr:rowOff>
    </xdr:from>
    <xdr:ext cx="4789714" cy="616857"/>
    <xdr:sp macro="" textlink="">
      <xdr:nvSpPr>
        <xdr:cNvPr id="6" name="Прямоугольник 5">
          <a:extLst>
            <a:ext uri="{FF2B5EF4-FFF2-40B4-BE49-F238E27FC236}">
              <a16:creationId xmlns:a16="http://schemas.microsoft.com/office/drawing/2014/main" id="{00000000-0008-0000-1D00-000006000000}"/>
            </a:ext>
          </a:extLst>
        </xdr:cNvPr>
        <xdr:cNvSpPr/>
      </xdr:nvSpPr>
      <xdr:spPr>
        <a:xfrm>
          <a:off x="11123386" y="67101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51</xdr:row>
      <xdr:rowOff>163285</xdr:rowOff>
    </xdr:from>
    <xdr:to>
      <xdr:col>7</xdr:col>
      <xdr:colOff>1496787</xdr:colOff>
      <xdr:row>52</xdr:row>
      <xdr:rowOff>1051457</xdr:rowOff>
    </xdr:to>
    <xdr:pic>
      <xdr:nvPicPr>
        <xdr:cNvPr id="7" name="Рисунок 6">
          <a:extLst>
            <a:ext uri="{FF2B5EF4-FFF2-40B4-BE49-F238E27FC236}">
              <a16:creationId xmlns:a16="http://schemas.microsoft.com/office/drawing/2014/main" id="{00000000-0008-0000-1D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66529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1D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D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D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4"/>
          <a:extLst>
            <a:ext uri="{FF2B5EF4-FFF2-40B4-BE49-F238E27FC236}">
              <a16:creationId xmlns:a16="http://schemas.microsoft.com/office/drawing/2014/main" id="{00000000-0008-0000-1D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D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D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D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D00-00000F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D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81645</xdr:colOff>
      <xdr:row>57</xdr:row>
      <xdr:rowOff>68656</xdr:rowOff>
    </xdr:from>
    <xdr:to>
      <xdr:col>2</xdr:col>
      <xdr:colOff>480786</xdr:colOff>
      <xdr:row>58</xdr:row>
      <xdr:rowOff>964720</xdr:rowOff>
    </xdr:to>
    <xdr:pic>
      <xdr:nvPicPr>
        <xdr:cNvPr id="18" name="Рисунок 17">
          <a:extLst>
            <a:ext uri="{FF2B5EF4-FFF2-40B4-BE49-F238E27FC236}">
              <a16:creationId xmlns:a16="http://schemas.microsoft.com/office/drawing/2014/main" id="{00000000-0008-0000-1D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08745" y="8857056"/>
          <a:ext cx="2126341" cy="1080214"/>
        </a:xfrm>
        <a:prstGeom prst="rect">
          <a:avLst/>
        </a:prstGeom>
      </xdr:spPr>
    </xdr:pic>
    <xdr:clientData/>
  </xdr:twoCellAnchor>
  <xdr:oneCellAnchor>
    <xdr:from>
      <xdr:col>2</xdr:col>
      <xdr:colOff>734788</xdr:colOff>
      <xdr:row>58</xdr:row>
      <xdr:rowOff>81643</xdr:rowOff>
    </xdr:from>
    <xdr:ext cx="4626428" cy="435428"/>
    <xdr:sp macro="" textlink="">
      <xdr:nvSpPr>
        <xdr:cNvPr id="19" name="Прямоугольник 18">
          <a:extLst>
            <a:ext uri="{FF2B5EF4-FFF2-40B4-BE49-F238E27FC236}">
              <a16:creationId xmlns:a16="http://schemas.microsoft.com/office/drawing/2014/main" id="{00000000-0008-0000-1D00-000013000000}"/>
            </a:ext>
          </a:extLst>
        </xdr:cNvPr>
        <xdr:cNvSpPr/>
      </xdr:nvSpPr>
      <xdr:spPr>
        <a:xfrm>
          <a:off x="3389088" y="90541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20" name="Прямоугольник 19">
          <a:extLst>
            <a:ext uri="{FF2B5EF4-FFF2-40B4-BE49-F238E27FC236}">
              <a16:creationId xmlns:a16="http://schemas.microsoft.com/office/drawing/2014/main" id="{00000000-0008-0000-1D00-000014000000}"/>
            </a:ext>
          </a:extLst>
        </xdr:cNvPr>
        <xdr:cNvSpPr/>
      </xdr:nvSpPr>
      <xdr:spPr>
        <a:xfrm>
          <a:off x="3325585" y="9513207"/>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21" name="Рисунок 20">
          <a:extLst>
            <a:ext uri="{FF2B5EF4-FFF2-40B4-BE49-F238E27FC236}">
              <a16:creationId xmlns:a16="http://schemas.microsoft.com/office/drawing/2014/main" id="{00000000-0008-0000-1D00-00001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41973" y="8824685"/>
          <a:ext cx="2806698" cy="1213427"/>
        </a:xfrm>
        <a:prstGeom prst="rect">
          <a:avLst/>
        </a:prstGeom>
      </xdr:spPr>
    </xdr:pic>
    <xdr:clientData/>
  </xdr:twoCellAnchor>
  <xdr:oneCellAnchor>
    <xdr:from>
      <xdr:col>8</xdr:col>
      <xdr:colOff>988785</xdr:colOff>
      <xdr:row>56</xdr:row>
      <xdr:rowOff>163285</xdr:rowOff>
    </xdr:from>
    <xdr:ext cx="3465286" cy="979715"/>
    <xdr:sp macro="" textlink="">
      <xdr:nvSpPr>
        <xdr:cNvPr id="22" name="Прямоугольник 21">
          <a:extLst>
            <a:ext uri="{FF2B5EF4-FFF2-40B4-BE49-F238E27FC236}">
              <a16:creationId xmlns:a16="http://schemas.microsoft.com/office/drawing/2014/main" id="{00000000-0008-0000-1D00-000016000000}"/>
            </a:ext>
          </a:extLst>
        </xdr:cNvPr>
        <xdr:cNvSpPr/>
      </xdr:nvSpPr>
      <xdr:spPr>
        <a:xfrm>
          <a:off x="11948885" y="8767535"/>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23" name="Прямоугольник 22">
          <a:extLst>
            <a:ext uri="{FF2B5EF4-FFF2-40B4-BE49-F238E27FC236}">
              <a16:creationId xmlns:a16="http://schemas.microsoft.com/office/drawing/2014/main" id="{00000000-0008-0000-1D00-000017000000}"/>
            </a:ext>
          </a:extLst>
        </xdr:cNvPr>
        <xdr:cNvSpPr/>
      </xdr:nvSpPr>
      <xdr:spPr>
        <a:xfrm>
          <a:off x="11948886" y="9580336"/>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0</xdr:col>
      <xdr:colOff>916213</xdr:colOff>
      <xdr:row>0</xdr:row>
      <xdr:rowOff>898070</xdr:rowOff>
    </xdr:from>
    <xdr:to>
      <xdr:col>2</xdr:col>
      <xdr:colOff>2249714</xdr:colOff>
      <xdr:row>3</xdr:row>
      <xdr:rowOff>189634</xdr:rowOff>
    </xdr:to>
    <xdr:pic>
      <xdr:nvPicPr>
        <xdr:cNvPr id="25" name="Рисунок 24">
          <a:extLst>
            <a:ext uri="{FF2B5EF4-FFF2-40B4-BE49-F238E27FC236}">
              <a16:creationId xmlns:a16="http://schemas.microsoft.com/office/drawing/2014/main" id="{00000000-0008-0000-1D00-00001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2358" cy="2584493"/>
        </a:xfrm>
        <a:prstGeom prst="rect">
          <a:avLst/>
        </a:prstGeom>
      </xdr:spPr>
    </xdr:pic>
    <xdr:clientData/>
  </xdr:twoCellAnchor>
  <xdr:oneCellAnchor>
    <xdr:from>
      <xdr:col>2</xdr:col>
      <xdr:colOff>2204358</xdr:colOff>
      <xdr:row>1</xdr:row>
      <xdr:rowOff>598713</xdr:rowOff>
    </xdr:from>
    <xdr:ext cx="3392713" cy="1433288"/>
    <xdr:sp macro="" textlink="">
      <xdr:nvSpPr>
        <xdr:cNvPr id="24" name="Прямоугольник 23">
          <a:extLst>
            <a:ext uri="{FF2B5EF4-FFF2-40B4-BE49-F238E27FC236}">
              <a16:creationId xmlns:a16="http://schemas.microsoft.com/office/drawing/2014/main" id="{00000000-0008-0000-1D00-000018000000}"/>
            </a:ext>
          </a:extLst>
        </xdr:cNvPr>
        <xdr:cNvSpPr/>
      </xdr:nvSpPr>
      <xdr:spPr>
        <a:xfrm>
          <a:off x="4853215" y="1496784"/>
          <a:ext cx="3392713" cy="143328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 вертикальная регулировка до + 3 мм</a:t>
          </a:r>
        </a:p>
        <a:p>
          <a:r>
            <a:rPr lang="ru-RU" sz="1100" b="0" i="0">
              <a:effectLst/>
              <a:latin typeface="+mn-lt"/>
              <a:ea typeface="+mn-ea"/>
              <a:cs typeface="+mn-cs"/>
            </a:rPr>
            <a:t>- боковая регулировка до +/- 1,5 мм, </a:t>
          </a:r>
        </a:p>
        <a:p>
          <a:r>
            <a:rPr lang="ru-RU" sz="1100" b="0" i="0">
              <a:effectLst/>
              <a:latin typeface="+mn-lt"/>
              <a:ea typeface="+mn-ea"/>
              <a:cs typeface="+mn-cs"/>
            </a:rPr>
            <a:t>- 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 регулировка наклона + 4 мм</a:t>
          </a:r>
        </a:p>
        <a:p>
          <a:r>
            <a:rPr lang="ru-RU" sz="1100" b="0" i="0">
              <a:effectLst/>
              <a:latin typeface="+mn-lt"/>
              <a:ea typeface="+mn-ea"/>
              <a:cs typeface="+mn-cs"/>
            </a:rPr>
            <a:t>- Опционально: регулировка по глубине до +/- 2 мм</a:t>
          </a:r>
          <a:r>
            <a:rPr lang="ru-RU" sz="1100" b="0" i="0" baseline="0">
              <a:effectLst/>
              <a:latin typeface="+mn-lt"/>
              <a:ea typeface="+mn-ea"/>
              <a:cs typeface="+mn-cs"/>
            </a:rPr>
            <a:t> или </a:t>
          </a:r>
          <a:r>
            <a:rPr lang="ru-RU" sz="1100" b="0" i="0">
              <a:effectLst/>
              <a:latin typeface="+mn-lt"/>
              <a:ea typeface="+mn-ea"/>
              <a:cs typeface="+mn-cs"/>
            </a:rPr>
            <a:t>механизм открывания </a:t>
          </a:r>
          <a:r>
            <a:rPr lang="en-US" sz="1100" b="0" i="0">
              <a:effectLst/>
              <a:latin typeface="+mn-lt"/>
              <a:ea typeface="+mn-ea"/>
              <a:cs typeface="+mn-cs"/>
            </a:rPr>
            <a:t>Push to open Silent</a:t>
          </a:r>
          <a:r>
            <a:rPr lang="ru-RU" sz="1100" b="0" i="0">
              <a:effectLst/>
              <a:latin typeface="+mn-lt"/>
              <a:ea typeface="+mn-ea"/>
              <a:cs typeface="+mn-cs"/>
            </a:rPr>
            <a:t> с регулировкой по глубине</a:t>
          </a:r>
        </a:p>
      </xdr:txBody>
    </xdr:sp>
    <xdr:clientData/>
  </xdr:oneCellAnchor>
  <xdr:oneCellAnchor>
    <xdr:from>
      <xdr:col>0</xdr:col>
      <xdr:colOff>861792</xdr:colOff>
      <xdr:row>12</xdr:row>
      <xdr:rowOff>272144</xdr:rowOff>
    </xdr:from>
    <xdr:ext cx="4626428" cy="371929"/>
    <xdr:sp macro="" textlink="">
      <xdr:nvSpPr>
        <xdr:cNvPr id="26" name="Прямоугольник 25">
          <a:extLst>
            <a:ext uri="{FF2B5EF4-FFF2-40B4-BE49-F238E27FC236}">
              <a16:creationId xmlns:a16="http://schemas.microsoft.com/office/drawing/2014/main" id="{00000000-0008-0000-1D00-00001A000000}"/>
            </a:ext>
          </a:extLst>
        </xdr:cNvPr>
        <xdr:cNvSpPr/>
      </xdr:nvSpPr>
      <xdr:spPr>
        <a:xfrm>
          <a:off x="861792" y="6059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1</xdr:col>
      <xdr:colOff>81643</xdr:colOff>
      <xdr:row>64</xdr:row>
      <xdr:rowOff>226785</xdr:rowOff>
    </xdr:from>
    <xdr:to>
      <xdr:col>1</xdr:col>
      <xdr:colOff>1192893</xdr:colOff>
      <xdr:row>64</xdr:row>
      <xdr:rowOff>861785</xdr:rowOff>
    </xdr:to>
    <xdr:pic>
      <xdr:nvPicPr>
        <xdr:cNvPr id="29" name="Рисунок 28">
          <a:extLst>
            <a:ext uri="{FF2B5EF4-FFF2-40B4-BE49-F238E27FC236}">
              <a16:creationId xmlns:a16="http://schemas.microsoft.com/office/drawing/2014/main" id="{00000000-0008-0000-1D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06929" y="12418785"/>
          <a:ext cx="1111250" cy="635000"/>
        </a:xfrm>
        <a:prstGeom prst="rect">
          <a:avLst/>
        </a:prstGeom>
      </xdr:spPr>
    </xdr:pic>
    <xdr:clientData/>
  </xdr:twoCellAnchor>
  <xdr:oneCellAnchor>
    <xdr:from>
      <xdr:col>1</xdr:col>
      <xdr:colOff>1696357</xdr:colOff>
      <xdr:row>64</xdr:row>
      <xdr:rowOff>99786</xdr:rowOff>
    </xdr:from>
    <xdr:ext cx="4626428" cy="435428"/>
    <xdr:sp macro="" textlink="">
      <xdr:nvSpPr>
        <xdr:cNvPr id="30" name="Прямоугольник 29">
          <a:extLst>
            <a:ext uri="{FF2B5EF4-FFF2-40B4-BE49-F238E27FC236}">
              <a16:creationId xmlns:a16="http://schemas.microsoft.com/office/drawing/2014/main" id="{00000000-0008-0000-1D00-00001E000000}"/>
            </a:ext>
          </a:extLst>
        </xdr:cNvPr>
        <xdr:cNvSpPr/>
      </xdr:nvSpPr>
      <xdr:spPr>
        <a:xfrm>
          <a:off x="2621643" y="12291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Фиксатор для выдвижных полок для </a:t>
          </a:r>
          <a:r>
            <a:rPr lang="en-US" sz="1800" b="1" i="0" baseline="0">
              <a:latin typeface="+mn-lt"/>
              <a:ea typeface="+mn-ea"/>
              <a:cs typeface="+mn-cs"/>
            </a:rPr>
            <a:t>Actro 5D</a:t>
          </a:r>
          <a:endParaRPr lang="ru-RU" sz="1800" b="1" i="0" baseline="0">
            <a:latin typeface="+mn-lt"/>
            <a:ea typeface="+mn-ea"/>
            <a:cs typeface="+mn-cs"/>
          </a:endParaRPr>
        </a:p>
      </xdr:txBody>
    </xdr:sp>
    <xdr:clientData/>
  </xdr:oneCellAnchor>
  <xdr:oneCellAnchor>
    <xdr:from>
      <xdr:col>2</xdr:col>
      <xdr:colOff>9071</xdr:colOff>
      <xdr:row>64</xdr:row>
      <xdr:rowOff>453570</xdr:rowOff>
    </xdr:from>
    <xdr:ext cx="4381501" cy="589644"/>
    <xdr:sp macro="" textlink="">
      <xdr:nvSpPr>
        <xdr:cNvPr id="31" name="Прямоугольник 30">
          <a:extLst>
            <a:ext uri="{FF2B5EF4-FFF2-40B4-BE49-F238E27FC236}">
              <a16:creationId xmlns:a16="http://schemas.microsoft.com/office/drawing/2014/main" id="{00000000-0008-0000-1D00-00001F000000}"/>
            </a:ext>
          </a:extLst>
        </xdr:cNvPr>
        <xdr:cNvSpPr/>
      </xdr:nvSpPr>
      <xdr:spPr>
        <a:xfrm>
          <a:off x="2657928" y="12645570"/>
          <a:ext cx="4381501" cy="5896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выдвижных полок / ящиков с днищем заподлицо</a:t>
          </a:r>
        </a:p>
        <a:p>
          <a:r>
            <a:rPr lang="ru-RU" sz="1100" b="0" i="0" u="none" strike="noStrike" baseline="0">
              <a:latin typeface="+mn-lt"/>
              <a:ea typeface="+mn-ea"/>
              <a:cs typeface="+mn-cs"/>
            </a:rPr>
            <a:t>Длина ящика (</a:t>
          </a:r>
          <a:r>
            <a:rPr lang="en-US" sz="1100" b="0" i="0" u="none" strike="noStrike" baseline="0">
              <a:latin typeface="+mn-lt"/>
              <a:ea typeface="+mn-ea"/>
              <a:cs typeface="+mn-cs"/>
            </a:rPr>
            <a:t>NL) </a:t>
          </a:r>
          <a:r>
            <a:rPr lang="ru-RU" sz="1100" b="0" i="0" u="none" strike="noStrike" baseline="0">
              <a:latin typeface="+mn-lt"/>
              <a:ea typeface="+mn-ea"/>
              <a:cs typeface="+mn-cs"/>
            </a:rPr>
            <a:t>должна быть уменьшена на 10 мм</a:t>
          </a:r>
        </a:p>
        <a:p>
          <a:r>
            <a:rPr lang="ru-RU" sz="1100" b="0" i="0" u="none" strike="noStrike" baseline="0">
              <a:latin typeface="+mn-lt"/>
              <a:ea typeface="+mn-ea"/>
              <a:cs typeface="+mn-cs"/>
            </a:rPr>
            <a:t>Пластик, серый</a:t>
          </a:r>
          <a:endParaRPr lang="ru-RU" sz="1100" b="0"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32" name="Группа 31">
          <a:hlinkClick xmlns:r="http://schemas.openxmlformats.org/officeDocument/2006/relationships" r:id="rId10"/>
          <a:extLst>
            <a:ext uri="{FF2B5EF4-FFF2-40B4-BE49-F238E27FC236}">
              <a16:creationId xmlns:a16="http://schemas.microsoft.com/office/drawing/2014/main" id="{00000000-0008-0000-1D00-000020000000}"/>
            </a:ext>
          </a:extLst>
        </xdr:cNvPr>
        <xdr:cNvGrpSpPr/>
      </xdr:nvGrpSpPr>
      <xdr:grpSpPr>
        <a:xfrm>
          <a:off x="2394859" y="90713"/>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1D00-000021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1D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5" name="Группа 34">
          <a:hlinkClick xmlns:r="http://schemas.openxmlformats.org/officeDocument/2006/relationships" r:id="rId13"/>
          <a:extLst>
            <a:ext uri="{FF2B5EF4-FFF2-40B4-BE49-F238E27FC236}">
              <a16:creationId xmlns:a16="http://schemas.microsoft.com/office/drawing/2014/main" id="{00000000-0008-0000-1D00-000023000000}"/>
            </a:ext>
          </a:extLst>
        </xdr:cNvPr>
        <xdr:cNvGrpSpPr/>
      </xdr:nvGrpSpPr>
      <xdr:grpSpPr>
        <a:xfrm>
          <a:off x="3165926" y="90713"/>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1D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1D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18145</xdr:colOff>
      <xdr:row>16</xdr:row>
      <xdr:rowOff>81644</xdr:rowOff>
    </xdr:from>
    <xdr:ext cx="4626428" cy="371929"/>
    <xdr:sp macro="" textlink="">
      <xdr:nvSpPr>
        <xdr:cNvPr id="38" name="Прямоугольник 37">
          <a:extLst>
            <a:ext uri="{FF2B5EF4-FFF2-40B4-BE49-F238E27FC236}">
              <a16:creationId xmlns:a16="http://schemas.microsoft.com/office/drawing/2014/main" id="{00000000-0008-0000-1D00-000026000000}"/>
            </a:ext>
          </a:extLst>
        </xdr:cNvPr>
        <xdr:cNvSpPr/>
      </xdr:nvSpPr>
      <xdr:spPr>
        <a:xfrm>
          <a:off x="943431" y="693057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6</xdr:col>
      <xdr:colOff>916213</xdr:colOff>
      <xdr:row>0</xdr:row>
      <xdr:rowOff>898070</xdr:rowOff>
    </xdr:from>
    <xdr:to>
      <xdr:col>8</xdr:col>
      <xdr:colOff>2260600</xdr:colOff>
      <xdr:row>3</xdr:row>
      <xdr:rowOff>189634</xdr:rowOff>
    </xdr:to>
    <xdr:pic>
      <xdr:nvPicPr>
        <xdr:cNvPr id="42" name="Рисунок 41">
          <a:extLst>
            <a:ext uri="{FF2B5EF4-FFF2-40B4-BE49-F238E27FC236}">
              <a16:creationId xmlns:a16="http://schemas.microsoft.com/office/drawing/2014/main" id="{00000000-0008-0000-1D00-00002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7801" cy="2574514"/>
        </a:xfrm>
        <a:prstGeom prst="rect">
          <a:avLst/>
        </a:prstGeom>
      </xdr:spPr>
    </xdr:pic>
    <xdr:clientData/>
  </xdr:twoCellAnchor>
  <xdr:oneCellAnchor>
    <xdr:from>
      <xdr:col>8</xdr:col>
      <xdr:colOff>2249716</xdr:colOff>
      <xdr:row>1</xdr:row>
      <xdr:rowOff>816430</xdr:rowOff>
    </xdr:from>
    <xdr:ext cx="3637641" cy="1324428"/>
    <xdr:sp macro="" textlink="">
      <xdr:nvSpPr>
        <xdr:cNvPr id="43" name="Прямоугольник 42">
          <a:extLst>
            <a:ext uri="{FF2B5EF4-FFF2-40B4-BE49-F238E27FC236}">
              <a16:creationId xmlns:a16="http://schemas.microsoft.com/office/drawing/2014/main" id="{00000000-0008-0000-1D00-00002B000000}"/>
            </a:ext>
          </a:extLst>
        </xdr:cNvPr>
        <xdr:cNvSpPr/>
      </xdr:nvSpPr>
      <xdr:spPr>
        <a:xfrm>
          <a:off x="13208002" y="1714501"/>
          <a:ext cx="3637641" cy="132442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861785</xdr:colOff>
      <xdr:row>14</xdr:row>
      <xdr:rowOff>72573</xdr:rowOff>
    </xdr:from>
    <xdr:ext cx="4626428" cy="371929"/>
    <xdr:sp macro="" textlink="">
      <xdr:nvSpPr>
        <xdr:cNvPr id="44" name="Прямоугольник 43">
          <a:extLst>
            <a:ext uri="{FF2B5EF4-FFF2-40B4-BE49-F238E27FC236}">
              <a16:creationId xmlns:a16="http://schemas.microsoft.com/office/drawing/2014/main" id="{00000000-0008-0000-1D00-00002C000000}"/>
            </a:ext>
          </a:extLst>
        </xdr:cNvPr>
        <xdr:cNvSpPr/>
      </xdr:nvSpPr>
      <xdr:spPr>
        <a:xfrm>
          <a:off x="861785" y="623842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8</xdr:col>
      <xdr:colOff>2231572</xdr:colOff>
      <xdr:row>1</xdr:row>
      <xdr:rowOff>2104574</xdr:rowOff>
    </xdr:from>
    <xdr:ext cx="3392713" cy="299355"/>
    <xdr:sp macro="" textlink="">
      <xdr:nvSpPr>
        <xdr:cNvPr id="45" name="Прямоугольник 44">
          <a:extLst>
            <a:ext uri="{FF2B5EF4-FFF2-40B4-BE49-F238E27FC236}">
              <a16:creationId xmlns:a16="http://schemas.microsoft.com/office/drawing/2014/main" id="{00000000-0008-0000-1D00-00002D000000}"/>
            </a:ext>
          </a:extLst>
        </xdr:cNvPr>
        <xdr:cNvSpPr/>
      </xdr:nvSpPr>
      <xdr:spPr>
        <a:xfrm>
          <a:off x="13189858" y="3002645"/>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7</xdr:col>
      <xdr:colOff>18145</xdr:colOff>
      <xdr:row>18</xdr:row>
      <xdr:rowOff>81644</xdr:rowOff>
    </xdr:from>
    <xdr:ext cx="4626428" cy="371929"/>
    <xdr:sp macro="" textlink="">
      <xdr:nvSpPr>
        <xdr:cNvPr id="46" name="Прямоугольник 45">
          <a:extLst>
            <a:ext uri="{FF2B5EF4-FFF2-40B4-BE49-F238E27FC236}">
              <a16:creationId xmlns:a16="http://schemas.microsoft.com/office/drawing/2014/main" id="{00000000-0008-0000-1D00-00002E000000}"/>
            </a:ext>
          </a:extLst>
        </xdr:cNvPr>
        <xdr:cNvSpPr/>
      </xdr:nvSpPr>
      <xdr:spPr>
        <a:xfrm>
          <a:off x="943431" y="6821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6</xdr:col>
      <xdr:colOff>639535</xdr:colOff>
      <xdr:row>38</xdr:row>
      <xdr:rowOff>308431</xdr:rowOff>
    </xdr:from>
    <xdr:ext cx="4626428" cy="371929"/>
    <xdr:sp macro="" textlink="">
      <xdr:nvSpPr>
        <xdr:cNvPr id="47" name="Прямоугольник 46">
          <a:extLst>
            <a:ext uri="{FF2B5EF4-FFF2-40B4-BE49-F238E27FC236}">
              <a16:creationId xmlns:a16="http://schemas.microsoft.com/office/drawing/2014/main" id="{00000000-0008-0000-1D00-00002F000000}"/>
            </a:ext>
          </a:extLst>
        </xdr:cNvPr>
        <xdr:cNvSpPr/>
      </xdr:nvSpPr>
      <xdr:spPr>
        <a:xfrm>
          <a:off x="9230178" y="1455964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6</xdr:col>
      <xdr:colOff>607784</xdr:colOff>
      <xdr:row>26</xdr:row>
      <xdr:rowOff>169734</xdr:rowOff>
    </xdr:from>
    <xdr:to>
      <xdr:col>8</xdr:col>
      <xdr:colOff>1472292</xdr:colOff>
      <xdr:row>28</xdr:row>
      <xdr:rowOff>175985</xdr:rowOff>
    </xdr:to>
    <xdr:pic>
      <xdr:nvPicPr>
        <xdr:cNvPr id="48" name="Рисунок 47">
          <a:extLst>
            <a:ext uri="{FF2B5EF4-FFF2-40B4-BE49-F238E27FC236}">
              <a16:creationId xmlns:a16="http://schemas.microsoft.com/office/drawing/2014/main" id="{00000000-0008-0000-1D00-00003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98427" y="9477020"/>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1415143</xdr:colOff>
      <xdr:row>26</xdr:row>
      <xdr:rowOff>798286</xdr:rowOff>
    </xdr:from>
    <xdr:ext cx="3637641" cy="1269999"/>
    <xdr:sp macro="" textlink="">
      <xdr:nvSpPr>
        <xdr:cNvPr id="49" name="Прямоугольник 48">
          <a:extLst>
            <a:ext uri="{FF2B5EF4-FFF2-40B4-BE49-F238E27FC236}">
              <a16:creationId xmlns:a16="http://schemas.microsoft.com/office/drawing/2014/main" id="{00000000-0008-0000-1D00-000031000000}"/>
            </a:ext>
          </a:extLst>
        </xdr:cNvPr>
        <xdr:cNvSpPr/>
      </xdr:nvSpPr>
      <xdr:spPr>
        <a:xfrm>
          <a:off x="12373429" y="10105572"/>
          <a:ext cx="3637641" cy="1269999"/>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8</xdr:col>
      <xdr:colOff>1433286</xdr:colOff>
      <xdr:row>26</xdr:row>
      <xdr:rowOff>2068286</xdr:rowOff>
    </xdr:from>
    <xdr:ext cx="3392713" cy="299355"/>
    <xdr:sp macro="" textlink="">
      <xdr:nvSpPr>
        <xdr:cNvPr id="51" name="Прямоугольник 50">
          <a:extLst>
            <a:ext uri="{FF2B5EF4-FFF2-40B4-BE49-F238E27FC236}">
              <a16:creationId xmlns:a16="http://schemas.microsoft.com/office/drawing/2014/main" id="{00000000-0008-0000-1D00-000033000000}"/>
            </a:ext>
          </a:extLst>
        </xdr:cNvPr>
        <xdr:cNvSpPr/>
      </xdr:nvSpPr>
      <xdr:spPr>
        <a:xfrm>
          <a:off x="12391572" y="11375572"/>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0</xdr:col>
      <xdr:colOff>907142</xdr:colOff>
      <xdr:row>38</xdr:row>
      <xdr:rowOff>172360</xdr:rowOff>
    </xdr:from>
    <xdr:ext cx="4626428" cy="371929"/>
    <xdr:sp macro="" textlink="">
      <xdr:nvSpPr>
        <xdr:cNvPr id="52" name="Прямоугольник 51">
          <a:extLst>
            <a:ext uri="{FF2B5EF4-FFF2-40B4-BE49-F238E27FC236}">
              <a16:creationId xmlns:a16="http://schemas.microsoft.com/office/drawing/2014/main" id="{00000000-0008-0000-1D00-000034000000}"/>
            </a:ext>
          </a:extLst>
        </xdr:cNvPr>
        <xdr:cNvSpPr/>
      </xdr:nvSpPr>
      <xdr:spPr>
        <a:xfrm>
          <a:off x="907142" y="1442357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0</xdr:col>
      <xdr:colOff>879927</xdr:colOff>
      <xdr:row>26</xdr:row>
      <xdr:rowOff>151591</xdr:rowOff>
    </xdr:from>
    <xdr:ext cx="3202215" cy="2382965"/>
    <xdr:pic>
      <xdr:nvPicPr>
        <xdr:cNvPr id="53" name="Рисунок 52">
          <a:extLst>
            <a:ext uri="{FF2B5EF4-FFF2-40B4-BE49-F238E27FC236}">
              <a16:creationId xmlns:a16="http://schemas.microsoft.com/office/drawing/2014/main" id="{00000000-0008-0000-1D00-000035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79927" y="9458877"/>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1460500</xdr:colOff>
      <xdr:row>26</xdr:row>
      <xdr:rowOff>1052288</xdr:rowOff>
    </xdr:from>
    <xdr:ext cx="3637641" cy="1288142"/>
    <xdr:sp macro="" textlink="">
      <xdr:nvSpPr>
        <xdr:cNvPr id="54" name="Прямоугольник 53">
          <a:extLst>
            <a:ext uri="{FF2B5EF4-FFF2-40B4-BE49-F238E27FC236}">
              <a16:creationId xmlns:a16="http://schemas.microsoft.com/office/drawing/2014/main" id="{00000000-0008-0000-1D00-000036000000}"/>
            </a:ext>
          </a:extLst>
        </xdr:cNvPr>
        <xdr:cNvSpPr/>
      </xdr:nvSpPr>
      <xdr:spPr>
        <a:xfrm>
          <a:off x="4109357" y="10359574"/>
          <a:ext cx="3637641" cy="1288142"/>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607787</xdr:colOff>
      <xdr:row>42</xdr:row>
      <xdr:rowOff>308429</xdr:rowOff>
    </xdr:from>
    <xdr:ext cx="4626428" cy="371929"/>
    <xdr:sp macro="" textlink="">
      <xdr:nvSpPr>
        <xdr:cNvPr id="56" name="Прямоугольник 55">
          <a:extLst>
            <a:ext uri="{FF2B5EF4-FFF2-40B4-BE49-F238E27FC236}">
              <a16:creationId xmlns:a16="http://schemas.microsoft.com/office/drawing/2014/main" id="{00000000-0008-0000-1D00-000038000000}"/>
            </a:ext>
          </a:extLst>
        </xdr:cNvPr>
        <xdr:cNvSpPr/>
      </xdr:nvSpPr>
      <xdr:spPr>
        <a:xfrm>
          <a:off x="9198430" y="15439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18145</xdr:colOff>
      <xdr:row>43</xdr:row>
      <xdr:rowOff>1</xdr:rowOff>
    </xdr:from>
    <xdr:ext cx="4626428" cy="371929"/>
    <xdr:sp macro="" textlink="">
      <xdr:nvSpPr>
        <xdr:cNvPr id="57" name="Прямоугольник 56">
          <a:extLst>
            <a:ext uri="{FF2B5EF4-FFF2-40B4-BE49-F238E27FC236}">
              <a16:creationId xmlns:a16="http://schemas.microsoft.com/office/drawing/2014/main" id="{00000000-0008-0000-1D00-000039000000}"/>
            </a:ext>
          </a:extLst>
        </xdr:cNvPr>
        <xdr:cNvSpPr/>
      </xdr:nvSpPr>
      <xdr:spPr>
        <a:xfrm>
          <a:off x="943431" y="15457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1623787</xdr:colOff>
      <xdr:row>64</xdr:row>
      <xdr:rowOff>9070</xdr:rowOff>
    </xdr:from>
    <xdr:ext cx="5288642" cy="1025074"/>
    <xdr:sp macro="" textlink="">
      <xdr:nvSpPr>
        <xdr:cNvPr id="59" name="Прямоугольник 58">
          <a:extLst>
            <a:ext uri="{FF2B5EF4-FFF2-40B4-BE49-F238E27FC236}">
              <a16:creationId xmlns:a16="http://schemas.microsoft.com/office/drawing/2014/main" id="{00000000-0008-0000-1D00-00003B000000}"/>
            </a:ext>
          </a:extLst>
        </xdr:cNvPr>
        <xdr:cNvSpPr/>
      </xdr:nvSpPr>
      <xdr:spPr>
        <a:xfrm>
          <a:off x="10858501" y="22061713"/>
          <a:ext cx="5288642" cy="102507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Опциональные фиксаторы для выдвижных полок</a:t>
          </a:r>
        </a:p>
        <a:p>
          <a:r>
            <a:rPr lang="ru-RU" sz="1100" b="0" i="0" u="none" strike="noStrike" baseline="0">
              <a:latin typeface="+mn-lt"/>
              <a:ea typeface="+mn-ea"/>
              <a:cs typeface="+mn-cs"/>
            </a:rPr>
            <a:t>Самофиксация при полном выдвижении</a:t>
          </a:r>
        </a:p>
        <a:p>
          <a:r>
            <a:rPr lang="ru-RU" sz="1100" b="0" i="0" u="none" strike="noStrike" baseline="0">
              <a:latin typeface="+mn-lt"/>
              <a:ea typeface="+mn-ea"/>
              <a:cs typeface="+mn-cs"/>
            </a:rPr>
            <a:t>Саморазблокировка при определенной силе задвижения</a:t>
          </a:r>
        </a:p>
        <a:p>
          <a:r>
            <a:rPr lang="ru-RU" sz="1100" b="0" i="0" u="none" strike="noStrike" baseline="0">
              <a:latin typeface="+mn-lt"/>
              <a:ea typeface="+mn-ea"/>
              <a:cs typeface="+mn-cs"/>
            </a:rPr>
            <a:t>Устанавливается вместо стандартной детали крепления</a:t>
          </a:r>
        </a:p>
        <a:p>
          <a:r>
            <a:rPr lang="ru-RU" sz="1100" b="0" i="0" u="none" strike="noStrike" baseline="0">
              <a:latin typeface="+mn-lt"/>
              <a:ea typeface="+mn-ea"/>
              <a:cs typeface="+mn-cs"/>
            </a:rPr>
            <a:t>На одну выдвижную полку требуется по 1 левому и правому креплению и 2 штифта</a:t>
          </a:r>
          <a:endParaRPr lang="ru-RU" sz="1100" b="0" i="0">
            <a:effectLst/>
            <a:latin typeface="+mn-lt"/>
            <a:ea typeface="+mn-ea"/>
            <a:cs typeface="+mn-cs"/>
          </a:endParaRPr>
        </a:p>
      </xdr:txBody>
    </xdr:sp>
    <xdr:clientData/>
  </xdr:oneCellAnchor>
  <xdr:twoCellAnchor editAs="oneCell">
    <xdr:from>
      <xdr:col>7</xdr:col>
      <xdr:colOff>190500</xdr:colOff>
      <xdr:row>64</xdr:row>
      <xdr:rowOff>108856</xdr:rowOff>
    </xdr:from>
    <xdr:to>
      <xdr:col>7</xdr:col>
      <xdr:colOff>1569357</xdr:colOff>
      <xdr:row>64</xdr:row>
      <xdr:rowOff>989501</xdr:rowOff>
    </xdr:to>
    <xdr:pic>
      <xdr:nvPicPr>
        <xdr:cNvPr id="60" name="Рисунок 59">
          <a:extLst>
            <a:ext uri="{FF2B5EF4-FFF2-40B4-BE49-F238E27FC236}">
              <a16:creationId xmlns:a16="http://schemas.microsoft.com/office/drawing/2014/main" id="{00000000-0008-0000-1D00-00003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425214" y="22161499"/>
          <a:ext cx="1378857" cy="880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2276929</xdr:colOff>
      <xdr:row>0</xdr:row>
      <xdr:rowOff>870857</xdr:rowOff>
    </xdr:from>
    <xdr:ext cx="3093356" cy="634998"/>
    <xdr:sp macro="" textlink="">
      <xdr:nvSpPr>
        <xdr:cNvPr id="61" name="Прямоугольник 60">
          <a:extLst>
            <a:ext uri="{FF2B5EF4-FFF2-40B4-BE49-F238E27FC236}">
              <a16:creationId xmlns:a16="http://schemas.microsoft.com/office/drawing/2014/main" id="{00000000-0008-0000-1D00-00003D000000}"/>
            </a:ext>
          </a:extLst>
        </xdr:cNvPr>
        <xdr:cNvSpPr/>
      </xdr:nvSpPr>
      <xdr:spPr>
        <a:xfrm>
          <a:off x="4925786" y="870857"/>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комплектами</a:t>
          </a:r>
        </a:p>
      </xdr:txBody>
    </xdr:sp>
    <xdr:clientData/>
  </xdr:oneCellAnchor>
  <xdr:oneCellAnchor>
    <xdr:from>
      <xdr:col>8</xdr:col>
      <xdr:colOff>2276929</xdr:colOff>
      <xdr:row>0</xdr:row>
      <xdr:rowOff>888999</xdr:rowOff>
    </xdr:from>
    <xdr:ext cx="3093356" cy="634998"/>
    <xdr:sp macro="" textlink="">
      <xdr:nvSpPr>
        <xdr:cNvPr id="62" name="Прямоугольник 61">
          <a:extLst>
            <a:ext uri="{FF2B5EF4-FFF2-40B4-BE49-F238E27FC236}">
              <a16:creationId xmlns:a16="http://schemas.microsoft.com/office/drawing/2014/main" id="{00000000-0008-0000-1D00-00003E000000}"/>
            </a:ext>
          </a:extLst>
        </xdr:cNvPr>
        <xdr:cNvSpPr/>
      </xdr:nvSpPr>
      <xdr:spPr>
        <a:xfrm>
          <a:off x="13235215" y="88899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промышленная упаковка (россыпь)</a:t>
          </a:r>
        </a:p>
      </xdr:txBody>
    </xdr:sp>
    <xdr:clientData/>
  </xdr:oneCellAnchor>
  <xdr:oneCellAnchor>
    <xdr:from>
      <xdr:col>2</xdr:col>
      <xdr:colOff>1469572</xdr:colOff>
      <xdr:row>26</xdr:row>
      <xdr:rowOff>272143</xdr:rowOff>
    </xdr:from>
    <xdr:ext cx="3565071" cy="634998"/>
    <xdr:sp macro="" textlink="">
      <xdr:nvSpPr>
        <xdr:cNvPr id="63" name="Прямоугольник 62">
          <a:extLst>
            <a:ext uri="{FF2B5EF4-FFF2-40B4-BE49-F238E27FC236}">
              <a16:creationId xmlns:a16="http://schemas.microsoft.com/office/drawing/2014/main" id="{00000000-0008-0000-1D00-00003F000000}"/>
            </a:ext>
          </a:extLst>
        </xdr:cNvPr>
        <xdr:cNvSpPr/>
      </xdr:nvSpPr>
      <xdr:spPr>
        <a:xfrm>
          <a:off x="4118429" y="9579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r>
            <a:rPr lang="ru-RU" sz="1800" b="1" i="0" baseline="0">
              <a:latin typeface="+mn-lt"/>
              <a:ea typeface="+mn-ea"/>
              <a:cs typeface="+mn-cs"/>
            </a:rPr>
            <a:t> монтаж </a:t>
          </a:r>
        </a:p>
        <a:p>
          <a:r>
            <a:rPr lang="ru-RU" sz="1800" b="1" i="0" baseline="0">
              <a:latin typeface="+mn-lt"/>
              <a:ea typeface="+mn-ea"/>
              <a:cs typeface="+mn-cs"/>
            </a:rPr>
            <a:t>к нижней панели комплектами</a:t>
          </a:r>
        </a:p>
      </xdr:txBody>
    </xdr:sp>
    <xdr:clientData/>
  </xdr:oneCellAnchor>
  <xdr:oneCellAnchor>
    <xdr:from>
      <xdr:col>8</xdr:col>
      <xdr:colOff>1478643</xdr:colOff>
      <xdr:row>26</xdr:row>
      <xdr:rowOff>145143</xdr:rowOff>
    </xdr:from>
    <xdr:ext cx="3565071" cy="634998"/>
    <xdr:sp macro="" textlink="">
      <xdr:nvSpPr>
        <xdr:cNvPr id="64" name="Прямоугольник 63">
          <a:extLst>
            <a:ext uri="{FF2B5EF4-FFF2-40B4-BE49-F238E27FC236}">
              <a16:creationId xmlns:a16="http://schemas.microsoft.com/office/drawing/2014/main" id="{00000000-0008-0000-1D00-000040000000}"/>
            </a:ext>
          </a:extLst>
        </xdr:cNvPr>
        <xdr:cNvSpPr/>
      </xdr:nvSpPr>
      <xdr:spPr>
        <a:xfrm>
          <a:off x="12436929" y="9452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5D</a:t>
          </a:r>
          <a:r>
            <a:rPr lang="ru-RU" sz="1800" b="1" i="0" baseline="0">
              <a:latin typeface="+mn-lt"/>
              <a:ea typeface="+mn-ea"/>
              <a:cs typeface="+mn-cs"/>
            </a:rPr>
            <a:t> монтаж к нижней панели</a:t>
          </a:r>
          <a:endParaRPr lang="en-US" sz="1800" b="1" i="0" baseline="0">
            <a:latin typeface="+mn-lt"/>
            <a:ea typeface="+mn-ea"/>
            <a:cs typeface="+mn-cs"/>
          </a:endParaRPr>
        </a:p>
        <a:p>
          <a:r>
            <a:rPr lang="ru-RU" sz="1800" b="1" i="0" baseline="0">
              <a:latin typeface="+mn-lt"/>
              <a:ea typeface="+mn-ea"/>
              <a:cs typeface="+mn-cs"/>
            </a:rPr>
            <a:t>промышленная упаковка (россыпь)</a:t>
          </a:r>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50</xdr:row>
      <xdr:rowOff>163286</xdr:rowOff>
    </xdr:from>
    <xdr:to>
      <xdr:col>2</xdr:col>
      <xdr:colOff>92529</xdr:colOff>
      <xdr:row>51</xdr:row>
      <xdr:rowOff>1038679</xdr:rowOff>
    </xdr:to>
    <xdr:pic>
      <xdr:nvPicPr>
        <xdr:cNvPr id="16" name="Рисунок 15">
          <a:extLst>
            <a:ext uri="{FF2B5EF4-FFF2-40B4-BE49-F238E27FC236}">
              <a16:creationId xmlns:a16="http://schemas.microsoft.com/office/drawing/2014/main" id="{00000000-0008-0000-1E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24039286"/>
          <a:ext cx="1819729" cy="1059542"/>
        </a:xfrm>
        <a:prstGeom prst="rect">
          <a:avLst/>
        </a:prstGeom>
      </xdr:spPr>
    </xdr:pic>
    <xdr:clientData/>
  </xdr:twoCellAnchor>
  <xdr:oneCellAnchor>
    <xdr:from>
      <xdr:col>2</xdr:col>
      <xdr:colOff>181429</xdr:colOff>
      <xdr:row>51</xdr:row>
      <xdr:rowOff>807357</xdr:rowOff>
    </xdr:from>
    <xdr:ext cx="4626428" cy="281216"/>
    <xdr:sp macro="" textlink="">
      <xdr:nvSpPr>
        <xdr:cNvPr id="17" name="Прямоугольник 16">
          <a:extLst>
            <a:ext uri="{FF2B5EF4-FFF2-40B4-BE49-F238E27FC236}">
              <a16:creationId xmlns:a16="http://schemas.microsoft.com/office/drawing/2014/main" id="{00000000-0008-0000-1E00-000011000000}"/>
            </a:ext>
          </a:extLst>
        </xdr:cNvPr>
        <xdr:cNvSpPr/>
      </xdr:nvSpPr>
      <xdr:spPr>
        <a:xfrm>
          <a:off x="2835729" y="248675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51</xdr:row>
      <xdr:rowOff>263072</xdr:rowOff>
    </xdr:from>
    <xdr:ext cx="4626428" cy="435428"/>
    <xdr:sp macro="" textlink="">
      <xdr:nvSpPr>
        <xdr:cNvPr id="18" name="Прямоугольник 17">
          <a:extLst>
            <a:ext uri="{FF2B5EF4-FFF2-40B4-BE49-F238E27FC236}">
              <a16:creationId xmlns:a16="http://schemas.microsoft.com/office/drawing/2014/main" id="{00000000-0008-0000-1E00-000012000000}"/>
            </a:ext>
          </a:extLst>
        </xdr:cNvPr>
        <xdr:cNvSpPr/>
      </xdr:nvSpPr>
      <xdr:spPr>
        <a:xfrm>
          <a:off x="2708729" y="243232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51</xdr:row>
      <xdr:rowOff>635000</xdr:rowOff>
    </xdr:from>
    <xdr:ext cx="4626428" cy="453573"/>
    <xdr:sp macro="" textlink="">
      <xdr:nvSpPr>
        <xdr:cNvPr id="19" name="Прямоугольник 18">
          <a:extLst>
            <a:ext uri="{FF2B5EF4-FFF2-40B4-BE49-F238E27FC236}">
              <a16:creationId xmlns:a16="http://schemas.microsoft.com/office/drawing/2014/main" id="{00000000-0008-0000-1E00-000013000000}"/>
            </a:ext>
          </a:extLst>
        </xdr:cNvPr>
        <xdr:cNvSpPr/>
      </xdr:nvSpPr>
      <xdr:spPr>
        <a:xfrm>
          <a:off x="11141529" y="246951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51</xdr:row>
      <xdr:rowOff>36286</xdr:rowOff>
    </xdr:from>
    <xdr:ext cx="4789714" cy="616857"/>
    <xdr:sp macro="" textlink="">
      <xdr:nvSpPr>
        <xdr:cNvPr id="20" name="Прямоугольник 19">
          <a:extLst>
            <a:ext uri="{FF2B5EF4-FFF2-40B4-BE49-F238E27FC236}">
              <a16:creationId xmlns:a16="http://schemas.microsoft.com/office/drawing/2014/main" id="{00000000-0008-0000-1E00-000014000000}"/>
            </a:ext>
          </a:extLst>
        </xdr:cNvPr>
        <xdr:cNvSpPr/>
      </xdr:nvSpPr>
      <xdr:spPr>
        <a:xfrm>
          <a:off x="11123386" y="240964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50</xdr:row>
      <xdr:rowOff>163285</xdr:rowOff>
    </xdr:from>
    <xdr:to>
      <xdr:col>7</xdr:col>
      <xdr:colOff>1496787</xdr:colOff>
      <xdr:row>51</xdr:row>
      <xdr:rowOff>1051458</xdr:rowOff>
    </xdr:to>
    <xdr:pic>
      <xdr:nvPicPr>
        <xdr:cNvPr id="21" name="Рисунок 20">
          <a:extLst>
            <a:ext uri="{FF2B5EF4-FFF2-40B4-BE49-F238E27FC236}">
              <a16:creationId xmlns:a16="http://schemas.microsoft.com/office/drawing/2014/main" id="{00000000-0008-0000-1E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240392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29" name="Группа 28">
          <a:hlinkClick xmlns:r="http://schemas.openxmlformats.org/officeDocument/2006/relationships" r:id="rId3"/>
          <a:extLst>
            <a:ext uri="{FF2B5EF4-FFF2-40B4-BE49-F238E27FC236}">
              <a16:creationId xmlns:a16="http://schemas.microsoft.com/office/drawing/2014/main" id="{00000000-0008-0000-1E00-00001D000000}"/>
            </a:ext>
          </a:extLst>
        </xdr:cNvPr>
        <xdr:cNvGrpSpPr>
          <a:grpSpLocks noChangeAspect="1"/>
        </xdr:cNvGrpSpPr>
      </xdr:nvGrpSpPr>
      <xdr:grpSpPr>
        <a:xfrm>
          <a:off x="90717" y="90715"/>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1E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1E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32" name="Группа 31">
          <a:hlinkClick xmlns:r="http://schemas.openxmlformats.org/officeDocument/2006/relationships" r:id="rId4"/>
          <a:extLst>
            <a:ext uri="{FF2B5EF4-FFF2-40B4-BE49-F238E27FC236}">
              <a16:creationId xmlns:a16="http://schemas.microsoft.com/office/drawing/2014/main" id="{00000000-0008-0000-1E00-000020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33" name="Стрелка влево 111">
            <a:extLst>
              <a:ext uri="{FF2B5EF4-FFF2-40B4-BE49-F238E27FC236}">
                <a16:creationId xmlns:a16="http://schemas.microsoft.com/office/drawing/2014/main" id="{00000000-0008-0000-1E00-00002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4" name="Прямоугольник 33">
            <a:extLst>
              <a:ext uri="{FF2B5EF4-FFF2-40B4-BE49-F238E27FC236}">
                <a16:creationId xmlns:a16="http://schemas.microsoft.com/office/drawing/2014/main" id="{00000000-0008-0000-1E00-00002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35" name="Группа 34">
          <a:hlinkClick xmlns:r="http://schemas.openxmlformats.org/officeDocument/2006/relationships" r:id="rId5"/>
          <a:extLst>
            <a:ext uri="{FF2B5EF4-FFF2-40B4-BE49-F238E27FC236}">
              <a16:creationId xmlns:a16="http://schemas.microsoft.com/office/drawing/2014/main" id="{00000000-0008-0000-1E00-000023000000}"/>
            </a:ext>
          </a:extLst>
        </xdr:cNvPr>
        <xdr:cNvGrpSpPr/>
      </xdr:nvGrpSpPr>
      <xdr:grpSpPr>
        <a:xfrm>
          <a:off x="1623782" y="81643"/>
          <a:ext cx="674915" cy="692237"/>
          <a:chOff x="2160000" y="3672000"/>
          <a:chExt cx="720000" cy="720000"/>
        </a:xfrm>
      </xdr:grpSpPr>
      <xdr:pic>
        <xdr:nvPicPr>
          <xdr:cNvPr id="36" name="Picture 6" descr="D:\work folders\МОС\Документы по работе\прайс-лист\конфигуратор\unnamed.jpg">
            <a:extLst>
              <a:ext uri="{FF2B5EF4-FFF2-40B4-BE49-F238E27FC236}">
                <a16:creationId xmlns:a16="http://schemas.microsoft.com/office/drawing/2014/main" id="{00000000-0008-0000-1E00-000024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37" name="Скругленный прямоугольник 49">
            <a:extLst>
              <a:ext uri="{FF2B5EF4-FFF2-40B4-BE49-F238E27FC236}">
                <a16:creationId xmlns:a16="http://schemas.microsoft.com/office/drawing/2014/main" id="{00000000-0008-0000-1E00-000025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916214</xdr:colOff>
      <xdr:row>0</xdr:row>
      <xdr:rowOff>896473</xdr:rowOff>
    </xdr:from>
    <xdr:to>
      <xdr:col>2</xdr:col>
      <xdr:colOff>2077357</xdr:colOff>
      <xdr:row>3</xdr:row>
      <xdr:rowOff>197974</xdr:rowOff>
    </xdr:to>
    <xdr:pic>
      <xdr:nvPicPr>
        <xdr:cNvPr id="5" name="Рисунок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96473"/>
          <a:ext cx="3810000" cy="2485572"/>
        </a:xfrm>
        <a:prstGeom prst="rect">
          <a:avLst/>
        </a:prstGeom>
      </xdr:spPr>
    </xdr:pic>
    <xdr:clientData/>
  </xdr:twoCellAnchor>
  <xdr:twoCellAnchor editAs="oneCell">
    <xdr:from>
      <xdr:col>1</xdr:col>
      <xdr:colOff>81645</xdr:colOff>
      <xdr:row>57</xdr:row>
      <xdr:rowOff>68656</xdr:rowOff>
    </xdr:from>
    <xdr:to>
      <xdr:col>2</xdr:col>
      <xdr:colOff>480786</xdr:colOff>
      <xdr:row>58</xdr:row>
      <xdr:rowOff>964720</xdr:rowOff>
    </xdr:to>
    <xdr:pic>
      <xdr:nvPicPr>
        <xdr:cNvPr id="40" name="Рисунок 39">
          <a:extLst>
            <a:ext uri="{FF2B5EF4-FFF2-40B4-BE49-F238E27FC236}">
              <a16:creationId xmlns:a16="http://schemas.microsoft.com/office/drawing/2014/main" id="{00000000-0008-0000-1E00-00002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06931" y="9675299"/>
          <a:ext cx="2122712" cy="1077492"/>
        </a:xfrm>
        <a:prstGeom prst="rect">
          <a:avLst/>
        </a:prstGeom>
      </xdr:spPr>
    </xdr:pic>
    <xdr:clientData/>
  </xdr:twoCellAnchor>
  <xdr:oneCellAnchor>
    <xdr:from>
      <xdr:col>2</xdr:col>
      <xdr:colOff>734788</xdr:colOff>
      <xdr:row>58</xdr:row>
      <xdr:rowOff>81643</xdr:rowOff>
    </xdr:from>
    <xdr:ext cx="4626428" cy="435428"/>
    <xdr:sp macro="" textlink="">
      <xdr:nvSpPr>
        <xdr:cNvPr id="41" name="Прямоугольник 40">
          <a:extLst>
            <a:ext uri="{FF2B5EF4-FFF2-40B4-BE49-F238E27FC236}">
              <a16:creationId xmlns:a16="http://schemas.microsoft.com/office/drawing/2014/main" id="{00000000-0008-0000-1E00-000029000000}"/>
            </a:ext>
          </a:extLst>
        </xdr:cNvPr>
        <xdr:cNvSpPr/>
      </xdr:nvSpPr>
      <xdr:spPr>
        <a:xfrm>
          <a:off x="3383645" y="9869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42" name="Прямоугольник 41">
          <a:extLst>
            <a:ext uri="{FF2B5EF4-FFF2-40B4-BE49-F238E27FC236}">
              <a16:creationId xmlns:a16="http://schemas.microsoft.com/office/drawing/2014/main" id="{00000000-0008-0000-1E00-00002A000000}"/>
            </a:ext>
          </a:extLst>
        </xdr:cNvPr>
        <xdr:cNvSpPr/>
      </xdr:nvSpPr>
      <xdr:spPr>
        <a:xfrm>
          <a:off x="3320142" y="10328728"/>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43" name="Рисунок 42">
          <a:extLst>
            <a:ext uri="{FF2B5EF4-FFF2-40B4-BE49-F238E27FC236}">
              <a16:creationId xmlns:a16="http://schemas.microsoft.com/office/drawing/2014/main" id="{00000000-0008-0000-1E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243787" y="9642928"/>
          <a:ext cx="2803070" cy="1210705"/>
        </a:xfrm>
        <a:prstGeom prst="rect">
          <a:avLst/>
        </a:prstGeom>
      </xdr:spPr>
    </xdr:pic>
    <xdr:clientData/>
  </xdr:twoCellAnchor>
  <xdr:oneCellAnchor>
    <xdr:from>
      <xdr:col>8</xdr:col>
      <xdr:colOff>988785</xdr:colOff>
      <xdr:row>56</xdr:row>
      <xdr:rowOff>163285</xdr:rowOff>
    </xdr:from>
    <xdr:ext cx="3465286" cy="979715"/>
    <xdr:sp macro="" textlink="">
      <xdr:nvSpPr>
        <xdr:cNvPr id="44" name="Прямоугольник 43">
          <a:extLst>
            <a:ext uri="{FF2B5EF4-FFF2-40B4-BE49-F238E27FC236}">
              <a16:creationId xmlns:a16="http://schemas.microsoft.com/office/drawing/2014/main" id="{00000000-0008-0000-1E00-00002C000000}"/>
            </a:ext>
          </a:extLst>
        </xdr:cNvPr>
        <xdr:cNvSpPr/>
      </xdr:nvSpPr>
      <xdr:spPr>
        <a:xfrm>
          <a:off x="11947071" y="9588499"/>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45" name="Прямоугольник 44">
          <a:extLst>
            <a:ext uri="{FF2B5EF4-FFF2-40B4-BE49-F238E27FC236}">
              <a16:creationId xmlns:a16="http://schemas.microsoft.com/office/drawing/2014/main" id="{00000000-0008-0000-1E00-00002D000000}"/>
            </a:ext>
          </a:extLst>
        </xdr:cNvPr>
        <xdr:cNvSpPr/>
      </xdr:nvSpPr>
      <xdr:spPr>
        <a:xfrm>
          <a:off x="11947072" y="10395857"/>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xdr:from>
      <xdr:col>1</xdr:col>
      <xdr:colOff>1469572</xdr:colOff>
      <xdr:row>0</xdr:row>
      <xdr:rowOff>90713</xdr:rowOff>
    </xdr:from>
    <xdr:to>
      <xdr:col>2</xdr:col>
      <xdr:colOff>419201</xdr:colOff>
      <xdr:row>0</xdr:row>
      <xdr:rowOff>763913</xdr:rowOff>
    </xdr:to>
    <xdr:grpSp>
      <xdr:nvGrpSpPr>
        <xdr:cNvPr id="24" name="Группа 23">
          <a:hlinkClick xmlns:r="http://schemas.openxmlformats.org/officeDocument/2006/relationships" r:id="rId10"/>
          <a:extLst>
            <a:ext uri="{FF2B5EF4-FFF2-40B4-BE49-F238E27FC236}">
              <a16:creationId xmlns:a16="http://schemas.microsoft.com/office/drawing/2014/main" id="{00000000-0008-0000-1E00-000018000000}"/>
            </a:ext>
          </a:extLst>
        </xdr:cNvPr>
        <xdr:cNvGrpSpPr/>
      </xdr:nvGrpSpPr>
      <xdr:grpSpPr>
        <a:xfrm>
          <a:off x="2394858" y="90713"/>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1E00-000019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1E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517068</xdr:colOff>
      <xdr:row>0</xdr:row>
      <xdr:rowOff>90713</xdr:rowOff>
    </xdr:from>
    <xdr:to>
      <xdr:col>2</xdr:col>
      <xdr:colOff>1190268</xdr:colOff>
      <xdr:row>0</xdr:row>
      <xdr:rowOff>763913</xdr:rowOff>
    </xdr:to>
    <xdr:grpSp>
      <xdr:nvGrpSpPr>
        <xdr:cNvPr id="27" name="Группа 26">
          <a:hlinkClick xmlns:r="http://schemas.openxmlformats.org/officeDocument/2006/relationships" r:id="rId13"/>
          <a:extLst>
            <a:ext uri="{FF2B5EF4-FFF2-40B4-BE49-F238E27FC236}">
              <a16:creationId xmlns:a16="http://schemas.microsoft.com/office/drawing/2014/main" id="{00000000-0008-0000-1E00-00001B000000}"/>
            </a:ext>
          </a:extLst>
        </xdr:cNvPr>
        <xdr:cNvGrpSpPr/>
      </xdr:nvGrpSpPr>
      <xdr:grpSpPr>
        <a:xfrm>
          <a:off x="3165925" y="90713"/>
          <a:ext cx="673200" cy="673200"/>
          <a:chOff x="4562928" y="145143"/>
          <a:chExt cx="673200" cy="673200"/>
        </a:xfrm>
      </xdr:grpSpPr>
      <xdr:pic>
        <xdr:nvPicPr>
          <xdr:cNvPr id="28" name="Рисунок 27" descr="Инструменты">
            <a:extLst>
              <a:ext uri="{FF2B5EF4-FFF2-40B4-BE49-F238E27FC236}">
                <a16:creationId xmlns:a16="http://schemas.microsoft.com/office/drawing/2014/main" id="{00000000-0008-0000-1E00-00001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8" name="Прямоугольник 37">
            <a:extLst>
              <a:ext uri="{FF2B5EF4-FFF2-40B4-BE49-F238E27FC236}">
                <a16:creationId xmlns:a16="http://schemas.microsoft.com/office/drawing/2014/main" id="{00000000-0008-0000-1E00-000026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0</xdr:col>
      <xdr:colOff>916214</xdr:colOff>
      <xdr:row>23</xdr:row>
      <xdr:rowOff>145145</xdr:rowOff>
    </xdr:from>
    <xdr:ext cx="3810000" cy="2485572"/>
    <xdr:pic>
      <xdr:nvPicPr>
        <xdr:cNvPr id="46" name="Рисунок 45">
          <a:extLst>
            <a:ext uri="{FF2B5EF4-FFF2-40B4-BE49-F238E27FC236}">
              <a16:creationId xmlns:a16="http://schemas.microsoft.com/office/drawing/2014/main" id="{00000000-0008-0000-1E00-00002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590645"/>
          <a:ext cx="3810000" cy="2485572"/>
        </a:xfrm>
        <a:prstGeom prst="rect">
          <a:avLst/>
        </a:prstGeom>
      </xdr:spPr>
    </xdr:pic>
    <xdr:clientData/>
  </xdr:oneCellAnchor>
  <xdr:oneCellAnchor>
    <xdr:from>
      <xdr:col>6</xdr:col>
      <xdr:colOff>634092</xdr:colOff>
      <xdr:row>23</xdr:row>
      <xdr:rowOff>145145</xdr:rowOff>
    </xdr:from>
    <xdr:ext cx="3810907" cy="2486163"/>
    <xdr:pic>
      <xdr:nvPicPr>
        <xdr:cNvPr id="47" name="Рисунок 46">
          <a:extLst>
            <a:ext uri="{FF2B5EF4-FFF2-40B4-BE49-F238E27FC236}">
              <a16:creationId xmlns:a16="http://schemas.microsoft.com/office/drawing/2014/main" id="{00000000-0008-0000-1E00-00002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590645"/>
          <a:ext cx="3810907" cy="2486163"/>
        </a:xfrm>
        <a:prstGeom prst="rect">
          <a:avLst/>
        </a:prstGeom>
      </xdr:spPr>
    </xdr:pic>
    <xdr:clientData/>
  </xdr:oneCellAnchor>
  <xdr:oneCellAnchor>
    <xdr:from>
      <xdr:col>2</xdr:col>
      <xdr:colOff>2041073</xdr:colOff>
      <xdr:row>1</xdr:row>
      <xdr:rowOff>462645</xdr:rowOff>
    </xdr:from>
    <xdr:ext cx="3093356" cy="634998"/>
    <xdr:sp macro="" textlink="">
      <xdr:nvSpPr>
        <xdr:cNvPr id="48" name="Прямоугольник 47">
          <a:extLst>
            <a:ext uri="{FF2B5EF4-FFF2-40B4-BE49-F238E27FC236}">
              <a16:creationId xmlns:a16="http://schemas.microsoft.com/office/drawing/2014/main" id="{00000000-0008-0000-1E00-000030000000}"/>
            </a:ext>
          </a:extLst>
        </xdr:cNvPr>
        <xdr:cNvSpPr/>
      </xdr:nvSpPr>
      <xdr:spPr>
        <a:xfrm>
          <a:off x="4689930" y="1360716"/>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комплектами</a:t>
          </a:r>
        </a:p>
      </xdr:txBody>
    </xdr:sp>
    <xdr:clientData/>
  </xdr:oneCellAnchor>
  <xdr:oneCellAnchor>
    <xdr:from>
      <xdr:col>6</xdr:col>
      <xdr:colOff>634092</xdr:colOff>
      <xdr:row>1</xdr:row>
      <xdr:rowOff>1125</xdr:rowOff>
    </xdr:from>
    <xdr:ext cx="3810000" cy="2475375"/>
    <xdr:pic>
      <xdr:nvPicPr>
        <xdr:cNvPr id="49" name="Рисунок 48">
          <a:extLst>
            <a:ext uri="{FF2B5EF4-FFF2-40B4-BE49-F238E27FC236}">
              <a16:creationId xmlns:a16="http://schemas.microsoft.com/office/drawing/2014/main" id="{00000000-0008-0000-1E00-00003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99196"/>
          <a:ext cx="3810000" cy="2475375"/>
        </a:xfrm>
        <a:prstGeom prst="rect">
          <a:avLst/>
        </a:prstGeom>
      </xdr:spPr>
    </xdr:pic>
    <xdr:clientData/>
  </xdr:oneCellAnchor>
  <xdr:oneCellAnchor>
    <xdr:from>
      <xdr:col>8</xdr:col>
      <xdr:colOff>2086428</xdr:colOff>
      <xdr:row>1</xdr:row>
      <xdr:rowOff>689429</xdr:rowOff>
    </xdr:from>
    <xdr:ext cx="3093356" cy="725712"/>
    <xdr:sp macro="" textlink="">
      <xdr:nvSpPr>
        <xdr:cNvPr id="50" name="Прямоугольник 49">
          <a:extLst>
            <a:ext uri="{FF2B5EF4-FFF2-40B4-BE49-F238E27FC236}">
              <a16:creationId xmlns:a16="http://schemas.microsoft.com/office/drawing/2014/main" id="{00000000-0008-0000-1E00-000032000000}"/>
            </a:ext>
          </a:extLst>
        </xdr:cNvPr>
        <xdr:cNvSpPr/>
      </xdr:nvSpPr>
      <xdr:spPr>
        <a:xfrm>
          <a:off x="13044714" y="1587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комплектами</a:t>
          </a:r>
        </a:p>
      </xdr:txBody>
    </xdr:sp>
    <xdr:clientData/>
  </xdr:oneCellAnchor>
  <xdr:oneCellAnchor>
    <xdr:from>
      <xdr:col>2</xdr:col>
      <xdr:colOff>2086428</xdr:colOff>
      <xdr:row>24</xdr:row>
      <xdr:rowOff>771072</xdr:rowOff>
    </xdr:from>
    <xdr:ext cx="3093356" cy="634998"/>
    <xdr:sp macro="" textlink="">
      <xdr:nvSpPr>
        <xdr:cNvPr id="51" name="Прямоугольник 50">
          <a:extLst>
            <a:ext uri="{FF2B5EF4-FFF2-40B4-BE49-F238E27FC236}">
              <a16:creationId xmlns:a16="http://schemas.microsoft.com/office/drawing/2014/main" id="{00000000-0008-0000-1E00-000033000000}"/>
            </a:ext>
          </a:extLst>
        </xdr:cNvPr>
        <xdr:cNvSpPr/>
      </xdr:nvSpPr>
      <xdr:spPr>
        <a:xfrm>
          <a:off x="4735285" y="703942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промышленная упаковка (россыпь)</a:t>
          </a:r>
        </a:p>
      </xdr:txBody>
    </xdr:sp>
    <xdr:clientData/>
  </xdr:oneCellAnchor>
  <xdr:oneCellAnchor>
    <xdr:from>
      <xdr:col>8</xdr:col>
      <xdr:colOff>2122714</xdr:colOff>
      <xdr:row>24</xdr:row>
      <xdr:rowOff>780143</xdr:rowOff>
    </xdr:from>
    <xdr:ext cx="3093356" cy="725712"/>
    <xdr:sp macro="" textlink="">
      <xdr:nvSpPr>
        <xdr:cNvPr id="52" name="Прямоугольник 51">
          <a:extLst>
            <a:ext uri="{FF2B5EF4-FFF2-40B4-BE49-F238E27FC236}">
              <a16:creationId xmlns:a16="http://schemas.microsoft.com/office/drawing/2014/main" id="{00000000-0008-0000-1E00-000034000000}"/>
            </a:ext>
          </a:extLst>
        </xdr:cNvPr>
        <xdr:cNvSpPr/>
      </xdr:nvSpPr>
      <xdr:spPr>
        <a:xfrm>
          <a:off x="13081000" y="7048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промышленная упаковка (россыпь)</a:t>
          </a:r>
        </a:p>
      </xdr:txBody>
    </xdr:sp>
    <xdr:clientData/>
  </xdr:oneCellAnchor>
  <xdr:oneCellAnchor>
    <xdr:from>
      <xdr:col>2</xdr:col>
      <xdr:colOff>2077357</xdr:colOff>
      <xdr:row>1</xdr:row>
      <xdr:rowOff>1115787</xdr:rowOff>
    </xdr:from>
    <xdr:ext cx="3265716" cy="535214"/>
    <xdr:sp macro="" textlink="">
      <xdr:nvSpPr>
        <xdr:cNvPr id="53" name="Прямоугольник 52">
          <a:extLst>
            <a:ext uri="{FF2B5EF4-FFF2-40B4-BE49-F238E27FC236}">
              <a16:creationId xmlns:a16="http://schemas.microsoft.com/office/drawing/2014/main" id="{00000000-0008-0000-1E00-000035000000}"/>
            </a:ext>
          </a:extLst>
        </xdr:cNvPr>
        <xdr:cNvSpPr/>
      </xdr:nvSpPr>
      <xdr:spPr>
        <a:xfrm>
          <a:off x="4726214" y="2013858"/>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2113642</xdr:colOff>
      <xdr:row>1</xdr:row>
      <xdr:rowOff>1297215</xdr:rowOff>
    </xdr:from>
    <xdr:ext cx="3265716" cy="535214"/>
    <xdr:sp macro="" textlink="">
      <xdr:nvSpPr>
        <xdr:cNvPr id="54" name="Прямоугольник 53">
          <a:extLst>
            <a:ext uri="{FF2B5EF4-FFF2-40B4-BE49-F238E27FC236}">
              <a16:creationId xmlns:a16="http://schemas.microsoft.com/office/drawing/2014/main" id="{00000000-0008-0000-1E00-000036000000}"/>
            </a:ext>
          </a:extLst>
        </xdr:cNvPr>
        <xdr:cNvSpPr/>
      </xdr:nvSpPr>
      <xdr:spPr>
        <a:xfrm>
          <a:off x="13071928" y="2195286"/>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2</xdr:col>
      <xdr:colOff>2113643</xdr:colOff>
      <xdr:row>24</xdr:row>
      <xdr:rowOff>1496786</xdr:rowOff>
    </xdr:from>
    <xdr:ext cx="3265716" cy="535214"/>
    <xdr:sp macro="" textlink="">
      <xdr:nvSpPr>
        <xdr:cNvPr id="55" name="Прямоугольник 54">
          <a:extLst>
            <a:ext uri="{FF2B5EF4-FFF2-40B4-BE49-F238E27FC236}">
              <a16:creationId xmlns:a16="http://schemas.microsoft.com/office/drawing/2014/main" id="{00000000-0008-0000-1E00-000037000000}"/>
            </a:ext>
          </a:extLst>
        </xdr:cNvPr>
        <xdr:cNvSpPr/>
      </xdr:nvSpPr>
      <xdr:spPr>
        <a:xfrm>
          <a:off x="4762500" y="7765143"/>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2222499</xdr:colOff>
      <xdr:row>24</xdr:row>
      <xdr:rowOff>1460500</xdr:rowOff>
    </xdr:from>
    <xdr:ext cx="3265716" cy="535214"/>
    <xdr:sp macro="" textlink="">
      <xdr:nvSpPr>
        <xdr:cNvPr id="56" name="Прямоугольник 55">
          <a:extLst>
            <a:ext uri="{FF2B5EF4-FFF2-40B4-BE49-F238E27FC236}">
              <a16:creationId xmlns:a16="http://schemas.microsoft.com/office/drawing/2014/main" id="{00000000-0008-0000-1E00-000038000000}"/>
            </a:ext>
          </a:extLst>
        </xdr:cNvPr>
        <xdr:cNvSpPr/>
      </xdr:nvSpPr>
      <xdr:spPr>
        <a:xfrm>
          <a:off x="13180785" y="7728857"/>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1</xdr:col>
      <xdr:colOff>18146</xdr:colOff>
      <xdr:row>12</xdr:row>
      <xdr:rowOff>99786</xdr:rowOff>
    </xdr:from>
    <xdr:ext cx="4626428" cy="371929"/>
    <xdr:sp macro="" textlink="">
      <xdr:nvSpPr>
        <xdr:cNvPr id="57" name="Прямоугольник 56">
          <a:extLst>
            <a:ext uri="{FF2B5EF4-FFF2-40B4-BE49-F238E27FC236}">
              <a16:creationId xmlns:a16="http://schemas.microsoft.com/office/drawing/2014/main" id="{00000000-0008-0000-1E00-000039000000}"/>
            </a:ext>
          </a:extLst>
        </xdr:cNvPr>
        <xdr:cNvSpPr/>
      </xdr:nvSpPr>
      <xdr:spPr>
        <a:xfrm>
          <a:off x="943432" y="5823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18149</xdr:colOff>
      <xdr:row>12</xdr:row>
      <xdr:rowOff>90715</xdr:rowOff>
    </xdr:from>
    <xdr:ext cx="4626428" cy="371929"/>
    <xdr:sp macro="" textlink="">
      <xdr:nvSpPr>
        <xdr:cNvPr id="58" name="Прямоугольник 57">
          <a:extLst>
            <a:ext uri="{FF2B5EF4-FFF2-40B4-BE49-F238E27FC236}">
              <a16:creationId xmlns:a16="http://schemas.microsoft.com/office/drawing/2014/main" id="{00000000-0008-0000-1E00-00003A000000}"/>
            </a:ext>
          </a:extLst>
        </xdr:cNvPr>
        <xdr:cNvSpPr/>
      </xdr:nvSpPr>
      <xdr:spPr>
        <a:xfrm>
          <a:off x="9252863" y="5814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27217</xdr:colOff>
      <xdr:row>17</xdr:row>
      <xdr:rowOff>99786</xdr:rowOff>
    </xdr:from>
    <xdr:ext cx="4626428" cy="371929"/>
    <xdr:sp macro="" textlink="">
      <xdr:nvSpPr>
        <xdr:cNvPr id="59" name="Прямоугольник 58">
          <a:extLst>
            <a:ext uri="{FF2B5EF4-FFF2-40B4-BE49-F238E27FC236}">
              <a16:creationId xmlns:a16="http://schemas.microsoft.com/office/drawing/2014/main" id="{00000000-0008-0000-1E00-00003B000000}"/>
            </a:ext>
          </a:extLst>
        </xdr:cNvPr>
        <xdr:cNvSpPr/>
      </xdr:nvSpPr>
      <xdr:spPr>
        <a:xfrm>
          <a:off x="9261931" y="7166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9072</xdr:colOff>
      <xdr:row>37</xdr:row>
      <xdr:rowOff>90715</xdr:rowOff>
    </xdr:from>
    <xdr:ext cx="4626428" cy="371929"/>
    <xdr:sp macro="" textlink="">
      <xdr:nvSpPr>
        <xdr:cNvPr id="60" name="Прямоугольник 59">
          <a:extLst>
            <a:ext uri="{FF2B5EF4-FFF2-40B4-BE49-F238E27FC236}">
              <a16:creationId xmlns:a16="http://schemas.microsoft.com/office/drawing/2014/main" id="{00000000-0008-0000-1E00-00003C000000}"/>
            </a:ext>
          </a:extLst>
        </xdr:cNvPr>
        <xdr:cNvSpPr/>
      </xdr:nvSpPr>
      <xdr:spPr>
        <a:xfrm>
          <a:off x="934358"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27215</xdr:colOff>
      <xdr:row>37</xdr:row>
      <xdr:rowOff>90715</xdr:rowOff>
    </xdr:from>
    <xdr:ext cx="4626428" cy="371929"/>
    <xdr:sp macro="" textlink="">
      <xdr:nvSpPr>
        <xdr:cNvPr id="61" name="Прямоугольник 60">
          <a:extLst>
            <a:ext uri="{FF2B5EF4-FFF2-40B4-BE49-F238E27FC236}">
              <a16:creationId xmlns:a16="http://schemas.microsoft.com/office/drawing/2014/main" id="{00000000-0008-0000-1E00-00003D000000}"/>
            </a:ext>
          </a:extLst>
        </xdr:cNvPr>
        <xdr:cNvSpPr/>
      </xdr:nvSpPr>
      <xdr:spPr>
        <a:xfrm>
          <a:off x="9261929"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18148</xdr:colOff>
      <xdr:row>42</xdr:row>
      <xdr:rowOff>99786</xdr:rowOff>
    </xdr:from>
    <xdr:ext cx="4626428" cy="371929"/>
    <xdr:sp macro="" textlink="">
      <xdr:nvSpPr>
        <xdr:cNvPr id="62" name="Прямоугольник 61">
          <a:extLst>
            <a:ext uri="{FF2B5EF4-FFF2-40B4-BE49-F238E27FC236}">
              <a16:creationId xmlns:a16="http://schemas.microsoft.com/office/drawing/2014/main" id="{00000000-0008-0000-1E00-00003E000000}"/>
            </a:ext>
          </a:extLst>
        </xdr:cNvPr>
        <xdr:cNvSpPr/>
      </xdr:nvSpPr>
      <xdr:spPr>
        <a:xfrm>
          <a:off x="9252862" y="15494000"/>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21.xml><?xml version="1.0" encoding="utf-8"?>
<xdr:wsDr xmlns:xdr="http://schemas.openxmlformats.org/drawingml/2006/spreadsheetDrawing" xmlns:a="http://schemas.openxmlformats.org/drawingml/2006/main">
  <xdr:twoCellAnchor>
    <xdr:from>
      <xdr:col>0</xdr:col>
      <xdr:colOff>916214</xdr:colOff>
      <xdr:row>1</xdr:row>
      <xdr:rowOff>359467</xdr:rowOff>
    </xdr:from>
    <xdr:to>
      <xdr:col>2</xdr:col>
      <xdr:colOff>1691923</xdr:colOff>
      <xdr:row>2</xdr:row>
      <xdr:rowOff>2154396</xdr:rowOff>
    </xdr:to>
    <xdr:pic>
      <xdr:nvPicPr>
        <xdr:cNvPr id="2" name="Рисунок 1" descr="aufschieben_bild1.jpg">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cstate="print"/>
        <a:stretch>
          <a:fillRect/>
        </a:stretch>
      </xdr:blipFill>
      <xdr:spPr>
        <a:xfrm>
          <a:off x="916214" y="1257538"/>
          <a:ext cx="3424566" cy="2157787"/>
        </a:xfrm>
        <a:prstGeom prst="rect">
          <a:avLst/>
        </a:prstGeom>
      </xdr:spPr>
    </xdr:pic>
    <xdr:clientData/>
  </xdr:twoCellAnchor>
  <xdr:twoCellAnchor>
    <xdr:from>
      <xdr:col>0</xdr:col>
      <xdr:colOff>916215</xdr:colOff>
      <xdr:row>26</xdr:row>
      <xdr:rowOff>2839</xdr:rowOff>
    </xdr:from>
    <xdr:to>
      <xdr:col>2</xdr:col>
      <xdr:colOff>1691924</xdr:colOff>
      <xdr:row>26</xdr:row>
      <xdr:rowOff>2172533</xdr:rowOff>
    </xdr:to>
    <xdr:pic>
      <xdr:nvPicPr>
        <xdr:cNvPr id="3" name="Рисунок 2" descr="aufstecken_bild1_mit_kugel.jpg">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cstate="print"/>
        <a:stretch>
          <a:fillRect/>
        </a:stretch>
      </xdr:blipFill>
      <xdr:spPr>
        <a:xfrm>
          <a:off x="916215" y="6733839"/>
          <a:ext cx="3424566" cy="2169694"/>
        </a:xfrm>
        <a:prstGeom prst="rect">
          <a:avLst/>
        </a:prstGeom>
      </xdr:spPr>
    </xdr:pic>
    <xdr:clientData/>
  </xdr:twoCellAnchor>
  <xdr:twoCellAnchor>
    <xdr:from>
      <xdr:col>2</xdr:col>
      <xdr:colOff>1687286</xdr:colOff>
      <xdr:row>1</xdr:row>
      <xdr:rowOff>359473</xdr:rowOff>
    </xdr:from>
    <xdr:to>
      <xdr:col>5</xdr:col>
      <xdr:colOff>7142</xdr:colOff>
      <xdr:row>2</xdr:row>
      <xdr:rowOff>2154401</xdr:rowOff>
    </xdr:to>
    <xdr:pic>
      <xdr:nvPicPr>
        <xdr:cNvPr id="4" name="Рисунок 3" descr="QuadroTA_02_TA.jpg">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print"/>
        <a:stretch>
          <a:fillRect/>
        </a:stretch>
      </xdr:blipFill>
      <xdr:spPr>
        <a:xfrm>
          <a:off x="4336143" y="1257544"/>
          <a:ext cx="3617570" cy="2157786"/>
        </a:xfrm>
        <a:prstGeom prst="rect">
          <a:avLst/>
        </a:prstGeom>
      </xdr:spPr>
    </xdr:pic>
    <xdr:clientData/>
  </xdr:twoCellAnchor>
  <xdr:twoCellAnchor>
    <xdr:from>
      <xdr:col>2</xdr:col>
      <xdr:colOff>1690687</xdr:colOff>
      <xdr:row>25</xdr:row>
      <xdr:rowOff>353786</xdr:rowOff>
    </xdr:from>
    <xdr:to>
      <xdr:col>5</xdr:col>
      <xdr:colOff>8842</xdr:colOff>
      <xdr:row>26</xdr:row>
      <xdr:rowOff>2161836</xdr:rowOff>
    </xdr:to>
    <xdr:pic>
      <xdr:nvPicPr>
        <xdr:cNvPr id="5" name="Рисунок 4" descr="QuadroTA_02_TA.jpg">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3" cstate="print"/>
        <a:stretch>
          <a:fillRect/>
        </a:stretch>
      </xdr:blipFill>
      <xdr:spPr>
        <a:xfrm>
          <a:off x="4339544" y="6721929"/>
          <a:ext cx="3615869" cy="2170907"/>
        </a:xfrm>
        <a:prstGeom prst="rect">
          <a:avLst/>
        </a:prstGeom>
      </xdr:spPr>
    </xdr:pic>
    <xdr:clientData/>
  </xdr:twoCellAnchor>
  <xdr:oneCellAnchor>
    <xdr:from>
      <xdr:col>4</xdr:col>
      <xdr:colOff>896720</xdr:colOff>
      <xdr:row>2</xdr:row>
      <xdr:rowOff>12898</xdr:rowOff>
    </xdr:from>
    <xdr:ext cx="6536182" cy="1216280"/>
    <xdr:sp macro="" textlink="">
      <xdr:nvSpPr>
        <xdr:cNvPr id="9" name="Прямоугольник 8">
          <a:extLst>
            <a:ext uri="{FF2B5EF4-FFF2-40B4-BE49-F238E27FC236}">
              <a16:creationId xmlns:a16="http://schemas.microsoft.com/office/drawing/2014/main" id="{00000000-0008-0000-1F00-000009000000}"/>
            </a:ext>
          </a:extLst>
        </xdr:cNvPr>
        <xdr:cNvSpPr/>
      </xdr:nvSpPr>
      <xdr:spPr>
        <a:xfrm>
          <a:off x="7918006" y="2081184"/>
          <a:ext cx="6536182" cy="1216280"/>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p>
        <a:p>
          <a:r>
            <a:rPr lang="ru-RU" sz="1100" b="0" i="0">
              <a:latin typeface="+mn-lt"/>
              <a:ea typeface="+mn-ea"/>
              <a:cs typeface="+mn-cs"/>
            </a:rPr>
            <a:t>Комфортный надвижной монтаж с фиксаторами и регулировка по высоте без инструмента.</a:t>
          </a:r>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p>
        <a:p>
          <a:r>
            <a:rPr lang="ru-RU" sz="1100" b="0" i="0">
              <a:latin typeface="+mn-lt"/>
              <a:ea typeface="+mn-ea"/>
              <a:cs typeface="+mn-cs"/>
            </a:rPr>
            <a:t>Оцинкованная сталь, подходит для использования в помещениях с повышенной влажностью</a:t>
          </a:r>
        </a:p>
      </xdr:txBody>
    </xdr:sp>
    <xdr:clientData/>
  </xdr:oneCellAnchor>
  <xdr:oneCellAnchor>
    <xdr:from>
      <xdr:col>4</xdr:col>
      <xdr:colOff>894669</xdr:colOff>
      <xdr:row>2</xdr:row>
      <xdr:rowOff>948389</xdr:rowOff>
    </xdr:from>
    <xdr:ext cx="6774656" cy="1382968"/>
    <xdr:sp macro="" textlink="">
      <xdr:nvSpPr>
        <xdr:cNvPr id="11" name="Прямоугольник 10">
          <a:extLst>
            <a:ext uri="{FF2B5EF4-FFF2-40B4-BE49-F238E27FC236}">
              <a16:creationId xmlns:a16="http://schemas.microsoft.com/office/drawing/2014/main" id="{00000000-0008-0000-1F00-00000B000000}"/>
            </a:ext>
          </a:extLst>
        </xdr:cNvPr>
        <xdr:cNvSpPr/>
      </xdr:nvSpPr>
      <xdr:spPr>
        <a:xfrm>
          <a:off x="7915955" y="3016675"/>
          <a:ext cx="6774656" cy="1382968"/>
        </a:xfrm>
        <a:prstGeom prst="rect">
          <a:avLst/>
        </a:prstGeom>
        <a:noFill/>
      </xdr:spPr>
      <xdr:txBody>
        <a:bodyPr wrap="square" lIns="91440" tIns="45720" rIns="91440" bIns="45720">
          <a:noAutofit/>
        </a:bodyPr>
        <a:lstStyle/>
        <a:p>
          <a:pPr algn="l"/>
          <a:r>
            <a:rPr lang="en-US" sz="1100" b="1">
              <a:latin typeface="+mn-lt"/>
              <a:ea typeface="+mn-ea"/>
              <a:cs typeface="+mn-cs"/>
            </a:rPr>
            <a:t>Silent System</a:t>
          </a:r>
          <a:r>
            <a:rPr lang="en-US" sz="1100">
              <a:latin typeface="+mn-lt"/>
            </a:rPr>
            <a:t> — </a:t>
          </a:r>
          <a:r>
            <a:rPr lang="ru-RU" sz="1100">
              <a:latin typeface="+mn-lt"/>
            </a:rPr>
            <a:t>встроенная система демпфирования для плавного, бесшумного закрывания.</a:t>
          </a:r>
        </a:p>
        <a:p>
          <a:pPr algn="l"/>
          <a:r>
            <a:rPr lang="ru-RU" sz="1100">
              <a:latin typeface="+mn-lt"/>
            </a:rPr>
            <a:t>Удобный надвижной монтаж с фиксаторами и регулировкой по высоте без инструментов высоте без инструмента.</a:t>
          </a:r>
        </a:p>
        <a:p>
          <a:pPr algn="l"/>
          <a:r>
            <a:rPr lang="ru-RU" sz="1100">
              <a:latin typeface="+mn-lt"/>
            </a:rPr>
            <a:t>Гибкая модульная система - замена направляющих </a:t>
          </a:r>
          <a:r>
            <a:rPr lang="en-US" sz="1100">
              <a:latin typeface="+mn-lt"/>
            </a:rPr>
            <a:t>Quadro </a:t>
          </a:r>
          <a:r>
            <a:rPr lang="ru-RU" sz="1100">
              <a:latin typeface="+mn-lt"/>
            </a:rPr>
            <a:t>частичного выдвижения на направляющие полного выдвижения без изменений корпуса, ящика и передней панели.</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888431</xdr:colOff>
      <xdr:row>2</xdr:row>
      <xdr:rowOff>2102162</xdr:rowOff>
    </xdr:from>
    <xdr:ext cx="6917532" cy="1025780"/>
    <xdr:sp macro="" textlink="">
      <xdr:nvSpPr>
        <xdr:cNvPr id="12" name="Прямоугольник 11">
          <a:extLst>
            <a:ext uri="{FF2B5EF4-FFF2-40B4-BE49-F238E27FC236}">
              <a16:creationId xmlns:a16="http://schemas.microsoft.com/office/drawing/2014/main" id="{00000000-0008-0000-1F00-00000C000000}"/>
            </a:ext>
          </a:extLst>
        </xdr:cNvPr>
        <xdr:cNvSpPr/>
      </xdr:nvSpPr>
      <xdr:spPr>
        <a:xfrm>
          <a:off x="7909717" y="4170448"/>
          <a:ext cx="6917532" cy="1025780"/>
        </a:xfrm>
        <a:prstGeom prst="rect">
          <a:avLst/>
        </a:prstGeom>
        <a:noFill/>
      </xdr:spPr>
      <xdr:txBody>
        <a:bodyPr wrap="square" lIns="91440" tIns="45720" rIns="91440" bIns="45720">
          <a:noAutofit/>
        </a:bodyPr>
        <a:lstStyle/>
        <a:p>
          <a:pPr algn="l"/>
          <a:r>
            <a:rPr lang="ru-RU" sz="1100" b="1">
              <a:latin typeface="+mn-lt"/>
              <a:ea typeface="+mn-ea"/>
              <a:cs typeface="+mn-cs"/>
            </a:rPr>
            <a:t>Механизм </a:t>
          </a:r>
          <a:r>
            <a:rPr lang="en-US" sz="1100" b="1">
              <a:latin typeface="+mn-lt"/>
              <a:ea typeface="+mn-ea"/>
              <a:cs typeface="+mn-cs"/>
            </a:rPr>
            <a:t>Push to open</a:t>
          </a:r>
          <a:r>
            <a:rPr lang="en-US" sz="1100">
              <a:latin typeface="+mn-lt"/>
            </a:rPr>
            <a:t> — </a:t>
          </a:r>
          <a:r>
            <a:rPr lang="ru-RU" sz="1100">
              <a:latin typeface="+mn-lt"/>
            </a:rPr>
            <a:t>прецизионный механизм открывает</a:t>
          </a:r>
          <a:br>
            <a:rPr lang="ru-RU" sz="1100">
              <a:latin typeface="+mn-lt"/>
            </a:rPr>
          </a:br>
          <a:r>
            <a:rPr lang="ru-RU" sz="1100">
              <a:latin typeface="+mn-lt"/>
            </a:rPr>
            <a:t>ящик самостоятельно и практически бесшумно — достаточно легкого нажатия!</a:t>
          </a:r>
        </a:p>
        <a:p>
          <a:pPr algn="l"/>
          <a:r>
            <a:rPr lang="ru-RU" sz="1100">
              <a:latin typeface="+mn-lt"/>
            </a:rPr>
            <a:t>Комфортный надвижной монтаж с фиксаторами и регулировка по высоте без инструмента.</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902956</xdr:colOff>
      <xdr:row>26</xdr:row>
      <xdr:rowOff>21970</xdr:rowOff>
    </xdr:from>
    <xdr:ext cx="6845745" cy="990061"/>
    <xdr:sp macro="" textlink="">
      <xdr:nvSpPr>
        <xdr:cNvPr id="13" name="Прямоугольник 12">
          <a:extLst>
            <a:ext uri="{FF2B5EF4-FFF2-40B4-BE49-F238E27FC236}">
              <a16:creationId xmlns:a16="http://schemas.microsoft.com/office/drawing/2014/main" id="{00000000-0008-0000-1F00-00000D000000}"/>
            </a:ext>
          </a:extLst>
        </xdr:cNvPr>
        <xdr:cNvSpPr/>
      </xdr:nvSpPr>
      <xdr:spPr>
        <a:xfrm>
          <a:off x="7924242" y="8022970"/>
          <a:ext cx="6845745" cy="990061"/>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endParaRPr lang="ru-RU" sz="5400"/>
        </a:p>
        <a:p>
          <a:r>
            <a:rPr lang="ru-RU" sz="1100" b="0" i="0">
              <a:latin typeface="+mn-lt"/>
              <a:ea typeface="+mn-ea"/>
              <a:cs typeface="+mn-cs"/>
            </a:rPr>
            <a:t>Комфортный надвижной монтаж с фиксаторами и регулировка по высоте без инструмента.</a:t>
          </a:r>
          <a:endParaRPr lang="ru-RU" sz="5400"/>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endParaRPr lang="ru-RU" sz="5400"/>
        </a:p>
        <a:p>
          <a:r>
            <a:rPr lang="ru-RU" sz="1100" b="0" i="0">
              <a:latin typeface="+mn-lt"/>
              <a:ea typeface="+mn-ea"/>
              <a:cs typeface="+mn-cs"/>
            </a:rPr>
            <a:t>Оцинкованная сталь, подходит для использования в помещениях с повышенной влажностью</a:t>
          </a:r>
          <a:endParaRPr lang="ru-RU" sz="5400"/>
        </a:p>
      </xdr:txBody>
    </xdr:sp>
    <xdr:clientData/>
  </xdr:oneCellAnchor>
  <xdr:oneCellAnchor>
    <xdr:from>
      <xdr:col>4</xdr:col>
      <xdr:colOff>883112</xdr:colOff>
      <xdr:row>26</xdr:row>
      <xdr:rowOff>954063</xdr:rowOff>
    </xdr:from>
    <xdr:ext cx="6702870" cy="1359155"/>
    <xdr:sp macro="" textlink="">
      <xdr:nvSpPr>
        <xdr:cNvPr id="14" name="Прямоугольник 13">
          <a:extLst>
            <a:ext uri="{FF2B5EF4-FFF2-40B4-BE49-F238E27FC236}">
              <a16:creationId xmlns:a16="http://schemas.microsoft.com/office/drawing/2014/main" id="{00000000-0008-0000-1F00-00000E000000}"/>
            </a:ext>
          </a:extLst>
        </xdr:cNvPr>
        <xdr:cNvSpPr/>
      </xdr:nvSpPr>
      <xdr:spPr>
        <a:xfrm>
          <a:off x="7904398" y="8955063"/>
          <a:ext cx="6702870" cy="1359155"/>
        </a:xfrm>
        <a:prstGeom prst="rect">
          <a:avLst/>
        </a:prstGeom>
        <a:noFill/>
      </xdr:spPr>
      <xdr:txBody>
        <a:bodyPr wrap="square" lIns="91440" tIns="45720" rIns="91440" bIns="45720">
          <a:noAutofit/>
        </a:bodyPr>
        <a:lstStyle/>
        <a:p>
          <a:r>
            <a:rPr lang="en-US" sz="1100" b="1">
              <a:latin typeface="+mn-lt"/>
              <a:ea typeface="+mn-ea"/>
              <a:cs typeface="+mn-cs"/>
            </a:rPr>
            <a:t>Silent System</a:t>
          </a:r>
          <a:r>
            <a:rPr lang="en-US" sz="1100">
              <a:latin typeface="+mn-lt"/>
              <a:ea typeface="+mn-ea"/>
              <a:cs typeface="+mn-cs"/>
            </a:rPr>
            <a:t> — </a:t>
          </a:r>
          <a:r>
            <a:rPr lang="ru-RU" sz="1100">
              <a:latin typeface="+mn-lt"/>
              <a:ea typeface="+mn-ea"/>
              <a:cs typeface="+mn-cs"/>
            </a:rPr>
            <a:t>встроенная система демпфирования для плавного, бесшумного закрывания.</a:t>
          </a:r>
          <a:endParaRPr lang="ru-RU" sz="5400"/>
        </a:p>
        <a:p>
          <a:r>
            <a:rPr lang="ru-RU" sz="1100">
              <a:latin typeface="+mn-lt"/>
              <a:ea typeface="+mn-ea"/>
              <a:cs typeface="+mn-cs"/>
            </a:rPr>
            <a:t>Удобный надвижной монтаж с фиксаторами и регулировкой по высоте без инструментов высоте без инструмента.</a:t>
          </a:r>
          <a:endParaRPr lang="ru-RU" sz="5400"/>
        </a:p>
        <a:p>
          <a:r>
            <a:rPr lang="ru-RU" sz="1100">
              <a:latin typeface="+mn-lt"/>
              <a:ea typeface="+mn-ea"/>
              <a:cs typeface="+mn-cs"/>
            </a:rPr>
            <a:t>Гибкая модульная система - замена направляющих </a:t>
          </a:r>
          <a:r>
            <a:rPr lang="en-US" sz="1100">
              <a:latin typeface="+mn-lt"/>
              <a:ea typeface="+mn-ea"/>
              <a:cs typeface="+mn-cs"/>
            </a:rPr>
            <a:t>Quadro </a:t>
          </a:r>
          <a:r>
            <a:rPr lang="ru-RU" sz="1100">
              <a:latin typeface="+mn-lt"/>
              <a:ea typeface="+mn-ea"/>
              <a:cs typeface="+mn-cs"/>
            </a:rPr>
            <a:t>частичного выдвижения на направляющие полного выдвижения без изменений корпуса, ящика и передней панели.</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4</xdr:col>
      <xdr:colOff>883109</xdr:colOff>
      <xdr:row>26</xdr:row>
      <xdr:rowOff>2061908</xdr:rowOff>
    </xdr:from>
    <xdr:ext cx="6798121" cy="918623"/>
    <xdr:sp macro="" textlink="">
      <xdr:nvSpPr>
        <xdr:cNvPr id="15" name="Прямоугольник 14">
          <a:extLst>
            <a:ext uri="{FF2B5EF4-FFF2-40B4-BE49-F238E27FC236}">
              <a16:creationId xmlns:a16="http://schemas.microsoft.com/office/drawing/2014/main" id="{00000000-0008-0000-1F00-00000F000000}"/>
            </a:ext>
          </a:extLst>
        </xdr:cNvPr>
        <xdr:cNvSpPr/>
      </xdr:nvSpPr>
      <xdr:spPr>
        <a:xfrm>
          <a:off x="7904395" y="10062908"/>
          <a:ext cx="6798121" cy="918623"/>
        </a:xfrm>
        <a:prstGeom prst="rect">
          <a:avLst/>
        </a:prstGeom>
        <a:noFill/>
      </xdr:spPr>
      <xdr:txBody>
        <a:bodyPr wrap="square" lIns="91440" tIns="45720" rIns="91440" bIns="45720">
          <a:noAutofit/>
        </a:bodyPr>
        <a:lstStyle/>
        <a:p>
          <a:r>
            <a:rPr lang="ru-RU" sz="1100" b="1">
              <a:latin typeface="+mn-lt"/>
              <a:ea typeface="+mn-ea"/>
              <a:cs typeface="+mn-cs"/>
            </a:rPr>
            <a:t>Механизм </a:t>
          </a:r>
          <a:r>
            <a:rPr lang="en-US" sz="1100" b="1">
              <a:latin typeface="+mn-lt"/>
              <a:ea typeface="+mn-ea"/>
              <a:cs typeface="+mn-cs"/>
            </a:rPr>
            <a:t>Push to open</a:t>
          </a:r>
          <a:r>
            <a:rPr lang="en-US" sz="1100">
              <a:latin typeface="+mn-lt"/>
              <a:ea typeface="+mn-ea"/>
              <a:cs typeface="+mn-cs"/>
            </a:rPr>
            <a:t> — </a:t>
          </a:r>
          <a:r>
            <a:rPr lang="ru-RU" sz="1100">
              <a:latin typeface="+mn-lt"/>
              <a:ea typeface="+mn-ea"/>
              <a:cs typeface="+mn-cs"/>
            </a:rPr>
            <a:t>прецизионный механизм открывает</a:t>
          </a:r>
          <a:br>
            <a:rPr lang="ru-RU" sz="1100">
              <a:latin typeface="+mn-lt"/>
              <a:ea typeface="+mn-ea"/>
              <a:cs typeface="+mn-cs"/>
            </a:rPr>
          </a:br>
          <a:r>
            <a:rPr lang="ru-RU" sz="1100">
              <a:latin typeface="+mn-lt"/>
              <a:ea typeface="+mn-ea"/>
              <a:cs typeface="+mn-cs"/>
            </a:rPr>
            <a:t>ящик самостоятельно и практически бесшумно — достаточно легкого нажатия!</a:t>
          </a:r>
          <a:endParaRPr lang="ru-RU" sz="5400"/>
        </a:p>
        <a:p>
          <a:r>
            <a:rPr lang="ru-RU" sz="1100">
              <a:latin typeface="+mn-lt"/>
              <a:ea typeface="+mn-ea"/>
              <a:cs typeface="+mn-cs"/>
            </a:rPr>
            <a:t>Комфортный надвижной монтаж с фиксаторами и регулировка по высоте без инструмента.</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br>
            <a:rPr lang="ru-RU" sz="1100">
              <a:latin typeface="+mn-lt"/>
              <a:ea typeface="+mn-ea"/>
              <a:cs typeface="+mn-cs"/>
            </a:rPr>
          </a:br>
          <a:br>
            <a:rPr lang="ru-RU" sz="1100">
              <a:latin typeface="+mn-lt"/>
              <a:ea typeface="+mn-ea"/>
              <a:cs typeface="+mn-cs"/>
            </a:rPr>
          </a:br>
          <a:endParaRPr lang="ru-RU" sz="1100" b="1">
            <a:effectLst>
              <a:outerShdw blurRad="50800" dist="38100" algn="tr" rotWithShape="0">
                <a:prstClr val="black">
                  <a:alpha val="40000"/>
                </a:prstClr>
              </a:outerShdw>
            </a:effectLst>
            <a:latin typeface="+mn-lt"/>
            <a:ea typeface="+mn-ea"/>
            <a:cs typeface="+mn-cs"/>
          </a:endParaRPr>
        </a:p>
      </xdr:txBody>
    </xdr:sp>
    <xdr:clientData/>
  </xdr:oneCellAnchor>
  <xdr:oneCellAnchor>
    <xdr:from>
      <xdr:col>8</xdr:col>
      <xdr:colOff>181429</xdr:colOff>
      <xdr:row>44</xdr:row>
      <xdr:rowOff>635000</xdr:rowOff>
    </xdr:from>
    <xdr:ext cx="4626428" cy="453573"/>
    <xdr:sp macro="" textlink="">
      <xdr:nvSpPr>
        <xdr:cNvPr id="50" name="Прямоугольник 49">
          <a:extLst>
            <a:ext uri="{FF2B5EF4-FFF2-40B4-BE49-F238E27FC236}">
              <a16:creationId xmlns:a16="http://schemas.microsoft.com/office/drawing/2014/main" id="{00000000-0008-0000-1F00-000032000000}"/>
            </a:ext>
          </a:extLst>
        </xdr:cNvPr>
        <xdr:cNvSpPr/>
      </xdr:nvSpPr>
      <xdr:spPr>
        <a:xfrm>
          <a:off x="11154229" y="7618730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44</xdr:row>
      <xdr:rowOff>36286</xdr:rowOff>
    </xdr:from>
    <xdr:ext cx="4789714" cy="616857"/>
    <xdr:sp macro="" textlink="">
      <xdr:nvSpPr>
        <xdr:cNvPr id="51" name="Прямоугольник 50">
          <a:extLst>
            <a:ext uri="{FF2B5EF4-FFF2-40B4-BE49-F238E27FC236}">
              <a16:creationId xmlns:a16="http://schemas.microsoft.com/office/drawing/2014/main" id="{00000000-0008-0000-1F00-000033000000}"/>
            </a:ext>
          </a:extLst>
        </xdr:cNvPr>
        <xdr:cNvSpPr/>
      </xdr:nvSpPr>
      <xdr:spPr>
        <a:xfrm>
          <a:off x="11136086" y="7558858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43</xdr:row>
      <xdr:rowOff>163285</xdr:rowOff>
    </xdr:from>
    <xdr:to>
      <xdr:col>7</xdr:col>
      <xdr:colOff>1496787</xdr:colOff>
      <xdr:row>44</xdr:row>
      <xdr:rowOff>1051458</xdr:rowOff>
    </xdr:to>
    <xdr:pic>
      <xdr:nvPicPr>
        <xdr:cNvPr id="52" name="Рисунок 51">
          <a:extLst>
            <a:ext uri="{FF2B5EF4-FFF2-40B4-BE49-F238E27FC236}">
              <a16:creationId xmlns:a16="http://schemas.microsoft.com/office/drawing/2014/main" id="{00000000-0008-0000-1F00-00003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261929" y="23322642"/>
          <a:ext cx="1469572" cy="1069601"/>
        </a:xfrm>
        <a:prstGeom prst="rect">
          <a:avLst/>
        </a:prstGeom>
      </xdr:spPr>
    </xdr:pic>
    <xdr:clientData/>
  </xdr:twoCellAnchor>
  <xdr:twoCellAnchor editAs="oneCell">
    <xdr:from>
      <xdr:col>1</xdr:col>
      <xdr:colOff>36286</xdr:colOff>
      <xdr:row>61</xdr:row>
      <xdr:rowOff>233136</xdr:rowOff>
    </xdr:from>
    <xdr:to>
      <xdr:col>1</xdr:col>
      <xdr:colOff>1260928</xdr:colOff>
      <xdr:row>61</xdr:row>
      <xdr:rowOff>1000822</xdr:rowOff>
    </xdr:to>
    <xdr:pic>
      <xdr:nvPicPr>
        <xdr:cNvPr id="8" name="Рисунок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1572" y="22331136"/>
          <a:ext cx="1224642" cy="767686"/>
        </a:xfrm>
        <a:prstGeom prst="rect">
          <a:avLst/>
        </a:prstGeom>
      </xdr:spPr>
    </xdr:pic>
    <xdr:clientData/>
  </xdr:twoCellAnchor>
  <xdr:oneCellAnchor>
    <xdr:from>
      <xdr:col>1</xdr:col>
      <xdr:colOff>1723570</xdr:colOff>
      <xdr:row>61</xdr:row>
      <xdr:rowOff>519793</xdr:rowOff>
    </xdr:from>
    <xdr:ext cx="4626428" cy="399145"/>
    <xdr:sp macro="" textlink="">
      <xdr:nvSpPr>
        <xdr:cNvPr id="60" name="Прямоугольник 59">
          <a:extLst>
            <a:ext uri="{FF2B5EF4-FFF2-40B4-BE49-F238E27FC236}">
              <a16:creationId xmlns:a16="http://schemas.microsoft.com/office/drawing/2014/main" id="{00000000-0008-0000-1F00-00003C000000}"/>
            </a:ext>
          </a:extLst>
        </xdr:cNvPr>
        <xdr:cNvSpPr/>
      </xdr:nvSpPr>
      <xdr:spPr>
        <a:xfrm>
          <a:off x="2648856" y="22617793"/>
          <a:ext cx="4626428" cy="399145"/>
        </a:xfrm>
        <a:prstGeom prst="rect">
          <a:avLst/>
        </a:prstGeom>
        <a:noFill/>
      </xdr:spPr>
      <xdr:txBody>
        <a:bodyPr wrap="none" lIns="91440" tIns="45720" rIns="91440" bIns="45720">
          <a:noAutofit/>
        </a:bodyPr>
        <a:lstStyle/>
        <a:p>
          <a:r>
            <a:rPr lang="ru-RU" sz="1100" b="0" i="0" baseline="0">
              <a:latin typeface="+mn-lt"/>
              <a:ea typeface="+mn-ea"/>
              <a:cs typeface="+mn-cs"/>
            </a:rPr>
            <a:t>Для ящиков с днищем заподлицо или выдвижных полок</a:t>
          </a:r>
        </a:p>
      </xdr:txBody>
    </xdr:sp>
    <xdr:clientData/>
  </xdr:oneCellAnchor>
  <xdr:twoCellAnchor editAs="oneCell">
    <xdr:from>
      <xdr:col>1</xdr:col>
      <xdr:colOff>317499</xdr:colOff>
      <xdr:row>54</xdr:row>
      <xdr:rowOff>16327</xdr:rowOff>
    </xdr:from>
    <xdr:to>
      <xdr:col>1</xdr:col>
      <xdr:colOff>1315356</xdr:colOff>
      <xdr:row>54</xdr:row>
      <xdr:rowOff>1014184</xdr:rowOff>
    </xdr:to>
    <xdr:pic>
      <xdr:nvPicPr>
        <xdr:cNvPr id="17" name="Рисунок 16">
          <a:extLst>
            <a:ext uri="{FF2B5EF4-FFF2-40B4-BE49-F238E27FC236}">
              <a16:creationId xmlns:a16="http://schemas.microsoft.com/office/drawing/2014/main" id="{00000000-0008-0000-1F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42785" y="19610613"/>
          <a:ext cx="997857" cy="997857"/>
        </a:xfrm>
        <a:prstGeom prst="rect">
          <a:avLst/>
        </a:prstGeom>
      </xdr:spPr>
    </xdr:pic>
    <xdr:clientData/>
  </xdr:twoCellAnchor>
  <xdr:oneCellAnchor>
    <xdr:from>
      <xdr:col>1</xdr:col>
      <xdr:colOff>1669144</xdr:colOff>
      <xdr:row>54</xdr:row>
      <xdr:rowOff>117928</xdr:rowOff>
    </xdr:from>
    <xdr:ext cx="5288642" cy="898072"/>
    <xdr:sp macro="" textlink="">
      <xdr:nvSpPr>
        <xdr:cNvPr id="61" name="Прямоугольник 60">
          <a:extLst>
            <a:ext uri="{FF2B5EF4-FFF2-40B4-BE49-F238E27FC236}">
              <a16:creationId xmlns:a16="http://schemas.microsoft.com/office/drawing/2014/main" id="{00000000-0008-0000-1F00-00003D000000}"/>
            </a:ext>
          </a:extLst>
        </xdr:cNvPr>
        <xdr:cNvSpPr/>
      </xdr:nvSpPr>
      <xdr:spPr>
        <a:xfrm>
          <a:off x="10903858" y="29627285"/>
          <a:ext cx="5288642" cy="898072"/>
        </a:xfrm>
        <a:prstGeom prst="rect">
          <a:avLst/>
        </a:prstGeom>
        <a:noFill/>
      </xdr:spPr>
      <xdr:txBody>
        <a:bodyPr wrap="none" lIns="91440" tIns="45720" rIns="91440" bIns="45720">
          <a:noAutofit/>
        </a:bodyPr>
        <a:lstStyle/>
        <a:p>
          <a:r>
            <a:rPr lang="ru-RU" sz="1100" b="0" i="0">
              <a:effectLst/>
              <a:latin typeface="+mn-lt"/>
              <a:ea typeface="+mn-ea"/>
              <a:cs typeface="+mn-cs"/>
            </a:rPr>
            <a:t>Возможность доукомплектования фиксаторами для выдвижных полок</a:t>
          </a:r>
        </a:p>
        <a:p>
          <a:r>
            <a:rPr lang="ru-RU" sz="1100" b="0" i="0">
              <a:effectLst/>
              <a:latin typeface="+mn-lt"/>
              <a:ea typeface="+mn-ea"/>
              <a:cs typeface="+mn-cs"/>
            </a:rPr>
            <a:t>Самофиксация при полном выдвижении</a:t>
          </a:r>
        </a:p>
        <a:p>
          <a:r>
            <a:rPr lang="ru-RU" sz="1100" b="0" i="0">
              <a:effectLst/>
              <a:latin typeface="+mn-lt"/>
              <a:ea typeface="+mn-ea"/>
              <a:cs typeface="+mn-cs"/>
            </a:rPr>
            <a:t>Саморазблокировка при определенной силе задвижения</a:t>
          </a:r>
        </a:p>
        <a:p>
          <a:r>
            <a:rPr lang="ru-RU" sz="1100" b="0" i="0">
              <a:effectLst/>
              <a:latin typeface="+mn-lt"/>
              <a:ea typeface="+mn-ea"/>
              <a:cs typeface="+mn-cs"/>
            </a:rPr>
            <a:t>На одну выдвижную полку требуется по 1 левому и правому креплению и 2 штифта</a:t>
          </a:r>
        </a:p>
      </xdr:txBody>
    </xdr:sp>
    <xdr:clientData/>
  </xdr:oneCellAnchor>
  <xdr:twoCellAnchor>
    <xdr:from>
      <xdr:col>0</xdr:col>
      <xdr:colOff>90717</xdr:colOff>
      <xdr:row>0</xdr:row>
      <xdr:rowOff>90715</xdr:rowOff>
    </xdr:from>
    <xdr:to>
      <xdr:col>0</xdr:col>
      <xdr:colOff>763917</xdr:colOff>
      <xdr:row>0</xdr:row>
      <xdr:rowOff>763915</xdr:rowOff>
    </xdr:to>
    <xdr:grpSp>
      <xdr:nvGrpSpPr>
        <xdr:cNvPr id="62" name="Группа 61">
          <a:hlinkClick xmlns:r="http://schemas.openxmlformats.org/officeDocument/2006/relationships" r:id="rId7"/>
          <a:extLst>
            <a:ext uri="{FF2B5EF4-FFF2-40B4-BE49-F238E27FC236}">
              <a16:creationId xmlns:a16="http://schemas.microsoft.com/office/drawing/2014/main" id="{00000000-0008-0000-1F00-00003E000000}"/>
            </a:ext>
          </a:extLst>
        </xdr:cNvPr>
        <xdr:cNvGrpSpPr>
          <a:grpSpLocks noChangeAspect="1"/>
        </xdr:cNvGrpSpPr>
      </xdr:nvGrpSpPr>
      <xdr:grpSpPr>
        <a:xfrm>
          <a:off x="90717" y="90715"/>
          <a:ext cx="673200" cy="673200"/>
          <a:chOff x="720000" y="3600000"/>
          <a:chExt cx="792000" cy="792000"/>
        </a:xfrm>
        <a:noFill/>
      </xdr:grpSpPr>
      <xdr:sp macro="" textlink="">
        <xdr:nvSpPr>
          <xdr:cNvPr id="63" name="Стрелка влево 111">
            <a:extLst>
              <a:ext uri="{FF2B5EF4-FFF2-40B4-BE49-F238E27FC236}">
                <a16:creationId xmlns:a16="http://schemas.microsoft.com/office/drawing/2014/main" id="{00000000-0008-0000-1F00-00003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4" name="Прямоугольник 63">
            <a:extLst>
              <a:ext uri="{FF2B5EF4-FFF2-40B4-BE49-F238E27FC236}">
                <a16:creationId xmlns:a16="http://schemas.microsoft.com/office/drawing/2014/main" id="{00000000-0008-0000-1F00-00004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65" name="Группа 64">
          <a:hlinkClick xmlns:r="http://schemas.openxmlformats.org/officeDocument/2006/relationships" r:id="rId8"/>
          <a:extLst>
            <a:ext uri="{FF2B5EF4-FFF2-40B4-BE49-F238E27FC236}">
              <a16:creationId xmlns:a16="http://schemas.microsoft.com/office/drawing/2014/main" id="{00000000-0008-0000-1F00-000041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66" name="Стрелка влево 111">
            <a:extLst>
              <a:ext uri="{FF2B5EF4-FFF2-40B4-BE49-F238E27FC236}">
                <a16:creationId xmlns:a16="http://schemas.microsoft.com/office/drawing/2014/main" id="{00000000-0008-0000-1F00-00004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7" name="Прямоугольник 66">
            <a:extLst>
              <a:ext uri="{FF2B5EF4-FFF2-40B4-BE49-F238E27FC236}">
                <a16:creationId xmlns:a16="http://schemas.microsoft.com/office/drawing/2014/main" id="{00000000-0008-0000-1F00-00004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68" name="Группа 67">
          <a:hlinkClick xmlns:r="http://schemas.openxmlformats.org/officeDocument/2006/relationships" r:id="rId9"/>
          <a:extLst>
            <a:ext uri="{FF2B5EF4-FFF2-40B4-BE49-F238E27FC236}">
              <a16:creationId xmlns:a16="http://schemas.microsoft.com/office/drawing/2014/main" id="{00000000-0008-0000-1F00-000044000000}"/>
            </a:ext>
          </a:extLst>
        </xdr:cNvPr>
        <xdr:cNvGrpSpPr/>
      </xdr:nvGrpSpPr>
      <xdr:grpSpPr>
        <a:xfrm>
          <a:off x="1623782" y="81643"/>
          <a:ext cx="674915" cy="692237"/>
          <a:chOff x="2160000" y="3672000"/>
          <a:chExt cx="720000" cy="720000"/>
        </a:xfrm>
      </xdr:grpSpPr>
      <xdr:pic>
        <xdr:nvPicPr>
          <xdr:cNvPr id="69" name="Picture 6" descr="D:\work folders\МОС\Документы по работе\прайс-лист\конфигуратор\unnamed.jpg">
            <a:extLst>
              <a:ext uri="{FF2B5EF4-FFF2-40B4-BE49-F238E27FC236}">
                <a16:creationId xmlns:a16="http://schemas.microsoft.com/office/drawing/2014/main" id="{00000000-0008-0000-1F00-000045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70" name="Скругленный прямоугольник 49">
            <a:extLst>
              <a:ext uri="{FF2B5EF4-FFF2-40B4-BE49-F238E27FC236}">
                <a16:creationId xmlns:a16="http://schemas.microsoft.com/office/drawing/2014/main" id="{00000000-0008-0000-1F00-00004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18144</xdr:colOff>
      <xdr:row>54</xdr:row>
      <xdr:rowOff>9071</xdr:rowOff>
    </xdr:from>
    <xdr:to>
      <xdr:col>7</xdr:col>
      <xdr:colOff>1596572</xdr:colOff>
      <xdr:row>56</xdr:row>
      <xdr:rowOff>253999</xdr:rowOff>
    </xdr:to>
    <xdr:pic>
      <xdr:nvPicPr>
        <xdr:cNvPr id="7" name="Рисунок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52858" y="19603357"/>
          <a:ext cx="1578428" cy="1578428"/>
        </a:xfrm>
        <a:prstGeom prst="rect">
          <a:avLst/>
        </a:prstGeom>
      </xdr:spPr>
    </xdr:pic>
    <xdr:clientData/>
  </xdr:twoCellAnchor>
  <xdr:oneCellAnchor>
    <xdr:from>
      <xdr:col>7</xdr:col>
      <xdr:colOff>1687287</xdr:colOff>
      <xdr:row>54</xdr:row>
      <xdr:rowOff>798286</xdr:rowOff>
    </xdr:from>
    <xdr:ext cx="4626428" cy="743858"/>
    <xdr:sp macro="" textlink="">
      <xdr:nvSpPr>
        <xdr:cNvPr id="40" name="Прямоугольник 39">
          <a:extLst>
            <a:ext uri="{FF2B5EF4-FFF2-40B4-BE49-F238E27FC236}">
              <a16:creationId xmlns:a16="http://schemas.microsoft.com/office/drawing/2014/main" id="{00000000-0008-0000-1F00-000028000000}"/>
            </a:ext>
          </a:extLst>
        </xdr:cNvPr>
        <xdr:cNvSpPr/>
      </xdr:nvSpPr>
      <xdr:spPr>
        <a:xfrm>
          <a:off x="10922001" y="20392572"/>
          <a:ext cx="4626428" cy="743858"/>
        </a:xfrm>
        <a:prstGeom prst="rect">
          <a:avLst/>
        </a:prstGeom>
        <a:noFill/>
      </xdr:spPr>
      <xdr:txBody>
        <a:bodyPr wrap="none" lIns="91440" tIns="45720" rIns="91440" bIns="45720">
          <a:noAutofit/>
        </a:bodyPr>
        <a:lstStyle/>
        <a:p>
          <a:r>
            <a:rPr lang="ru-RU" sz="1100" b="0" i="0">
              <a:effectLst/>
              <a:latin typeface="+mn-lt"/>
              <a:ea typeface="+mn-ea"/>
              <a:cs typeface="+mn-cs"/>
            </a:rPr>
            <a:t>Для надежного крепления без инструментов направляющей </a:t>
          </a:r>
          <a:r>
            <a:rPr lang="en-US" sz="1100" b="0" i="0">
              <a:effectLst/>
              <a:latin typeface="+mn-lt"/>
              <a:ea typeface="+mn-ea"/>
              <a:cs typeface="+mn-cs"/>
            </a:rPr>
            <a:t>Quadro </a:t>
          </a:r>
        </a:p>
        <a:p>
          <a:r>
            <a:rPr lang="ru-RU" sz="1100" b="0" i="0">
              <a:effectLst/>
              <a:latin typeface="+mn-lt"/>
              <a:ea typeface="+mn-ea"/>
              <a:cs typeface="+mn-cs"/>
            </a:rPr>
            <a:t>и выдвижных полок (или сходных конструкций)</a:t>
          </a:r>
        </a:p>
        <a:p>
          <a:r>
            <a:rPr lang="ru-RU" sz="1100" b="0" i="0">
              <a:effectLst/>
              <a:latin typeface="+mn-lt"/>
              <a:ea typeface="+mn-ea"/>
              <a:cs typeface="+mn-cs"/>
            </a:rPr>
            <a:t>Для выдвижных полок толщиной более 16 мм</a:t>
          </a:r>
        </a:p>
        <a:p>
          <a:r>
            <a:rPr lang="ru-RU" sz="1100" b="0" i="0">
              <a:effectLst/>
              <a:latin typeface="+mn-lt"/>
              <a:ea typeface="+mn-ea"/>
              <a:cs typeface="+mn-cs"/>
            </a:rPr>
            <a:t>Длина выдвижной полки должна быть уменьшена на 12 мм (</a:t>
          </a:r>
          <a:r>
            <a:rPr lang="en-US" sz="1100" b="0" i="0">
              <a:effectLst/>
              <a:latin typeface="+mn-lt"/>
              <a:ea typeface="+mn-ea"/>
              <a:cs typeface="+mn-cs"/>
            </a:rPr>
            <a:t>NL - 12 </a:t>
          </a:r>
          <a:r>
            <a:rPr lang="ru-RU" sz="1100" b="0" i="0">
              <a:effectLst/>
              <a:latin typeface="+mn-lt"/>
              <a:ea typeface="+mn-ea"/>
              <a:cs typeface="+mn-cs"/>
            </a:rPr>
            <a:t>мм)</a:t>
          </a:r>
          <a:br>
            <a:rPr lang="ru-RU"/>
          </a:br>
          <a:endParaRPr lang="ru-RU" sz="1100" b="0" i="0" baseline="0">
            <a:latin typeface="+mn-lt"/>
            <a:ea typeface="+mn-ea"/>
            <a:cs typeface="+mn-cs"/>
          </a:endParaRPr>
        </a:p>
      </xdr:txBody>
    </xdr:sp>
    <xdr:clientData/>
  </xdr:oneCellAnchor>
  <xdr:oneCellAnchor>
    <xdr:from>
      <xdr:col>7</xdr:col>
      <xdr:colOff>1660072</xdr:colOff>
      <xdr:row>54</xdr:row>
      <xdr:rowOff>181429</xdr:rowOff>
    </xdr:from>
    <xdr:ext cx="4626428" cy="435428"/>
    <xdr:sp macro="" textlink="">
      <xdr:nvSpPr>
        <xdr:cNvPr id="41" name="Прямоугольник 40">
          <a:extLst>
            <a:ext uri="{FF2B5EF4-FFF2-40B4-BE49-F238E27FC236}">
              <a16:creationId xmlns:a16="http://schemas.microsoft.com/office/drawing/2014/main" id="{00000000-0008-0000-1F00-000029000000}"/>
            </a:ext>
          </a:extLst>
        </xdr:cNvPr>
        <xdr:cNvSpPr/>
      </xdr:nvSpPr>
      <xdr:spPr>
        <a:xfrm>
          <a:off x="10894786" y="19775715"/>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Комплект фиксаторов </a:t>
          </a:r>
          <a:r>
            <a:rPr lang="en-US" sz="1800" b="1" i="0" baseline="0">
              <a:latin typeface="+mn-lt"/>
              <a:ea typeface="+mn-ea"/>
              <a:cs typeface="+mn-cs"/>
            </a:rPr>
            <a:t>Quadro </a:t>
          </a:r>
          <a:r>
            <a:rPr lang="ru-RU" sz="1800" b="1" i="0" baseline="0">
              <a:latin typeface="+mn-lt"/>
              <a:ea typeface="+mn-ea"/>
              <a:cs typeface="+mn-cs"/>
            </a:rPr>
            <a:t>надвижного </a:t>
          </a:r>
          <a:endParaRPr lang="en-US" sz="1800" b="1" i="0" baseline="0">
            <a:latin typeface="+mn-lt"/>
            <a:ea typeface="+mn-ea"/>
            <a:cs typeface="+mn-cs"/>
          </a:endParaRPr>
        </a:p>
        <a:p>
          <a:r>
            <a:rPr lang="ru-RU" sz="1800" b="1" i="0" baseline="0">
              <a:latin typeface="+mn-lt"/>
              <a:ea typeface="+mn-ea"/>
              <a:cs typeface="+mn-cs"/>
            </a:rPr>
            <a:t>монтажа для деревянных ящиков, дно заподлицо</a:t>
          </a:r>
        </a:p>
      </xdr:txBody>
    </xdr:sp>
    <xdr:clientData/>
  </xdr:oneCellAnchor>
  <xdr:twoCellAnchor editAs="oneCell">
    <xdr:from>
      <xdr:col>1</xdr:col>
      <xdr:colOff>145143</xdr:colOff>
      <xdr:row>68</xdr:row>
      <xdr:rowOff>226786</xdr:rowOff>
    </xdr:from>
    <xdr:to>
      <xdr:col>2</xdr:col>
      <xdr:colOff>697593</xdr:colOff>
      <xdr:row>68</xdr:row>
      <xdr:rowOff>747486</xdr:rowOff>
    </xdr:to>
    <xdr:pic>
      <xdr:nvPicPr>
        <xdr:cNvPr id="42" name="Рисунок 41">
          <a:extLst>
            <a:ext uri="{FF2B5EF4-FFF2-40B4-BE49-F238E27FC236}">
              <a16:creationId xmlns:a16="http://schemas.microsoft.com/office/drawing/2014/main" id="{00000000-0008-0000-1F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70429" y="24991786"/>
          <a:ext cx="2276021" cy="52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344715</xdr:colOff>
      <xdr:row>68</xdr:row>
      <xdr:rowOff>172357</xdr:rowOff>
    </xdr:from>
    <xdr:ext cx="5715000" cy="816429"/>
    <xdr:sp macro="" textlink="">
      <xdr:nvSpPr>
        <xdr:cNvPr id="43" name="Прямоугольник 42">
          <a:extLst>
            <a:ext uri="{FF2B5EF4-FFF2-40B4-BE49-F238E27FC236}">
              <a16:creationId xmlns:a16="http://schemas.microsoft.com/office/drawing/2014/main" id="{00000000-0008-0000-1F00-00002B000000}"/>
            </a:ext>
          </a:extLst>
        </xdr:cNvPr>
        <xdr:cNvSpPr/>
      </xdr:nvSpPr>
      <xdr:spPr>
        <a:xfrm>
          <a:off x="2993572" y="24937357"/>
          <a:ext cx="5715000" cy="816429"/>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Глубина выдвижной полки в зависимости от позиции прикручивания 378, 364 или 345 мм</a:t>
          </a:r>
        </a:p>
        <a:p>
          <a:r>
            <a:rPr lang="ru-RU" sz="1100" b="0" i="0" u="none" strike="noStrike" baseline="0">
              <a:latin typeface="+mn-lt"/>
              <a:ea typeface="+mn-ea"/>
              <a:cs typeface="+mn-cs"/>
            </a:rPr>
            <a:t>Монтаж надвижением полки на задние крюки и прикручиванием через кронштейны спереди</a:t>
          </a:r>
        </a:p>
        <a:p>
          <a:r>
            <a:rPr lang="ru-RU" sz="1100" b="0" i="0" u="none" strike="noStrike" baseline="0">
              <a:latin typeface="+mn-lt"/>
              <a:ea typeface="+mn-ea"/>
              <a:cs typeface="+mn-cs"/>
            </a:rPr>
            <a:t>Фиксатор обратного хода: выдвинутая полка защищена с помощью фиксирующих элементов от непреднамеренного задвигания</a:t>
          </a:r>
          <a:endParaRPr lang="ru-RU" sz="1100" b="0" i="0" baseline="0">
            <a:latin typeface="+mn-lt"/>
            <a:ea typeface="+mn-ea"/>
            <a:cs typeface="+mn-cs"/>
          </a:endParaRPr>
        </a:p>
      </xdr:txBody>
    </xdr:sp>
    <xdr:clientData/>
  </xdr:oneCellAnchor>
  <xdr:twoCellAnchor>
    <xdr:from>
      <xdr:col>1</xdr:col>
      <xdr:colOff>1469571</xdr:colOff>
      <xdr:row>0</xdr:row>
      <xdr:rowOff>90713</xdr:rowOff>
    </xdr:from>
    <xdr:to>
      <xdr:col>2</xdr:col>
      <xdr:colOff>419200</xdr:colOff>
      <xdr:row>0</xdr:row>
      <xdr:rowOff>763913</xdr:rowOff>
    </xdr:to>
    <xdr:grpSp>
      <xdr:nvGrpSpPr>
        <xdr:cNvPr id="44" name="Группа 43">
          <a:hlinkClick xmlns:r="http://schemas.openxmlformats.org/officeDocument/2006/relationships" r:id="rId13"/>
          <a:extLst>
            <a:ext uri="{FF2B5EF4-FFF2-40B4-BE49-F238E27FC236}">
              <a16:creationId xmlns:a16="http://schemas.microsoft.com/office/drawing/2014/main" id="{00000000-0008-0000-1F00-00002C000000}"/>
            </a:ext>
          </a:extLst>
        </xdr:cNvPr>
        <xdr:cNvGrpSpPr/>
      </xdr:nvGrpSpPr>
      <xdr:grpSpPr>
        <a:xfrm>
          <a:off x="2394857" y="90713"/>
          <a:ext cx="673200" cy="673200"/>
          <a:chOff x="2403929" y="99786"/>
          <a:chExt cx="673200" cy="673200"/>
        </a:xfrm>
      </xdr:grpSpPr>
      <xdr:pic>
        <xdr:nvPicPr>
          <xdr:cNvPr id="45" name="Рисунок 44" descr="Открытая книга">
            <a:extLst>
              <a:ext uri="{FF2B5EF4-FFF2-40B4-BE49-F238E27FC236}">
                <a16:creationId xmlns:a16="http://schemas.microsoft.com/office/drawing/2014/main" id="{00000000-0008-0000-1F00-00002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2467429" y="181428"/>
            <a:ext cx="546561" cy="560616"/>
          </a:xfrm>
          <a:prstGeom prst="rect">
            <a:avLst/>
          </a:prstGeom>
        </xdr:spPr>
      </xdr:pic>
      <xdr:sp macro="" textlink="">
        <xdr:nvSpPr>
          <xdr:cNvPr id="46" name="Прямоугольник 45">
            <a:extLst>
              <a:ext uri="{FF2B5EF4-FFF2-40B4-BE49-F238E27FC236}">
                <a16:creationId xmlns:a16="http://schemas.microsoft.com/office/drawing/2014/main" id="{00000000-0008-0000-1F00-00002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517067</xdr:colOff>
      <xdr:row>0</xdr:row>
      <xdr:rowOff>90713</xdr:rowOff>
    </xdr:from>
    <xdr:to>
      <xdr:col>2</xdr:col>
      <xdr:colOff>1190267</xdr:colOff>
      <xdr:row>0</xdr:row>
      <xdr:rowOff>763913</xdr:rowOff>
    </xdr:to>
    <xdr:grpSp>
      <xdr:nvGrpSpPr>
        <xdr:cNvPr id="56" name="Группа 55">
          <a:hlinkClick xmlns:r="http://schemas.openxmlformats.org/officeDocument/2006/relationships" r:id="rId16"/>
          <a:extLst>
            <a:ext uri="{FF2B5EF4-FFF2-40B4-BE49-F238E27FC236}">
              <a16:creationId xmlns:a16="http://schemas.microsoft.com/office/drawing/2014/main" id="{00000000-0008-0000-1F00-000038000000}"/>
            </a:ext>
          </a:extLst>
        </xdr:cNvPr>
        <xdr:cNvGrpSpPr/>
      </xdr:nvGrpSpPr>
      <xdr:grpSpPr>
        <a:xfrm>
          <a:off x="3165924" y="90713"/>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1F00-000039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 uri="{96DAC541-7B7A-43D3-8B79-37D633B846F1}">
                <asvg:svgBlip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58" name="Прямоугольник 57">
            <a:extLst>
              <a:ext uri="{FF2B5EF4-FFF2-40B4-BE49-F238E27FC236}">
                <a16:creationId xmlns:a16="http://schemas.microsoft.com/office/drawing/2014/main" id="{00000000-0008-0000-1F00-00003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27214</xdr:colOff>
      <xdr:row>44</xdr:row>
      <xdr:rowOff>127001</xdr:rowOff>
    </xdr:from>
    <xdr:ext cx="1816100" cy="916214"/>
    <xdr:pic>
      <xdr:nvPicPr>
        <xdr:cNvPr id="59" name="Рисунок 58">
          <a:extLst>
            <a:ext uri="{FF2B5EF4-FFF2-40B4-BE49-F238E27FC236}">
              <a16:creationId xmlns:a16="http://schemas.microsoft.com/office/drawing/2014/main" id="{00000000-0008-0000-1F00-00003B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52500" y="14523358"/>
          <a:ext cx="1816100" cy="916214"/>
        </a:xfrm>
        <a:prstGeom prst="rect">
          <a:avLst/>
        </a:prstGeom>
      </xdr:spPr>
    </xdr:pic>
    <xdr:clientData/>
  </xdr:oneCellAnchor>
  <xdr:oneCellAnchor>
    <xdr:from>
      <xdr:col>2</xdr:col>
      <xdr:colOff>181429</xdr:colOff>
      <xdr:row>44</xdr:row>
      <xdr:rowOff>535214</xdr:rowOff>
    </xdr:from>
    <xdr:ext cx="4626428" cy="553359"/>
    <xdr:sp macro="" textlink="">
      <xdr:nvSpPr>
        <xdr:cNvPr id="71" name="Прямоугольник 70">
          <a:extLst>
            <a:ext uri="{FF2B5EF4-FFF2-40B4-BE49-F238E27FC236}">
              <a16:creationId xmlns:a16="http://schemas.microsoft.com/office/drawing/2014/main" id="{00000000-0008-0000-1F00-000047000000}"/>
            </a:ext>
          </a:extLst>
        </xdr:cNvPr>
        <xdr:cNvSpPr/>
      </xdr:nvSpPr>
      <xdr:spPr>
        <a:xfrm>
          <a:off x="2830286" y="14931571"/>
          <a:ext cx="4626428" cy="553359"/>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a:p>
          <a:r>
            <a:rPr lang="ru-RU" sz="1100" b="0" i="0" baseline="0">
              <a:latin typeface="+mn-lt"/>
              <a:ea typeface="+mn-ea"/>
              <a:cs typeface="+mn-cs"/>
            </a:rPr>
            <a:t>Адаптер тип А для </a:t>
          </a:r>
          <a:r>
            <a:rPr lang="en-US" sz="1100" b="0" i="0" baseline="0">
              <a:latin typeface="+mn-lt"/>
              <a:ea typeface="+mn-ea"/>
              <a:cs typeface="+mn-cs"/>
            </a:rPr>
            <a:t>Quadro V6+</a:t>
          </a:r>
          <a:r>
            <a:rPr lang="ru-RU" sz="1100" b="0" i="0" baseline="0">
              <a:latin typeface="+mn-lt"/>
              <a:ea typeface="+mn-ea"/>
              <a:cs typeface="+mn-cs"/>
            </a:rPr>
            <a:t>/</a:t>
          </a:r>
          <a:r>
            <a:rPr lang="en-US" sz="1100" b="0" i="0" baseline="0">
              <a:latin typeface="+mn-lt"/>
              <a:ea typeface="+mn-ea"/>
              <a:cs typeface="+mn-cs"/>
            </a:rPr>
            <a:t>V6/4D V6</a:t>
          </a:r>
        </a:p>
        <a:p>
          <a:r>
            <a:rPr lang="ru-RU" sz="1100" b="0" i="0" baseline="0">
              <a:latin typeface="+mn-lt"/>
              <a:ea typeface="+mn-ea"/>
              <a:cs typeface="+mn-cs"/>
            </a:rPr>
            <a:t>Адаптер тип</a:t>
          </a:r>
          <a:r>
            <a:rPr lang="en-US" sz="1100" b="0" i="0" baseline="0">
              <a:latin typeface="+mn-lt"/>
              <a:ea typeface="+mn-ea"/>
              <a:cs typeface="+mn-cs"/>
            </a:rPr>
            <a:t> C</a:t>
          </a:r>
          <a:r>
            <a:rPr lang="ru-RU" sz="1100" b="0" i="0" baseline="0">
              <a:latin typeface="+mn-lt"/>
              <a:ea typeface="+mn-ea"/>
              <a:cs typeface="+mn-cs"/>
            </a:rPr>
            <a:t> для </a:t>
          </a:r>
          <a:r>
            <a:rPr lang="en-US" sz="1100" b="0" i="0" baseline="0">
              <a:latin typeface="+mn-lt"/>
              <a:ea typeface="+mn-ea"/>
              <a:cs typeface="+mn-cs"/>
            </a:rPr>
            <a:t>Quadro 25</a:t>
          </a:r>
          <a:endParaRPr lang="ru-RU" sz="1100" b="0" i="0" baseline="0">
            <a:latin typeface="+mn-lt"/>
            <a:ea typeface="+mn-ea"/>
            <a:cs typeface="+mn-cs"/>
          </a:endParaRPr>
        </a:p>
      </xdr:txBody>
    </xdr:sp>
    <xdr:clientData/>
  </xdr:oneCellAnchor>
  <xdr:oneCellAnchor>
    <xdr:from>
      <xdr:col>2</xdr:col>
      <xdr:colOff>54429</xdr:colOff>
      <xdr:row>44</xdr:row>
      <xdr:rowOff>263072</xdr:rowOff>
    </xdr:from>
    <xdr:ext cx="4626428" cy="435428"/>
    <xdr:sp macro="" textlink="">
      <xdr:nvSpPr>
        <xdr:cNvPr id="72" name="Прямоугольник 71">
          <a:extLst>
            <a:ext uri="{FF2B5EF4-FFF2-40B4-BE49-F238E27FC236}">
              <a16:creationId xmlns:a16="http://schemas.microsoft.com/office/drawing/2014/main" id="{00000000-0008-0000-1F00-000048000000}"/>
            </a:ext>
          </a:extLst>
        </xdr:cNvPr>
        <xdr:cNvSpPr/>
      </xdr:nvSpPr>
      <xdr:spPr>
        <a:xfrm>
          <a:off x="2703286" y="14659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18145</xdr:colOff>
      <xdr:row>12</xdr:row>
      <xdr:rowOff>99785</xdr:rowOff>
    </xdr:from>
    <xdr:ext cx="4626428" cy="371929"/>
    <xdr:sp macro="" textlink="">
      <xdr:nvSpPr>
        <xdr:cNvPr id="47" name="Прямоугольник 46">
          <a:extLst>
            <a:ext uri="{FF2B5EF4-FFF2-40B4-BE49-F238E27FC236}">
              <a16:creationId xmlns:a16="http://schemas.microsoft.com/office/drawing/2014/main" id="{00000000-0008-0000-1F00-00002F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V6 Push to Open</a:t>
          </a:r>
          <a:endParaRPr lang="ru-RU" sz="1800" b="1" i="0" baseline="0">
            <a:latin typeface="+mn-lt"/>
            <a:ea typeface="+mn-ea"/>
            <a:cs typeface="+mn-cs"/>
          </a:endParaRPr>
        </a:p>
      </xdr:txBody>
    </xdr:sp>
    <xdr:clientData/>
  </xdr:oneCellAnchor>
  <xdr:oneCellAnchor>
    <xdr:from>
      <xdr:col>1</xdr:col>
      <xdr:colOff>18145</xdr:colOff>
      <xdr:row>17</xdr:row>
      <xdr:rowOff>99785</xdr:rowOff>
    </xdr:from>
    <xdr:ext cx="4626428" cy="371929"/>
    <xdr:sp macro="" textlink="">
      <xdr:nvSpPr>
        <xdr:cNvPr id="48" name="Прямоугольник 47">
          <a:extLst>
            <a:ext uri="{FF2B5EF4-FFF2-40B4-BE49-F238E27FC236}">
              <a16:creationId xmlns:a16="http://schemas.microsoft.com/office/drawing/2014/main" id="{00000000-0008-0000-1F00-000030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oneCellAnchor>
    <xdr:from>
      <xdr:col>1</xdr:col>
      <xdr:colOff>18145</xdr:colOff>
      <xdr:row>34</xdr:row>
      <xdr:rowOff>99785</xdr:rowOff>
    </xdr:from>
    <xdr:ext cx="4626428" cy="371929"/>
    <xdr:sp macro="" textlink="">
      <xdr:nvSpPr>
        <xdr:cNvPr id="49" name="Прямоугольник 48">
          <a:extLst>
            <a:ext uri="{FF2B5EF4-FFF2-40B4-BE49-F238E27FC236}">
              <a16:creationId xmlns:a16="http://schemas.microsoft.com/office/drawing/2014/main" id="{00000000-0008-0000-1F00-000031000000}"/>
            </a:ext>
          </a:extLst>
        </xdr:cNvPr>
        <xdr:cNvSpPr/>
      </xdr:nvSpPr>
      <xdr:spPr>
        <a:xfrm>
          <a:off x="943431" y="728435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wsDr>
</file>

<file path=xl/drawings/drawing22.xml><?xml version="1.0" encoding="utf-8"?>
<xdr:wsDr xmlns:xdr="http://schemas.openxmlformats.org/drawingml/2006/spreadsheetDrawing" xmlns:a="http://schemas.openxmlformats.org/drawingml/2006/main">
  <xdr:oneCellAnchor>
    <xdr:from>
      <xdr:col>7</xdr:col>
      <xdr:colOff>217715</xdr:colOff>
      <xdr:row>11</xdr:row>
      <xdr:rowOff>344712</xdr:rowOff>
    </xdr:from>
    <xdr:ext cx="4626428" cy="371929"/>
    <xdr:sp macro="" textlink="">
      <xdr:nvSpPr>
        <xdr:cNvPr id="39" name="Прямоугольник 38">
          <a:extLst>
            <a:ext uri="{FF2B5EF4-FFF2-40B4-BE49-F238E27FC236}">
              <a16:creationId xmlns:a16="http://schemas.microsoft.com/office/drawing/2014/main" id="{00000000-0008-0000-2100-000027000000}"/>
            </a:ext>
          </a:extLst>
        </xdr:cNvPr>
        <xdr:cNvSpPr/>
      </xdr:nvSpPr>
      <xdr:spPr>
        <a:xfrm>
          <a:off x="9724572" y="6041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a:t>
          </a:r>
          <a:r>
            <a:rPr lang="ru-RU" sz="1200" b="1" i="0" baseline="0">
              <a:latin typeface="+mn-lt"/>
              <a:ea typeface="+mn-ea"/>
              <a:cs typeface="+mn-cs"/>
            </a:rPr>
            <a:t> (для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11</xdr:row>
          <xdr:rowOff>336550</xdr:rowOff>
        </xdr:from>
        <xdr:to>
          <xdr:col>8</xdr:col>
          <xdr:colOff>4184650</xdr:colOff>
          <xdr:row>12</xdr:row>
          <xdr:rowOff>361950</xdr:rowOff>
        </xdr:to>
        <xdr:sp macro="" textlink="">
          <xdr:nvSpPr>
            <xdr:cNvPr id="94218" name="Check Box 10" hidden="1">
              <a:extLst>
                <a:ext uri="{63B3BB69-23CF-44E3-9099-C40C66FF867C}">
                  <a14:compatExt spid="_x0000_s94218"/>
                </a:ext>
                <a:ext uri="{FF2B5EF4-FFF2-40B4-BE49-F238E27FC236}">
                  <a16:creationId xmlns:a16="http://schemas.microsoft.com/office/drawing/2014/main" id="{00000000-0008-0000-2100-00000A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7</xdr:col>
      <xdr:colOff>217711</xdr:colOff>
      <xdr:row>2</xdr:row>
      <xdr:rowOff>211352</xdr:rowOff>
    </xdr:from>
    <xdr:ext cx="4626428" cy="408214"/>
    <xdr:sp macro="" textlink="">
      <xdr:nvSpPr>
        <xdr:cNvPr id="38" name="Прямоугольник 37">
          <a:extLst>
            <a:ext uri="{FF2B5EF4-FFF2-40B4-BE49-F238E27FC236}">
              <a16:creationId xmlns:a16="http://schemas.microsoft.com/office/drawing/2014/main" id="{00000000-0008-0000-2100-000026000000}"/>
            </a:ext>
          </a:extLst>
        </xdr:cNvPr>
        <xdr:cNvSpPr/>
      </xdr:nvSpPr>
      <xdr:spPr>
        <a:xfrm>
          <a:off x="10232568" y="3368209"/>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165100</xdr:rowOff>
        </xdr:from>
        <xdr:to>
          <xdr:col>8</xdr:col>
          <xdr:colOff>3854450</xdr:colOff>
          <xdr:row>4</xdr:row>
          <xdr:rowOff>0</xdr:rowOff>
        </xdr:to>
        <xdr:sp macro="" textlink="">
          <xdr:nvSpPr>
            <xdr:cNvPr id="94217" name="Check Box 9" hidden="1">
              <a:extLst>
                <a:ext uri="{63B3BB69-23CF-44E3-9099-C40C66FF867C}">
                  <a14:compatExt spid="_x0000_s94217"/>
                </a:ext>
                <a:ext uri="{FF2B5EF4-FFF2-40B4-BE49-F238E27FC236}">
                  <a16:creationId xmlns:a16="http://schemas.microsoft.com/office/drawing/2014/main" id="{00000000-0008-0000-2100-000009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3833811</xdr:colOff>
      <xdr:row>0</xdr:row>
      <xdr:rowOff>0</xdr:rowOff>
    </xdr:from>
    <xdr:ext cx="3321845" cy="3405124"/>
    <xdr:sp macro="" textlink="">
      <xdr:nvSpPr>
        <xdr:cNvPr id="6" name="Прямоугольник 5">
          <a:extLst>
            <a:ext uri="{FF2B5EF4-FFF2-40B4-BE49-F238E27FC236}">
              <a16:creationId xmlns:a16="http://schemas.microsoft.com/office/drawing/2014/main" id="{00000000-0008-0000-2100-000006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10" name="Прямоугольник 9">
          <a:extLst>
            <a:ext uri="{FF2B5EF4-FFF2-40B4-BE49-F238E27FC236}">
              <a16:creationId xmlns:a16="http://schemas.microsoft.com/office/drawing/2014/main" id="{00000000-0008-0000-2100-00000A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3833811</xdr:colOff>
      <xdr:row>0</xdr:row>
      <xdr:rowOff>0</xdr:rowOff>
    </xdr:from>
    <xdr:ext cx="3321845" cy="3405124"/>
    <xdr:sp macro="" textlink="">
      <xdr:nvSpPr>
        <xdr:cNvPr id="42" name="Прямоугольник 41">
          <a:extLst>
            <a:ext uri="{FF2B5EF4-FFF2-40B4-BE49-F238E27FC236}">
              <a16:creationId xmlns:a16="http://schemas.microsoft.com/office/drawing/2014/main" id="{00000000-0008-0000-2100-00002A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46" name="Прямоугольник 45">
          <a:extLst>
            <a:ext uri="{FF2B5EF4-FFF2-40B4-BE49-F238E27FC236}">
              <a16:creationId xmlns:a16="http://schemas.microsoft.com/office/drawing/2014/main" id="{00000000-0008-0000-2100-00002E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1633888</xdr:colOff>
      <xdr:row>0</xdr:row>
      <xdr:rowOff>934357</xdr:rowOff>
    </xdr:from>
    <xdr:ext cx="7726806" cy="2195286"/>
    <xdr:sp macro="" textlink="">
      <xdr:nvSpPr>
        <xdr:cNvPr id="83" name="Прямоугольник 82">
          <a:extLst>
            <a:ext uri="{FF2B5EF4-FFF2-40B4-BE49-F238E27FC236}">
              <a16:creationId xmlns:a16="http://schemas.microsoft.com/office/drawing/2014/main" id="{00000000-0008-0000-2100-000053000000}"/>
            </a:ext>
          </a:extLst>
        </xdr:cNvPr>
        <xdr:cNvSpPr/>
      </xdr:nvSpPr>
      <xdr:spPr>
        <a:xfrm>
          <a:off x="4282745" y="934357"/>
          <a:ext cx="7726806" cy="2195286"/>
        </a:xfrm>
        <a:prstGeom prst="rect">
          <a:avLst/>
        </a:prstGeom>
        <a:noFill/>
      </xdr:spPr>
      <xdr:txBody>
        <a:bodyPr wrap="square" lIns="91440" tIns="45720" rIns="91440" bIns="45720">
          <a:noAutofit/>
        </a:bodyPr>
        <a:lstStyle/>
        <a:p>
          <a:r>
            <a:rPr lang="ru-RU" sz="1400" i="0">
              <a:latin typeface="+mn-lt"/>
              <a:ea typeface="+mn-ea"/>
              <a:cs typeface="+mn-cs"/>
            </a:rPr>
            <a:t>2-х дорожечная система для раздвижных дверей с верхним ходовым элементом</a:t>
          </a:r>
          <a:endParaRPr lang="ru-RU" sz="1400"/>
        </a:p>
        <a:p>
          <a:r>
            <a:rPr lang="ru-RU" sz="1400" i="0">
              <a:latin typeface="+mn-lt"/>
              <a:ea typeface="+mn-ea"/>
              <a:cs typeface="+mn-cs"/>
            </a:rPr>
            <a:t> </a:t>
          </a:r>
          <a:r>
            <a:rPr lang="en-US" sz="1400" i="0">
              <a:latin typeface="+mn-lt"/>
              <a:ea typeface="+mn-ea"/>
              <a:cs typeface="+mn-cs"/>
            </a:rPr>
            <a:t>- </a:t>
          </a:r>
          <a:r>
            <a:rPr lang="ru-RU" sz="1400" i="0">
              <a:latin typeface="+mn-lt"/>
              <a:ea typeface="+mn-ea"/>
              <a:cs typeface="+mn-cs"/>
            </a:rPr>
            <a:t>Для</a:t>
          </a:r>
          <a:r>
            <a:rPr lang="ru-RU" sz="1400" i="0" baseline="0">
              <a:latin typeface="+mn-lt"/>
              <a:ea typeface="+mn-ea"/>
              <a:cs typeface="+mn-cs"/>
            </a:rPr>
            <a:t> деревянных дверей или дверей с деревянными/алюминиевыми рамами</a:t>
          </a:r>
          <a:r>
            <a:rPr lang="ru-RU" sz="1400" i="0">
              <a:latin typeface="+mn-lt"/>
              <a:ea typeface="+mn-ea"/>
              <a:cs typeface="+mn-cs"/>
            </a:rPr>
            <a:t>	</a:t>
          </a:r>
          <a:endParaRPr lang="ru-RU" sz="1400"/>
        </a:p>
        <a:p>
          <a:r>
            <a:rPr lang="ru-RU" sz="1400" i="0">
              <a:latin typeface="+mn-lt"/>
              <a:ea typeface="+mn-ea"/>
              <a:cs typeface="+mn-cs"/>
            </a:rPr>
            <a:t> - Макс. вес двери 60 кг,</a:t>
          </a:r>
          <a:r>
            <a:rPr lang="ru-RU" sz="1400" i="0" baseline="0">
              <a:latin typeface="+mn-lt"/>
              <a:ea typeface="+mn-ea"/>
              <a:cs typeface="+mn-cs"/>
            </a:rPr>
            <a:t> </a:t>
          </a:r>
          <a:r>
            <a:rPr lang="ru-RU" sz="1400" i="0">
              <a:latin typeface="+mn-lt"/>
              <a:ea typeface="+mn-ea"/>
              <a:cs typeface="+mn-cs"/>
            </a:rPr>
            <a:t>80 кг</a:t>
          </a:r>
          <a:r>
            <a:rPr lang="ru-RU" sz="1400" i="0" baseline="0">
              <a:latin typeface="+mn-lt"/>
              <a:ea typeface="+mn-ea"/>
              <a:cs typeface="+mn-cs"/>
            </a:rPr>
            <a:t> и 100</a:t>
          </a:r>
          <a:r>
            <a:rPr lang="ru-RU" sz="1400" i="0">
              <a:latin typeface="+mn-lt"/>
              <a:ea typeface="+mn-ea"/>
              <a:cs typeface="+mn-cs"/>
            </a:rPr>
            <a:t> кг. / Высота двери до 3000 мм.	</a:t>
          </a:r>
          <a:endParaRPr lang="ru-RU" sz="1400"/>
        </a:p>
        <a:p>
          <a:r>
            <a:rPr lang="ru-RU" sz="1400" i="0">
              <a:latin typeface="+mn-lt"/>
              <a:ea typeface="+mn-ea"/>
              <a:cs typeface="+mn-cs"/>
            </a:rPr>
            <a:t> - Ширина дверной панели от 600 до 2000 мм.	</a:t>
          </a:r>
          <a:endParaRPr lang="ru-RU" sz="1400"/>
        </a:p>
        <a:p>
          <a:r>
            <a:rPr lang="ru-RU" sz="1400" i="0">
              <a:latin typeface="+mn-lt"/>
              <a:ea typeface="+mn-ea"/>
              <a:cs typeface="+mn-cs"/>
            </a:rPr>
            <a:t> - Толщина дверной панели от 18 </a:t>
          </a:r>
          <a:r>
            <a:rPr lang="ru-RU" sz="1400" i="0" baseline="0">
              <a:latin typeface="+mn-lt"/>
              <a:ea typeface="+mn-ea"/>
              <a:cs typeface="+mn-cs"/>
            </a:rPr>
            <a:t> до 50 мм</a:t>
          </a:r>
          <a:r>
            <a:rPr lang="ru-RU" sz="1400" i="0">
              <a:latin typeface="+mn-lt"/>
              <a:ea typeface="+mn-ea"/>
              <a:cs typeface="+mn-cs"/>
            </a:rPr>
            <a:t>	</a:t>
          </a:r>
          <a:endParaRPr lang="ru-RU" sz="1400"/>
        </a:p>
        <a:p>
          <a:r>
            <a:rPr lang="ru-RU" sz="1400" i="0">
              <a:latin typeface="+mn-lt"/>
              <a:ea typeface="+mn-ea"/>
              <a:cs typeface="+mn-cs"/>
            </a:rPr>
            <a:t> -</a:t>
          </a:r>
          <a:r>
            <a:rPr lang="ru-RU" sz="1400" i="0" baseline="0">
              <a:latin typeface="+mn-lt"/>
              <a:ea typeface="+mn-ea"/>
              <a:cs typeface="+mn-cs"/>
            </a:rPr>
            <a:t> Р</a:t>
          </a:r>
          <a:r>
            <a:rPr lang="ru-RU" sz="1400" i="0">
              <a:latin typeface="+mn-lt"/>
              <a:ea typeface="+mn-ea"/>
              <a:cs typeface="+mn-cs"/>
            </a:rPr>
            <a:t>егулировка высоты +/- 3 мм</a:t>
          </a:r>
        </a:p>
        <a:p>
          <a:r>
            <a:rPr lang="ru-RU" sz="1400" i="0">
              <a:latin typeface="+mn-lt"/>
              <a:ea typeface="+mn-ea"/>
              <a:cs typeface="+mn-cs"/>
            </a:rPr>
            <a:t> - Регулировка наложения двери +/- 10 мм	</a:t>
          </a:r>
          <a:endParaRPr lang="ru-RU" sz="1400"/>
        </a:p>
        <a:p>
          <a:r>
            <a:rPr lang="ru-RU" sz="1400" i="0">
              <a:latin typeface="+mn-lt"/>
              <a:ea typeface="+mn-ea"/>
              <a:cs typeface="+mn-cs"/>
            </a:rPr>
            <a:t> - Быстрый монтаж направляющих элементов</a:t>
          </a:r>
          <a:endParaRPr lang="ru-RU" sz="1400"/>
        </a:p>
        <a:p>
          <a:r>
            <a:rPr lang="ru-RU" sz="1400" i="0">
              <a:latin typeface="+mn-lt"/>
              <a:ea typeface="+mn-ea"/>
              <a:cs typeface="+mn-cs"/>
            </a:rPr>
            <a:t> -</a:t>
          </a:r>
          <a:r>
            <a:rPr lang="ru-RU" sz="1400" i="0" baseline="0">
              <a:latin typeface="+mn-lt"/>
              <a:ea typeface="+mn-ea"/>
              <a:cs typeface="+mn-cs"/>
            </a:rPr>
            <a:t> Минимальный зазор от потолка до крыши 105 мм (от фасадов до потолка</a:t>
          </a:r>
        </a:p>
        <a:p>
          <a:r>
            <a:rPr lang="ru-RU" sz="1400" i="0" baseline="0">
              <a:latin typeface="+mn-lt"/>
              <a:ea typeface="+mn-ea"/>
              <a:cs typeface="+mn-cs"/>
            </a:rPr>
            <a:t>минимальный зазор от 45 мм )</a:t>
          </a:r>
          <a:endParaRPr lang="ru-RU" sz="1400" i="0">
            <a:latin typeface="+mn-lt"/>
            <a:ea typeface="+mn-ea"/>
            <a:cs typeface="+mn-cs"/>
          </a:endParaRPr>
        </a:p>
      </xdr:txBody>
    </xdr:sp>
    <xdr:clientData/>
  </xdr:oneCellAnchor>
  <xdr:twoCellAnchor editAs="oneCell">
    <xdr:from>
      <xdr:col>0</xdr:col>
      <xdr:colOff>888999</xdr:colOff>
      <xdr:row>1</xdr:row>
      <xdr:rowOff>0</xdr:rowOff>
    </xdr:from>
    <xdr:to>
      <xdr:col>2</xdr:col>
      <xdr:colOff>1666308</xdr:colOff>
      <xdr:row>2</xdr:row>
      <xdr:rowOff>1</xdr:rowOff>
    </xdr:to>
    <xdr:pic>
      <xdr:nvPicPr>
        <xdr:cNvPr id="84" name="Рисунок 83" descr="400101_ToplIneXL_USP1_group.jpg">
          <a:extLst>
            <a:ext uri="{FF2B5EF4-FFF2-40B4-BE49-F238E27FC236}">
              <a16:creationId xmlns:a16="http://schemas.microsoft.com/office/drawing/2014/main" id="{00000000-0008-0000-2100-000054000000}"/>
            </a:ext>
          </a:extLst>
        </xdr:cNvPr>
        <xdr:cNvPicPr>
          <a:picLocks noChangeAspect="1"/>
        </xdr:cNvPicPr>
      </xdr:nvPicPr>
      <xdr:blipFill>
        <a:blip xmlns:r="http://schemas.openxmlformats.org/officeDocument/2006/relationships" r:embed="rId1" cstate="print"/>
        <a:stretch>
          <a:fillRect/>
        </a:stretch>
      </xdr:blipFill>
      <xdr:spPr>
        <a:xfrm>
          <a:off x="888999" y="961571"/>
          <a:ext cx="3426166" cy="2195287"/>
        </a:xfrm>
        <a:prstGeom prst="rect">
          <a:avLst/>
        </a:prstGeom>
      </xdr:spPr>
    </xdr:pic>
    <xdr:clientData/>
  </xdr:twoCellAnchor>
  <xdr:twoCellAnchor editAs="oneCell">
    <xdr:from>
      <xdr:col>8</xdr:col>
      <xdr:colOff>888999</xdr:colOff>
      <xdr:row>1</xdr:row>
      <xdr:rowOff>0</xdr:rowOff>
    </xdr:from>
    <xdr:to>
      <xdr:col>8</xdr:col>
      <xdr:colOff>3311070</xdr:colOff>
      <xdr:row>2</xdr:row>
      <xdr:rowOff>0</xdr:rowOff>
    </xdr:to>
    <xdr:pic>
      <xdr:nvPicPr>
        <xdr:cNvPr id="3" name="Рисунок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119428" y="961571"/>
          <a:ext cx="2422071" cy="2195286"/>
        </a:xfrm>
        <a:prstGeom prst="rect">
          <a:avLst/>
        </a:prstGeom>
      </xdr:spPr>
    </xdr:pic>
    <xdr:clientData/>
  </xdr:twoCellAnchor>
  <xdr:twoCellAnchor>
    <xdr:from>
      <xdr:col>0</xdr:col>
      <xdr:colOff>90718</xdr:colOff>
      <xdr:row>0</xdr:row>
      <xdr:rowOff>90716</xdr:rowOff>
    </xdr:from>
    <xdr:to>
      <xdr:col>0</xdr:col>
      <xdr:colOff>763918</xdr:colOff>
      <xdr:row>0</xdr:row>
      <xdr:rowOff>763916</xdr:rowOff>
    </xdr:to>
    <xdr:grpSp>
      <xdr:nvGrpSpPr>
        <xdr:cNvPr id="48" name="Группа 47">
          <a:hlinkClick xmlns:r="http://schemas.openxmlformats.org/officeDocument/2006/relationships" r:id="rId3"/>
          <a:extLst>
            <a:ext uri="{FF2B5EF4-FFF2-40B4-BE49-F238E27FC236}">
              <a16:creationId xmlns:a16="http://schemas.microsoft.com/office/drawing/2014/main" id="{00000000-0008-0000-2100-000030000000}"/>
            </a:ext>
          </a:extLst>
        </xdr:cNvPr>
        <xdr:cNvGrpSpPr>
          <a:grpSpLocks noChangeAspect="1"/>
        </xdr:cNvGrpSpPr>
      </xdr:nvGrpSpPr>
      <xdr:grpSpPr>
        <a:xfrm>
          <a:off x="90718" y="90716"/>
          <a:ext cx="673200" cy="673200"/>
          <a:chOff x="720000" y="3600000"/>
          <a:chExt cx="792000" cy="792000"/>
        </a:xfrm>
        <a:noFill/>
      </xdr:grpSpPr>
      <xdr:sp macro="" textlink="">
        <xdr:nvSpPr>
          <xdr:cNvPr id="49" name="Стрелка влево 111">
            <a:extLst>
              <a:ext uri="{FF2B5EF4-FFF2-40B4-BE49-F238E27FC236}">
                <a16:creationId xmlns:a16="http://schemas.microsoft.com/office/drawing/2014/main" id="{00000000-0008-0000-2100-00003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21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51" name="Группа 50">
          <a:hlinkClick xmlns:r="http://schemas.openxmlformats.org/officeDocument/2006/relationships" r:id="rId4"/>
          <a:extLst>
            <a:ext uri="{FF2B5EF4-FFF2-40B4-BE49-F238E27FC236}">
              <a16:creationId xmlns:a16="http://schemas.microsoft.com/office/drawing/2014/main" id="{00000000-0008-0000-2100-000033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21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21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698501</xdr:colOff>
      <xdr:row>0</xdr:row>
      <xdr:rowOff>81645</xdr:rowOff>
    </xdr:from>
    <xdr:to>
      <xdr:col>1</xdr:col>
      <xdr:colOff>1373416</xdr:colOff>
      <xdr:row>0</xdr:row>
      <xdr:rowOff>773882</xdr:rowOff>
    </xdr:to>
    <xdr:grpSp>
      <xdr:nvGrpSpPr>
        <xdr:cNvPr id="54" name="Группа 53">
          <a:hlinkClick xmlns:r="http://schemas.openxmlformats.org/officeDocument/2006/relationships" r:id="rId5"/>
          <a:extLst>
            <a:ext uri="{FF2B5EF4-FFF2-40B4-BE49-F238E27FC236}">
              <a16:creationId xmlns:a16="http://schemas.microsoft.com/office/drawing/2014/main" id="{00000000-0008-0000-2100-000036000000}"/>
            </a:ext>
          </a:extLst>
        </xdr:cNvPr>
        <xdr:cNvGrpSpPr/>
      </xdr:nvGrpSpPr>
      <xdr:grpSpPr>
        <a:xfrm>
          <a:off x="1623787" y="81645"/>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2100-000037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21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72573</xdr:colOff>
      <xdr:row>28</xdr:row>
      <xdr:rowOff>36285</xdr:rowOff>
    </xdr:from>
    <xdr:ext cx="4869654" cy="1154907"/>
    <xdr:sp macro="" textlink="">
      <xdr:nvSpPr>
        <xdr:cNvPr id="33" name="Прямоугольник 32">
          <a:extLst>
            <a:ext uri="{FF2B5EF4-FFF2-40B4-BE49-F238E27FC236}">
              <a16:creationId xmlns:a16="http://schemas.microsoft.com/office/drawing/2014/main" id="{00000000-0008-0000-2100-000021000000}"/>
            </a:ext>
          </a:extLst>
        </xdr:cNvPr>
        <xdr:cNvSpPr/>
      </xdr:nvSpPr>
      <xdr:spPr>
        <a:xfrm>
          <a:off x="2721430" y="13071928"/>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145143</xdr:colOff>
      <xdr:row>26</xdr:row>
      <xdr:rowOff>34471</xdr:rowOff>
    </xdr:from>
    <xdr:to>
      <xdr:col>1</xdr:col>
      <xdr:colOff>1551214</xdr:colOff>
      <xdr:row>29</xdr:row>
      <xdr:rowOff>896256</xdr:rowOff>
    </xdr:to>
    <xdr:pic>
      <xdr:nvPicPr>
        <xdr:cNvPr id="4" name="Рисунок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70429" y="12707257"/>
          <a:ext cx="1406071" cy="1406071"/>
        </a:xfrm>
        <a:prstGeom prst="rect">
          <a:avLst/>
        </a:prstGeom>
      </xdr:spPr>
    </xdr:pic>
    <xdr:clientData/>
  </xdr:twoCellAnchor>
  <xdr:oneCellAnchor>
    <xdr:from>
      <xdr:col>1</xdr:col>
      <xdr:colOff>154212</xdr:colOff>
      <xdr:row>13</xdr:row>
      <xdr:rowOff>136071</xdr:rowOff>
    </xdr:from>
    <xdr:ext cx="4626428" cy="371929"/>
    <xdr:sp macro="" textlink="">
      <xdr:nvSpPr>
        <xdr:cNvPr id="40" name="Прямоугольник 39">
          <a:extLst>
            <a:ext uri="{FF2B5EF4-FFF2-40B4-BE49-F238E27FC236}">
              <a16:creationId xmlns:a16="http://schemas.microsoft.com/office/drawing/2014/main" id="{00000000-0008-0000-2100-000028000000}"/>
            </a:ext>
          </a:extLst>
        </xdr:cNvPr>
        <xdr:cNvSpPr/>
      </xdr:nvSpPr>
      <xdr:spPr>
        <a:xfrm>
          <a:off x="1079498" y="8744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0</xdr:col>
          <xdr:colOff>901700</xdr:colOff>
          <xdr:row>13</xdr:row>
          <xdr:rowOff>127000</xdr:rowOff>
        </xdr:from>
        <xdr:to>
          <xdr:col>3</xdr:col>
          <xdr:colOff>596900</xdr:colOff>
          <xdr:row>14</xdr:row>
          <xdr:rowOff>279400</xdr:rowOff>
        </xdr:to>
        <xdr:sp macro="" textlink="">
          <xdr:nvSpPr>
            <xdr:cNvPr id="94219" name="Check Box 11" hidden="1">
              <a:extLst>
                <a:ext uri="{63B3BB69-23CF-44E3-9099-C40C66FF867C}">
                  <a14:compatExt spid="_x0000_s94219"/>
                </a:ext>
                <a:ext uri="{FF2B5EF4-FFF2-40B4-BE49-F238E27FC236}">
                  <a16:creationId xmlns:a16="http://schemas.microsoft.com/office/drawing/2014/main" id="{00000000-0008-0000-2100-00000B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editAs="oneCell">
    <xdr:from>
      <xdr:col>1</xdr:col>
      <xdr:colOff>108858</xdr:colOff>
      <xdr:row>23</xdr:row>
      <xdr:rowOff>55597</xdr:rowOff>
    </xdr:from>
    <xdr:to>
      <xdr:col>2</xdr:col>
      <xdr:colOff>45357</xdr:colOff>
      <xdr:row>23</xdr:row>
      <xdr:rowOff>1061357</xdr:rowOff>
    </xdr:to>
    <xdr:pic>
      <xdr:nvPicPr>
        <xdr:cNvPr id="5" name="Рисунок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34144" y="22217097"/>
          <a:ext cx="1660070" cy="1005760"/>
        </a:xfrm>
        <a:prstGeom prst="rect">
          <a:avLst/>
        </a:prstGeom>
      </xdr:spPr>
    </xdr:pic>
    <xdr:clientData/>
  </xdr:twoCellAnchor>
  <xdr:oneCellAnchor>
    <xdr:from>
      <xdr:col>7</xdr:col>
      <xdr:colOff>54428</xdr:colOff>
      <xdr:row>23</xdr:row>
      <xdr:rowOff>200171</xdr:rowOff>
    </xdr:from>
    <xdr:ext cx="861786" cy="859598"/>
    <xdr:pic>
      <xdr:nvPicPr>
        <xdr:cNvPr id="57" name="Рисунок 56" descr="400390_Verbindungslasche_klein_shop.jpg">
          <a:extLst>
            <a:ext uri="{FF2B5EF4-FFF2-40B4-BE49-F238E27FC236}">
              <a16:creationId xmlns:a16="http://schemas.microsoft.com/office/drawing/2014/main" id="{00000000-0008-0000-2100-000039000000}"/>
            </a:ext>
          </a:extLst>
        </xdr:cNvPr>
        <xdr:cNvPicPr>
          <a:picLocks noChangeAspect="1"/>
        </xdr:cNvPicPr>
      </xdr:nvPicPr>
      <xdr:blipFill>
        <a:blip xmlns:r="http://schemas.openxmlformats.org/officeDocument/2006/relationships" r:embed="rId9" cstate="print"/>
        <a:stretch>
          <a:fillRect/>
        </a:stretch>
      </xdr:blipFill>
      <xdr:spPr>
        <a:xfrm>
          <a:off x="10069285" y="11267314"/>
          <a:ext cx="861786" cy="859598"/>
        </a:xfrm>
        <a:prstGeom prst="rect">
          <a:avLst/>
        </a:prstGeom>
      </xdr:spPr>
    </xdr:pic>
    <xdr:clientData/>
  </xdr:oneCellAnchor>
  <xdr:oneCellAnchor>
    <xdr:from>
      <xdr:col>8</xdr:col>
      <xdr:colOff>254567</xdr:colOff>
      <xdr:row>23</xdr:row>
      <xdr:rowOff>95817</xdr:rowOff>
    </xdr:from>
    <xdr:ext cx="3945504" cy="847612"/>
    <xdr:sp macro="" textlink="">
      <xdr:nvSpPr>
        <xdr:cNvPr id="58" name="Прямоугольник 57">
          <a:extLst>
            <a:ext uri="{FF2B5EF4-FFF2-40B4-BE49-F238E27FC236}">
              <a16:creationId xmlns:a16="http://schemas.microsoft.com/office/drawing/2014/main" id="{00000000-0008-0000-2100-00003A000000}"/>
            </a:ext>
          </a:extLst>
        </xdr:cNvPr>
        <xdr:cNvSpPr/>
      </xdr:nvSpPr>
      <xdr:spPr>
        <a:xfrm>
          <a:off x="2903424" y="13312888"/>
          <a:ext cx="3945504" cy="847612"/>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1015998</xdr:colOff>
      <xdr:row>23</xdr:row>
      <xdr:rowOff>16793</xdr:rowOff>
    </xdr:from>
    <xdr:ext cx="780145" cy="1050006"/>
    <xdr:pic>
      <xdr:nvPicPr>
        <xdr:cNvPr id="59" name="Рисунок 58">
          <a:extLst>
            <a:ext uri="{FF2B5EF4-FFF2-40B4-BE49-F238E27FC236}">
              <a16:creationId xmlns:a16="http://schemas.microsoft.com/office/drawing/2014/main" id="{00000000-0008-0000-2100-00003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030855" y="11083936"/>
          <a:ext cx="780145" cy="1050006"/>
        </a:xfrm>
        <a:prstGeom prst="rect">
          <a:avLst/>
        </a:prstGeom>
      </xdr:spPr>
    </xdr:pic>
    <xdr:clientData/>
  </xdr:oneCellAnchor>
  <xdr:oneCellAnchor>
    <xdr:from>
      <xdr:col>6</xdr:col>
      <xdr:colOff>635000</xdr:colOff>
      <xdr:row>28</xdr:row>
      <xdr:rowOff>63500</xdr:rowOff>
    </xdr:from>
    <xdr:ext cx="1345406" cy="1035843"/>
    <xdr:pic>
      <xdr:nvPicPr>
        <xdr:cNvPr id="60" name="Рисунок 59" descr="400390_Verbindungslasche_gross_shop.jpg">
          <a:extLst>
            <a:ext uri="{FF2B5EF4-FFF2-40B4-BE49-F238E27FC236}">
              <a16:creationId xmlns:a16="http://schemas.microsoft.com/office/drawing/2014/main" id="{00000000-0008-0000-2100-00003C000000}"/>
            </a:ext>
          </a:extLst>
        </xdr:cNvPr>
        <xdr:cNvPicPr>
          <a:picLocks noChangeAspect="1"/>
        </xdr:cNvPicPr>
      </xdr:nvPicPr>
      <xdr:blipFill>
        <a:blip xmlns:r="http://schemas.openxmlformats.org/officeDocument/2006/relationships" r:embed="rId11" cstate="print"/>
        <a:stretch>
          <a:fillRect/>
        </a:stretch>
      </xdr:blipFill>
      <xdr:spPr>
        <a:xfrm>
          <a:off x="10005786" y="13099143"/>
          <a:ext cx="1345406" cy="1035843"/>
        </a:xfrm>
        <a:prstGeom prst="rect">
          <a:avLst/>
        </a:prstGeom>
      </xdr:spPr>
    </xdr:pic>
    <xdr:clientData/>
  </xdr:oneCellAnchor>
  <xdr:oneCellAnchor>
    <xdr:from>
      <xdr:col>8</xdr:col>
      <xdr:colOff>734786</xdr:colOff>
      <xdr:row>29</xdr:row>
      <xdr:rowOff>36286</xdr:rowOff>
    </xdr:from>
    <xdr:ext cx="4869654" cy="964407"/>
    <xdr:sp macro="" textlink="">
      <xdr:nvSpPr>
        <xdr:cNvPr id="61" name="Прямоугольник 60">
          <a:extLst>
            <a:ext uri="{FF2B5EF4-FFF2-40B4-BE49-F238E27FC236}">
              <a16:creationId xmlns:a16="http://schemas.microsoft.com/office/drawing/2014/main" id="{00000000-0008-0000-2100-00003D000000}"/>
            </a:ext>
          </a:extLst>
        </xdr:cNvPr>
        <xdr:cNvSpPr/>
      </xdr:nvSpPr>
      <xdr:spPr>
        <a:xfrm>
          <a:off x="3383643" y="15403286"/>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1469571</xdr:colOff>
      <xdr:row>27</xdr:row>
      <xdr:rowOff>100898</xdr:rowOff>
    </xdr:from>
    <xdr:ext cx="852715" cy="1192686"/>
    <xdr:pic>
      <xdr:nvPicPr>
        <xdr:cNvPr id="62" name="Рисунок 61">
          <a:extLst>
            <a:ext uri="{FF2B5EF4-FFF2-40B4-BE49-F238E27FC236}">
              <a16:creationId xmlns:a16="http://schemas.microsoft.com/office/drawing/2014/main" id="{00000000-0008-0000-21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484428" y="12955112"/>
          <a:ext cx="852715" cy="1192686"/>
        </a:xfrm>
        <a:prstGeom prst="rect">
          <a:avLst/>
        </a:prstGeom>
      </xdr:spPr>
    </xdr:pic>
    <xdr:clientData/>
  </xdr:oneCellAnchor>
  <xdr:oneCellAnchor>
    <xdr:from>
      <xdr:col>2</xdr:col>
      <xdr:colOff>734786</xdr:colOff>
      <xdr:row>34</xdr:row>
      <xdr:rowOff>18143</xdr:rowOff>
    </xdr:from>
    <xdr:ext cx="4869654" cy="1163979"/>
    <xdr:sp macro="" textlink="">
      <xdr:nvSpPr>
        <xdr:cNvPr id="64" name="Прямоугольник 63">
          <a:extLst>
            <a:ext uri="{FF2B5EF4-FFF2-40B4-BE49-F238E27FC236}">
              <a16:creationId xmlns:a16="http://schemas.microsoft.com/office/drawing/2014/main" id="{00000000-0008-0000-2100-000040000000}"/>
            </a:ext>
          </a:extLst>
        </xdr:cNvPr>
        <xdr:cNvSpPr/>
      </xdr:nvSpPr>
      <xdr:spPr>
        <a:xfrm>
          <a:off x="3383643" y="15203714"/>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117927</xdr:colOff>
      <xdr:row>33</xdr:row>
      <xdr:rowOff>117928</xdr:rowOff>
    </xdr:from>
    <xdr:to>
      <xdr:col>2</xdr:col>
      <xdr:colOff>235856</xdr:colOff>
      <xdr:row>35</xdr:row>
      <xdr:rowOff>1070429</xdr:rowOff>
    </xdr:to>
    <xdr:pic>
      <xdr:nvPicPr>
        <xdr:cNvPr id="7" name="Рисунок 6">
          <a:extLst>
            <a:ext uri="{FF2B5EF4-FFF2-40B4-BE49-F238E27FC236}">
              <a16:creationId xmlns:a16="http://schemas.microsoft.com/office/drawing/2014/main" id="{00000000-0008-0000-2100-00000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043213" y="15122071"/>
          <a:ext cx="1841500" cy="1315358"/>
        </a:xfrm>
        <a:prstGeom prst="rect">
          <a:avLst/>
        </a:prstGeom>
      </xdr:spPr>
    </xdr:pic>
    <xdr:clientData/>
  </xdr:twoCellAnchor>
  <xdr:twoCellAnchor>
    <xdr:from>
      <xdr:col>1</xdr:col>
      <xdr:colOff>1478643</xdr:colOff>
      <xdr:row>0</xdr:row>
      <xdr:rowOff>99786</xdr:rowOff>
    </xdr:from>
    <xdr:to>
      <xdr:col>2</xdr:col>
      <xdr:colOff>428272</xdr:colOff>
      <xdr:row>0</xdr:row>
      <xdr:rowOff>772986</xdr:rowOff>
    </xdr:to>
    <xdr:grpSp>
      <xdr:nvGrpSpPr>
        <xdr:cNvPr id="11" name="Группа 10">
          <a:hlinkClick xmlns:r="http://schemas.openxmlformats.org/officeDocument/2006/relationships" r:id="rId14"/>
          <a:extLst>
            <a:ext uri="{FF2B5EF4-FFF2-40B4-BE49-F238E27FC236}">
              <a16:creationId xmlns:a16="http://schemas.microsoft.com/office/drawing/2014/main" id="{00000000-0008-0000-2100-00000B000000}"/>
            </a:ext>
          </a:extLst>
        </xdr:cNvPr>
        <xdr:cNvGrpSpPr/>
      </xdr:nvGrpSpPr>
      <xdr:grpSpPr>
        <a:xfrm>
          <a:off x="2403929" y="99786"/>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21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73" name="Прямоугольник 72">
            <a:extLst>
              <a:ext uri="{FF2B5EF4-FFF2-40B4-BE49-F238E27FC236}">
                <a16:creationId xmlns:a16="http://schemas.microsoft.com/office/drawing/2014/main" id="{00000000-0008-0000-2100-00004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526139</xdr:colOff>
      <xdr:row>0</xdr:row>
      <xdr:rowOff>99786</xdr:rowOff>
    </xdr:from>
    <xdr:to>
      <xdr:col>2</xdr:col>
      <xdr:colOff>1199339</xdr:colOff>
      <xdr:row>0</xdr:row>
      <xdr:rowOff>772986</xdr:rowOff>
    </xdr:to>
    <xdr:grpSp>
      <xdr:nvGrpSpPr>
        <xdr:cNvPr id="13" name="Группа 12">
          <a:hlinkClick xmlns:r="http://schemas.openxmlformats.org/officeDocument/2006/relationships" r:id="rId17"/>
          <a:extLst>
            <a:ext uri="{FF2B5EF4-FFF2-40B4-BE49-F238E27FC236}">
              <a16:creationId xmlns:a16="http://schemas.microsoft.com/office/drawing/2014/main" id="{00000000-0008-0000-2100-00000D000000}"/>
            </a:ext>
          </a:extLst>
        </xdr:cNvPr>
        <xdr:cNvGrpSpPr/>
      </xdr:nvGrpSpPr>
      <xdr:grpSpPr>
        <a:xfrm>
          <a:off x="3174996" y="99786"/>
          <a:ext cx="673200" cy="673200"/>
          <a:chOff x="4562928" y="145143"/>
          <a:chExt cx="673200" cy="673200"/>
        </a:xfrm>
      </xdr:grpSpPr>
      <xdr:pic>
        <xdr:nvPicPr>
          <xdr:cNvPr id="8" name="Рисунок 7" descr="Инструменты">
            <a:extLst>
              <a:ext uri="{FF2B5EF4-FFF2-40B4-BE49-F238E27FC236}">
                <a16:creationId xmlns:a16="http://schemas.microsoft.com/office/drawing/2014/main" id="{00000000-0008-0000-2100-000008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1" name="Прямоугольник 40">
            <a:extLst>
              <a:ext uri="{FF2B5EF4-FFF2-40B4-BE49-F238E27FC236}">
                <a16:creationId xmlns:a16="http://schemas.microsoft.com/office/drawing/2014/main" id="{00000000-0008-0000-2100-00002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3.xml><?xml version="1.0" encoding="utf-8"?>
<xdr:wsDr xmlns:xdr="http://schemas.openxmlformats.org/drawingml/2006/spreadsheetDrawing" xmlns:a="http://schemas.openxmlformats.org/drawingml/2006/main">
  <xdr:oneCellAnchor>
    <xdr:from>
      <xdr:col>7</xdr:col>
      <xdr:colOff>181428</xdr:colOff>
      <xdr:row>2</xdr:row>
      <xdr:rowOff>108852</xdr:rowOff>
    </xdr:from>
    <xdr:ext cx="4626428" cy="408214"/>
    <xdr:sp macro="" textlink="">
      <xdr:nvSpPr>
        <xdr:cNvPr id="45" name="Прямоугольник 44">
          <a:extLst>
            <a:ext uri="{FF2B5EF4-FFF2-40B4-BE49-F238E27FC236}">
              <a16:creationId xmlns:a16="http://schemas.microsoft.com/office/drawing/2014/main" id="{00000000-0008-0000-2200-00002D000000}"/>
            </a:ext>
          </a:extLst>
        </xdr:cNvPr>
        <xdr:cNvSpPr/>
      </xdr:nvSpPr>
      <xdr:spPr>
        <a:xfrm>
          <a:off x="10250714" y="3184066"/>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7</xdr:col>
      <xdr:colOff>217713</xdr:colOff>
      <xdr:row>10</xdr:row>
      <xdr:rowOff>217710</xdr:rowOff>
    </xdr:from>
    <xdr:ext cx="4626428" cy="371929"/>
    <xdr:sp macro="" textlink="">
      <xdr:nvSpPr>
        <xdr:cNvPr id="46" name="Прямоугольник 45">
          <a:extLst>
            <a:ext uri="{FF2B5EF4-FFF2-40B4-BE49-F238E27FC236}">
              <a16:creationId xmlns:a16="http://schemas.microsoft.com/office/drawing/2014/main" id="{00000000-0008-0000-2200-00002E000000}"/>
            </a:ext>
          </a:extLst>
        </xdr:cNvPr>
        <xdr:cNvSpPr/>
      </xdr:nvSpPr>
      <xdr:spPr>
        <a:xfrm>
          <a:off x="10286999" y="80009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12700</xdr:colOff>
          <xdr:row>10</xdr:row>
          <xdr:rowOff>171450</xdr:rowOff>
        </xdr:from>
        <xdr:to>
          <xdr:col>8</xdr:col>
          <xdr:colOff>3841750</xdr:colOff>
          <xdr:row>11</xdr:row>
          <xdr:rowOff>247650</xdr:rowOff>
        </xdr:to>
        <xdr:sp macro="" textlink="">
          <xdr:nvSpPr>
            <xdr:cNvPr id="97283" name="Check Box 3" hidden="1">
              <a:extLst>
                <a:ext uri="{63B3BB69-23CF-44E3-9099-C40C66FF867C}">
                  <a14:compatExt spid="_x0000_s97283"/>
                </a:ext>
                <a:ext uri="{FF2B5EF4-FFF2-40B4-BE49-F238E27FC236}">
                  <a16:creationId xmlns:a16="http://schemas.microsoft.com/office/drawing/2014/main" id="{00000000-0008-0000-2200-000003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1714849</xdr:colOff>
      <xdr:row>0</xdr:row>
      <xdr:rowOff>852717</xdr:rowOff>
    </xdr:from>
    <xdr:ext cx="5986793" cy="2177142"/>
    <xdr:sp macro="" textlink="">
      <xdr:nvSpPr>
        <xdr:cNvPr id="14" name="Прямоугольник 13">
          <a:extLst>
            <a:ext uri="{FF2B5EF4-FFF2-40B4-BE49-F238E27FC236}">
              <a16:creationId xmlns:a16="http://schemas.microsoft.com/office/drawing/2014/main" id="{00000000-0008-0000-2200-00000E000000}"/>
            </a:ext>
          </a:extLst>
        </xdr:cNvPr>
        <xdr:cNvSpPr/>
      </xdr:nvSpPr>
      <xdr:spPr>
        <a:xfrm>
          <a:off x="4418135" y="852717"/>
          <a:ext cx="5986793" cy="2177142"/>
        </a:xfrm>
        <a:prstGeom prst="rect">
          <a:avLst/>
        </a:prstGeom>
        <a:noFill/>
      </xdr:spPr>
      <xdr:txBody>
        <a:bodyPr wrap="square" lIns="91440" tIns="45720" rIns="91440" bIns="45720">
          <a:noAutofit/>
        </a:bodyPr>
        <a:lstStyle/>
        <a:p>
          <a:r>
            <a:rPr lang="ru-RU" sz="1400">
              <a:latin typeface="+mn-lt"/>
              <a:ea typeface="+mn-ea"/>
              <a:cs typeface="+mn-cs"/>
            </a:rPr>
            <a:t> - Накладная навеска, 2-хдорожечная система</a:t>
          </a:r>
          <a:endParaRPr lang="en-US" sz="1400">
            <a:latin typeface="+mn-lt"/>
            <a:ea typeface="+mn-ea"/>
            <a:cs typeface="+mn-cs"/>
          </a:endParaRPr>
        </a:p>
        <a:p>
          <a:r>
            <a:rPr lang="ru-RU" sz="1400">
              <a:latin typeface="+mn-lt"/>
              <a:ea typeface="+mn-ea"/>
              <a:cs typeface="+mn-cs"/>
            </a:rPr>
            <a:t> </a:t>
          </a:r>
          <a:r>
            <a:rPr lang="en-US" sz="1400">
              <a:latin typeface="+mn-lt"/>
              <a:ea typeface="+mn-ea"/>
              <a:cs typeface="+mn-cs"/>
            </a:rPr>
            <a:t>- </a:t>
          </a:r>
          <a:r>
            <a:rPr lang="ru-RU" sz="1400">
              <a:latin typeface="+mn-lt"/>
              <a:ea typeface="+mn-ea"/>
              <a:cs typeface="+mn-cs"/>
            </a:rPr>
            <a:t>Для</a:t>
          </a:r>
          <a:r>
            <a:rPr lang="ru-RU" sz="1400" baseline="0">
              <a:latin typeface="+mn-lt"/>
              <a:ea typeface="+mn-ea"/>
              <a:cs typeface="+mn-cs"/>
            </a:rPr>
            <a:t> деревянных дверей или дверей с деревянными/алюминиевыми рамами</a:t>
          </a:r>
          <a:r>
            <a:rPr lang="ru-RU" sz="1400">
              <a:latin typeface="+mn-lt"/>
              <a:ea typeface="+mn-ea"/>
              <a:cs typeface="+mn-cs"/>
            </a:rPr>
            <a:t>	</a:t>
          </a:r>
        </a:p>
        <a:p>
          <a:r>
            <a:rPr lang="ru-RU" sz="1400">
              <a:latin typeface="+mn-lt"/>
              <a:ea typeface="+mn-ea"/>
              <a:cs typeface="+mn-cs"/>
            </a:rPr>
            <a:t> - Макс. вес двери 50 кг. / Высота двери до 2600 мм.	</a:t>
          </a:r>
        </a:p>
        <a:p>
          <a:r>
            <a:rPr lang="ru-RU" sz="1400">
              <a:latin typeface="+mn-lt"/>
              <a:ea typeface="+mn-ea"/>
              <a:cs typeface="+mn-cs"/>
            </a:rPr>
            <a:t> - Ширина дверной панели от 550 до 1500 мм.	</a:t>
          </a:r>
        </a:p>
        <a:p>
          <a:r>
            <a:rPr lang="ru-RU" sz="1400">
              <a:latin typeface="+mn-lt"/>
              <a:ea typeface="+mn-ea"/>
              <a:cs typeface="+mn-cs"/>
            </a:rPr>
            <a:t> - Толщина дверной панели от 10 мм до 30 мм	</a:t>
          </a:r>
        </a:p>
        <a:p>
          <a:r>
            <a:rPr lang="ru-RU" sz="1400">
              <a:latin typeface="+mn-lt"/>
              <a:ea typeface="+mn-ea"/>
              <a:cs typeface="+mn-cs"/>
            </a:rPr>
            <a:t> - Регулировка по высоте ±  2 мм</a:t>
          </a:r>
        </a:p>
        <a:p>
          <a:r>
            <a:rPr lang="ru-RU" sz="1400">
              <a:latin typeface="+mn-lt"/>
              <a:ea typeface="+mn-ea"/>
              <a:cs typeface="+mn-cs"/>
            </a:rPr>
            <a:t> - Регулировка наложения двери макс. 25 мм	</a:t>
          </a:r>
        </a:p>
        <a:p>
          <a:r>
            <a:rPr lang="ru-RU" sz="1400">
              <a:latin typeface="+mn-lt"/>
              <a:ea typeface="+mn-ea"/>
              <a:cs typeface="+mn-cs"/>
            </a:rPr>
            <a:t> - Быстрый монтаж направляющих элементов	</a:t>
          </a:r>
        </a:p>
        <a:p>
          <a:r>
            <a:rPr lang="ru-RU" sz="1400">
              <a:latin typeface="+mn-lt"/>
              <a:ea typeface="+mn-ea"/>
              <a:cs typeface="+mn-cs"/>
            </a:rPr>
            <a:t>-</a:t>
          </a:r>
          <a:r>
            <a:rPr lang="ru-RU" sz="1400" baseline="0">
              <a:latin typeface="+mn-lt"/>
              <a:ea typeface="+mn-ea"/>
              <a:cs typeface="+mn-cs"/>
            </a:rPr>
            <a:t> Минимальный зазор от потолка  до крыши 40 мм</a:t>
          </a:r>
          <a:endParaRPr lang="ru-RU" sz="1400">
            <a:latin typeface="+mn-lt"/>
            <a:ea typeface="+mn-ea"/>
            <a:cs typeface="+mn-cs"/>
          </a:endParaRPr>
        </a:p>
      </xdr:txBody>
    </xdr:sp>
    <xdr:clientData/>
  </xdr:oneCellAnchor>
  <xdr:twoCellAnchor editAs="oneCell">
    <xdr:from>
      <xdr:col>1</xdr:col>
      <xdr:colOff>0</xdr:colOff>
      <xdr:row>1</xdr:row>
      <xdr:rowOff>1</xdr:rowOff>
    </xdr:from>
    <xdr:to>
      <xdr:col>2</xdr:col>
      <xdr:colOff>1760810</xdr:colOff>
      <xdr:row>2</xdr:row>
      <xdr:rowOff>1</xdr:rowOff>
    </xdr:to>
    <xdr:pic>
      <xdr:nvPicPr>
        <xdr:cNvPr id="19" name="Рисунок 18" descr="PR_P39a.jpg">
          <a:extLst>
            <a:ext uri="{FF2B5EF4-FFF2-40B4-BE49-F238E27FC236}">
              <a16:creationId xmlns:a16="http://schemas.microsoft.com/office/drawing/2014/main" id="{00000000-0008-0000-2200-000013000000}"/>
            </a:ext>
          </a:extLst>
        </xdr:cNvPr>
        <xdr:cNvPicPr>
          <a:picLocks noChangeAspect="1"/>
        </xdr:cNvPicPr>
      </xdr:nvPicPr>
      <xdr:blipFill>
        <a:blip xmlns:r="http://schemas.openxmlformats.org/officeDocument/2006/relationships" r:embed="rId1" cstate="print"/>
        <a:stretch>
          <a:fillRect/>
        </a:stretch>
      </xdr:blipFill>
      <xdr:spPr>
        <a:xfrm>
          <a:off x="925286" y="879930"/>
          <a:ext cx="3538810" cy="2195285"/>
        </a:xfrm>
        <a:prstGeom prst="rect">
          <a:avLst/>
        </a:prstGeom>
      </xdr:spPr>
    </xdr:pic>
    <xdr:clientData/>
  </xdr:twoCellAnchor>
  <xdr:twoCellAnchor editAs="oneCell">
    <xdr:from>
      <xdr:col>1</xdr:col>
      <xdr:colOff>1</xdr:colOff>
      <xdr:row>28</xdr:row>
      <xdr:rowOff>23813</xdr:rowOff>
    </xdr:from>
    <xdr:to>
      <xdr:col>1</xdr:col>
      <xdr:colOff>1071563</xdr:colOff>
      <xdr:row>28</xdr:row>
      <xdr:rowOff>1023938</xdr:rowOff>
    </xdr:to>
    <xdr:pic>
      <xdr:nvPicPr>
        <xdr:cNvPr id="35" name="Рисунок 34" descr="400101_TL_9277440_Abdeckprofil_02_shop.jpg">
          <a:extLst>
            <a:ext uri="{FF2B5EF4-FFF2-40B4-BE49-F238E27FC236}">
              <a16:creationId xmlns:a16="http://schemas.microsoft.com/office/drawing/2014/main" id="{00000000-0008-0000-2200-000023000000}"/>
            </a:ext>
          </a:extLst>
        </xdr:cNvPr>
        <xdr:cNvPicPr>
          <a:picLocks noChangeAspect="1"/>
        </xdr:cNvPicPr>
      </xdr:nvPicPr>
      <xdr:blipFill>
        <a:blip xmlns:r="http://schemas.openxmlformats.org/officeDocument/2006/relationships" r:embed="rId2" cstate="print"/>
        <a:stretch>
          <a:fillRect/>
        </a:stretch>
      </xdr:blipFill>
      <xdr:spPr>
        <a:xfrm>
          <a:off x="881064" y="40421719"/>
          <a:ext cx="1071562" cy="1000125"/>
        </a:xfrm>
        <a:prstGeom prst="rect">
          <a:avLst/>
        </a:prstGeom>
      </xdr:spPr>
    </xdr:pic>
    <xdr:clientData/>
  </xdr:twoCellAnchor>
  <xdr:oneCellAnchor>
    <xdr:from>
      <xdr:col>2</xdr:col>
      <xdr:colOff>47625</xdr:colOff>
      <xdr:row>28</xdr:row>
      <xdr:rowOff>273844</xdr:rowOff>
    </xdr:from>
    <xdr:ext cx="4869654" cy="631031"/>
    <xdr:sp macro="" textlink="">
      <xdr:nvSpPr>
        <xdr:cNvPr id="38" name="Прямоугольник 37">
          <a:extLst>
            <a:ext uri="{FF2B5EF4-FFF2-40B4-BE49-F238E27FC236}">
              <a16:creationId xmlns:a16="http://schemas.microsoft.com/office/drawing/2014/main" id="{00000000-0008-0000-2200-000026000000}"/>
            </a:ext>
          </a:extLst>
        </xdr:cNvPr>
        <xdr:cNvSpPr/>
      </xdr:nvSpPr>
      <xdr:spPr>
        <a:xfrm>
          <a:off x="2619375" y="40671750"/>
          <a:ext cx="4869654" cy="631031"/>
        </a:xfrm>
        <a:prstGeom prst="rect">
          <a:avLst/>
        </a:prstGeom>
        <a:noFill/>
      </xdr:spPr>
      <xdr:txBody>
        <a:bodyPr wrap="square" lIns="91440" tIns="45720" rIns="91440" bIns="45720">
          <a:noAutofit/>
        </a:bodyPr>
        <a:lstStyle/>
        <a:p>
          <a:r>
            <a:rPr lang="ru-RU" sz="1100">
              <a:latin typeface="+mn-lt"/>
              <a:ea typeface="+mn-ea"/>
              <a:cs typeface="+mn-cs"/>
            </a:rPr>
            <a:t>Для покрытия расстояния между направляющими передней двери</a:t>
          </a:r>
        </a:p>
        <a:p>
          <a:r>
            <a:rPr lang="ru-RU" sz="1100">
              <a:latin typeface="+mn-lt"/>
              <a:ea typeface="+mn-ea"/>
              <a:cs typeface="+mn-cs"/>
            </a:rPr>
            <a:t>Длина 1500 мм</a:t>
          </a:r>
          <a:endParaRPr lang="ru-RU" sz="5400"/>
        </a:p>
      </xdr:txBody>
    </xdr:sp>
    <xdr:clientData/>
  </xdr:oneCellAnchor>
  <xdr:twoCellAnchor editAs="oneCell">
    <xdr:from>
      <xdr:col>8</xdr:col>
      <xdr:colOff>190500</xdr:colOff>
      <xdr:row>1</xdr:row>
      <xdr:rowOff>0</xdr:rowOff>
    </xdr:from>
    <xdr:to>
      <xdr:col>8</xdr:col>
      <xdr:colOff>2948212</xdr:colOff>
      <xdr:row>2</xdr:row>
      <xdr:rowOff>1</xdr:rowOff>
    </xdr:to>
    <xdr:pic>
      <xdr:nvPicPr>
        <xdr:cNvPr id="11" name="Рисунок 10">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527643" y="1669143"/>
          <a:ext cx="2757712" cy="2195286"/>
        </a:xfrm>
        <a:prstGeom prst="rect">
          <a:avLst/>
        </a:prstGeom>
      </xdr:spPr>
    </xdr:pic>
    <xdr:clientData/>
  </xdr:twoCellAnchor>
  <xdr:twoCellAnchor>
    <xdr:from>
      <xdr:col>0</xdr:col>
      <xdr:colOff>90714</xdr:colOff>
      <xdr:row>0</xdr:row>
      <xdr:rowOff>90713</xdr:rowOff>
    </xdr:from>
    <xdr:to>
      <xdr:col>0</xdr:col>
      <xdr:colOff>763914</xdr:colOff>
      <xdr:row>0</xdr:row>
      <xdr:rowOff>763913</xdr:rowOff>
    </xdr:to>
    <xdr:grpSp>
      <xdr:nvGrpSpPr>
        <xdr:cNvPr id="53" name="Группа 52">
          <a:hlinkClick xmlns:r="http://schemas.openxmlformats.org/officeDocument/2006/relationships" r:id="rId4"/>
          <a:extLst>
            <a:ext uri="{FF2B5EF4-FFF2-40B4-BE49-F238E27FC236}">
              <a16:creationId xmlns:a16="http://schemas.microsoft.com/office/drawing/2014/main" id="{00000000-0008-0000-2200-000035000000}"/>
            </a:ext>
          </a:extLst>
        </xdr:cNvPr>
        <xdr:cNvGrpSpPr>
          <a:grpSpLocks noChangeAspect="1"/>
        </xdr:cNvGrpSpPr>
      </xdr:nvGrpSpPr>
      <xdr:grpSpPr>
        <a:xfrm>
          <a:off x="90714" y="90713"/>
          <a:ext cx="673200" cy="673200"/>
          <a:chOff x="720000" y="3600000"/>
          <a:chExt cx="792000" cy="792000"/>
        </a:xfrm>
        <a:noFill/>
      </xdr:grpSpPr>
      <xdr:sp macro="" textlink="">
        <xdr:nvSpPr>
          <xdr:cNvPr id="58" name="Стрелка влево 111">
            <a:extLst>
              <a:ext uri="{FF2B5EF4-FFF2-40B4-BE49-F238E27FC236}">
                <a16:creationId xmlns:a16="http://schemas.microsoft.com/office/drawing/2014/main" id="{00000000-0008-0000-2200-00003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9" name="Прямоугольник 58">
            <a:extLst>
              <a:ext uri="{FF2B5EF4-FFF2-40B4-BE49-F238E27FC236}">
                <a16:creationId xmlns:a16="http://schemas.microsoft.com/office/drawing/2014/main" id="{00000000-0008-0000-2200-00003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99786</xdr:rowOff>
    </xdr:from>
    <xdr:to>
      <xdr:col>1</xdr:col>
      <xdr:colOff>609696</xdr:colOff>
      <xdr:row>0</xdr:row>
      <xdr:rowOff>772986</xdr:rowOff>
    </xdr:to>
    <xdr:grpSp>
      <xdr:nvGrpSpPr>
        <xdr:cNvPr id="60" name="Группа 59">
          <a:hlinkClick xmlns:r="http://schemas.openxmlformats.org/officeDocument/2006/relationships" r:id="rId5"/>
          <a:extLst>
            <a:ext uri="{FF2B5EF4-FFF2-40B4-BE49-F238E27FC236}">
              <a16:creationId xmlns:a16="http://schemas.microsoft.com/office/drawing/2014/main" id="{00000000-0008-0000-2200-00003C000000}"/>
            </a:ext>
          </a:extLst>
        </xdr:cNvPr>
        <xdr:cNvGrpSpPr>
          <a:grpSpLocks noChangeAspect="1"/>
        </xdr:cNvGrpSpPr>
      </xdr:nvGrpSpPr>
      <xdr:grpSpPr>
        <a:xfrm rot="5400000">
          <a:off x="861782" y="99786"/>
          <a:ext cx="673200" cy="673200"/>
          <a:chOff x="720000" y="3600000"/>
          <a:chExt cx="792000" cy="792000"/>
        </a:xfrm>
        <a:noFill/>
      </xdr:grpSpPr>
      <xdr:sp macro="" textlink="">
        <xdr:nvSpPr>
          <xdr:cNvPr id="61" name="Стрелка влево 111">
            <a:extLst>
              <a:ext uri="{FF2B5EF4-FFF2-40B4-BE49-F238E27FC236}">
                <a16:creationId xmlns:a16="http://schemas.microsoft.com/office/drawing/2014/main" id="{00000000-0008-0000-2200-00003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2" name="Прямоугольник 61">
            <a:extLst>
              <a:ext uri="{FF2B5EF4-FFF2-40B4-BE49-F238E27FC236}">
                <a16:creationId xmlns:a16="http://schemas.microsoft.com/office/drawing/2014/main" id="{00000000-0008-0000-2200-00003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716644</xdr:colOff>
      <xdr:row>0</xdr:row>
      <xdr:rowOff>99786</xdr:rowOff>
    </xdr:from>
    <xdr:to>
      <xdr:col>1</xdr:col>
      <xdr:colOff>1391559</xdr:colOff>
      <xdr:row>0</xdr:row>
      <xdr:rowOff>792023</xdr:rowOff>
    </xdr:to>
    <xdr:grpSp>
      <xdr:nvGrpSpPr>
        <xdr:cNvPr id="63" name="Группа 62">
          <a:hlinkClick xmlns:r="http://schemas.openxmlformats.org/officeDocument/2006/relationships" r:id="rId6"/>
          <a:extLst>
            <a:ext uri="{FF2B5EF4-FFF2-40B4-BE49-F238E27FC236}">
              <a16:creationId xmlns:a16="http://schemas.microsoft.com/office/drawing/2014/main" id="{00000000-0008-0000-2200-00003F000000}"/>
            </a:ext>
          </a:extLst>
        </xdr:cNvPr>
        <xdr:cNvGrpSpPr/>
      </xdr:nvGrpSpPr>
      <xdr:grpSpPr>
        <a:xfrm>
          <a:off x="1641930" y="99786"/>
          <a:ext cx="674915" cy="692237"/>
          <a:chOff x="2160000" y="3672000"/>
          <a:chExt cx="720000" cy="720000"/>
        </a:xfrm>
      </xdr:grpSpPr>
      <xdr:pic>
        <xdr:nvPicPr>
          <xdr:cNvPr id="64" name="Picture 6" descr="D:\work folders\МОС\Документы по работе\прайс-лист\конфигуратор\unnamed.jpg">
            <a:extLst>
              <a:ext uri="{FF2B5EF4-FFF2-40B4-BE49-F238E27FC236}">
                <a16:creationId xmlns:a16="http://schemas.microsoft.com/office/drawing/2014/main" id="{00000000-0008-0000-2200-000040000000}"/>
              </a:ext>
            </a:extLst>
          </xdr:cNvPr>
          <xdr:cNvPicPr>
            <a:picLocks noChangeAspect="1" noChangeArrowheads="1"/>
          </xdr:cNvPicPr>
        </xdr:nvPicPr>
        <xdr:blipFill>
          <a:blip xmlns:r="http://schemas.openxmlformats.org/officeDocument/2006/relationships" r:embed="rId7" cstate="print"/>
          <a:srcRect l="1575" t="1575" r="1575" b="1575"/>
          <a:stretch>
            <a:fillRect/>
          </a:stretch>
        </xdr:blipFill>
        <xdr:spPr bwMode="auto">
          <a:xfrm>
            <a:off x="2160000" y="3672000"/>
            <a:ext cx="720000" cy="720000"/>
          </a:xfrm>
          <a:prstGeom prst="rect">
            <a:avLst/>
          </a:prstGeom>
          <a:noFill/>
        </xdr:spPr>
      </xdr:pic>
      <xdr:sp macro="" textlink="">
        <xdr:nvSpPr>
          <xdr:cNvPr id="65" name="Скругленный прямоугольник 49">
            <a:extLst>
              <a:ext uri="{FF2B5EF4-FFF2-40B4-BE49-F238E27FC236}">
                <a16:creationId xmlns:a16="http://schemas.microsoft.com/office/drawing/2014/main" id="{00000000-0008-0000-2200-00004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235855</xdr:colOff>
      <xdr:row>38</xdr:row>
      <xdr:rowOff>172356</xdr:rowOff>
    </xdr:from>
    <xdr:to>
      <xdr:col>1</xdr:col>
      <xdr:colOff>1641926</xdr:colOff>
      <xdr:row>41</xdr:row>
      <xdr:rowOff>126999</xdr:rowOff>
    </xdr:to>
    <xdr:pic>
      <xdr:nvPicPr>
        <xdr:cNvPr id="42" name="Рисунок 41">
          <a:extLst>
            <a:ext uri="{FF2B5EF4-FFF2-40B4-BE49-F238E27FC236}">
              <a16:creationId xmlns:a16="http://schemas.microsoft.com/office/drawing/2014/main" id="{00000000-0008-0000-2200-00002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61141" y="15493999"/>
          <a:ext cx="1406071" cy="1406070"/>
        </a:xfrm>
        <a:prstGeom prst="rect">
          <a:avLst/>
        </a:prstGeom>
      </xdr:spPr>
    </xdr:pic>
    <xdr:clientData/>
  </xdr:twoCellAnchor>
  <xdr:oneCellAnchor>
    <xdr:from>
      <xdr:col>1</xdr:col>
      <xdr:colOff>199572</xdr:colOff>
      <xdr:row>13</xdr:row>
      <xdr:rowOff>136071</xdr:rowOff>
    </xdr:from>
    <xdr:ext cx="4626428" cy="371929"/>
    <xdr:sp macro="" textlink="">
      <xdr:nvSpPr>
        <xdr:cNvPr id="47" name="Прямоугольник 46">
          <a:extLst>
            <a:ext uri="{FF2B5EF4-FFF2-40B4-BE49-F238E27FC236}">
              <a16:creationId xmlns:a16="http://schemas.microsoft.com/office/drawing/2014/main" id="{00000000-0008-0000-2200-00002F000000}"/>
            </a:ext>
          </a:extLst>
        </xdr:cNvPr>
        <xdr:cNvSpPr/>
      </xdr:nvSpPr>
      <xdr:spPr>
        <a:xfrm>
          <a:off x="1124858" y="8899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доводчик на открывание</a:t>
          </a: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57150</xdr:rowOff>
        </xdr:from>
        <xdr:to>
          <xdr:col>8</xdr:col>
          <xdr:colOff>3854450</xdr:colOff>
          <xdr:row>4</xdr:row>
          <xdr:rowOff>0</xdr:rowOff>
        </xdr:to>
        <xdr:sp macro="" textlink="">
          <xdr:nvSpPr>
            <xdr:cNvPr id="97282" name="Check Box 2" hidden="1">
              <a:extLst>
                <a:ext uri="{63B3BB69-23CF-44E3-9099-C40C66FF867C}">
                  <a14:compatExt spid="_x0000_s97282"/>
                </a:ext>
                <a:ext uri="{FF2B5EF4-FFF2-40B4-BE49-F238E27FC236}">
                  <a16:creationId xmlns:a16="http://schemas.microsoft.com/office/drawing/2014/main" id="{00000000-0008-0000-2200-000002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19050</xdr:colOff>
          <xdr:row>13</xdr:row>
          <xdr:rowOff>133350</xdr:rowOff>
        </xdr:from>
        <xdr:to>
          <xdr:col>2</xdr:col>
          <xdr:colOff>3803650</xdr:colOff>
          <xdr:row>14</xdr:row>
          <xdr:rowOff>120650</xdr:rowOff>
        </xdr:to>
        <xdr:sp macro="" textlink="">
          <xdr:nvSpPr>
            <xdr:cNvPr id="97284" name="Check Box 4" hidden="1">
              <a:extLst>
                <a:ext uri="{63B3BB69-23CF-44E3-9099-C40C66FF867C}">
                  <a14:compatExt spid="_x0000_s97284"/>
                </a:ext>
                <a:ext uri="{FF2B5EF4-FFF2-40B4-BE49-F238E27FC236}">
                  <a16:creationId xmlns:a16="http://schemas.microsoft.com/office/drawing/2014/main" id="{00000000-0008-0000-2200-000004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1478643</xdr:colOff>
      <xdr:row>0</xdr:row>
      <xdr:rowOff>99785</xdr:rowOff>
    </xdr:from>
    <xdr:to>
      <xdr:col>2</xdr:col>
      <xdr:colOff>373843</xdr:colOff>
      <xdr:row>0</xdr:row>
      <xdr:rowOff>772985</xdr:rowOff>
    </xdr:to>
    <xdr:grpSp>
      <xdr:nvGrpSpPr>
        <xdr:cNvPr id="43" name="Группа 42">
          <a:hlinkClick xmlns:r="http://schemas.openxmlformats.org/officeDocument/2006/relationships" r:id="rId9"/>
          <a:extLst>
            <a:ext uri="{FF2B5EF4-FFF2-40B4-BE49-F238E27FC236}">
              <a16:creationId xmlns:a16="http://schemas.microsoft.com/office/drawing/2014/main" id="{00000000-0008-0000-2200-00002B000000}"/>
            </a:ext>
          </a:extLst>
        </xdr:cNvPr>
        <xdr:cNvGrpSpPr/>
      </xdr:nvGrpSpPr>
      <xdr:grpSpPr>
        <a:xfrm>
          <a:off x="2403929" y="99785"/>
          <a:ext cx="673200" cy="673200"/>
          <a:chOff x="2403929" y="99786"/>
          <a:chExt cx="673200" cy="673200"/>
        </a:xfrm>
      </xdr:grpSpPr>
      <xdr:pic>
        <xdr:nvPicPr>
          <xdr:cNvPr id="44" name="Рисунок 43" descr="Открытая книга">
            <a:extLst>
              <a:ext uri="{FF2B5EF4-FFF2-40B4-BE49-F238E27FC236}">
                <a16:creationId xmlns:a16="http://schemas.microsoft.com/office/drawing/2014/main" id="{00000000-0008-0000-2200-00002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2467429" y="181428"/>
            <a:ext cx="546561" cy="560616"/>
          </a:xfrm>
          <a:prstGeom prst="rect">
            <a:avLst/>
          </a:prstGeom>
        </xdr:spPr>
      </xdr:pic>
      <xdr:sp macro="" textlink="">
        <xdr:nvSpPr>
          <xdr:cNvPr id="48" name="Прямоугольник 47">
            <a:extLst>
              <a:ext uri="{FF2B5EF4-FFF2-40B4-BE49-F238E27FC236}">
                <a16:creationId xmlns:a16="http://schemas.microsoft.com/office/drawing/2014/main" id="{00000000-0008-0000-2200-00003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471714</xdr:colOff>
      <xdr:row>0</xdr:row>
      <xdr:rowOff>99785</xdr:rowOff>
    </xdr:from>
    <xdr:to>
      <xdr:col>2</xdr:col>
      <xdr:colOff>1144914</xdr:colOff>
      <xdr:row>0</xdr:row>
      <xdr:rowOff>772985</xdr:rowOff>
    </xdr:to>
    <xdr:grpSp>
      <xdr:nvGrpSpPr>
        <xdr:cNvPr id="49" name="Группа 48">
          <a:hlinkClick xmlns:r="http://schemas.openxmlformats.org/officeDocument/2006/relationships" r:id="rId12"/>
          <a:extLst>
            <a:ext uri="{FF2B5EF4-FFF2-40B4-BE49-F238E27FC236}">
              <a16:creationId xmlns:a16="http://schemas.microsoft.com/office/drawing/2014/main" id="{00000000-0008-0000-2200-000031000000}"/>
            </a:ext>
          </a:extLst>
        </xdr:cNvPr>
        <xdr:cNvGrpSpPr/>
      </xdr:nvGrpSpPr>
      <xdr:grpSpPr>
        <a:xfrm>
          <a:off x="3175000" y="99785"/>
          <a:ext cx="673200" cy="673200"/>
          <a:chOff x="4562928" y="145143"/>
          <a:chExt cx="673200" cy="673200"/>
        </a:xfrm>
      </xdr:grpSpPr>
      <xdr:pic>
        <xdr:nvPicPr>
          <xdr:cNvPr id="50" name="Рисунок 49" descr="Инструменты">
            <a:extLst>
              <a:ext uri="{FF2B5EF4-FFF2-40B4-BE49-F238E27FC236}">
                <a16:creationId xmlns:a16="http://schemas.microsoft.com/office/drawing/2014/main" id="{00000000-0008-0000-2200-00003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4608289" y="188686"/>
            <a:ext cx="589640" cy="589640"/>
          </a:xfrm>
          <a:prstGeom prst="rect">
            <a:avLst/>
          </a:prstGeom>
        </xdr:spPr>
      </xdr:pic>
      <xdr:sp macro="" textlink="">
        <xdr:nvSpPr>
          <xdr:cNvPr id="66" name="Прямоугольник 65">
            <a:extLst>
              <a:ext uri="{FF2B5EF4-FFF2-40B4-BE49-F238E27FC236}">
                <a16:creationId xmlns:a16="http://schemas.microsoft.com/office/drawing/2014/main" id="{00000000-0008-0000-2200-00004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1</xdr:colOff>
      <xdr:row>28</xdr:row>
      <xdr:rowOff>1</xdr:rowOff>
    </xdr:from>
    <xdr:ext cx="1202530" cy="1047749"/>
    <xdr:pic>
      <xdr:nvPicPr>
        <xdr:cNvPr id="67" name="Рисунок 66" descr="600890_Duenntuermuffen_shop.jpg">
          <a:extLst>
            <a:ext uri="{FF2B5EF4-FFF2-40B4-BE49-F238E27FC236}">
              <a16:creationId xmlns:a16="http://schemas.microsoft.com/office/drawing/2014/main" id="{00000000-0008-0000-2200-000043000000}"/>
            </a:ext>
          </a:extLst>
        </xdr:cNvPr>
        <xdr:cNvPicPr>
          <a:picLocks noChangeAspect="1"/>
        </xdr:cNvPicPr>
      </xdr:nvPicPr>
      <xdr:blipFill>
        <a:blip xmlns:r="http://schemas.openxmlformats.org/officeDocument/2006/relationships" r:embed="rId15" cstate="print"/>
        <a:stretch>
          <a:fillRect/>
        </a:stretch>
      </xdr:blipFill>
      <xdr:spPr>
        <a:xfrm>
          <a:off x="925287" y="13398501"/>
          <a:ext cx="1202530" cy="1047749"/>
        </a:xfrm>
        <a:prstGeom prst="rect">
          <a:avLst/>
        </a:prstGeom>
      </xdr:spPr>
    </xdr:pic>
    <xdr:clientData/>
  </xdr:oneCellAnchor>
  <xdr:oneCellAnchor>
    <xdr:from>
      <xdr:col>8</xdr:col>
      <xdr:colOff>0</xdr:colOff>
      <xdr:row>28</xdr:row>
      <xdr:rowOff>261938</xdr:rowOff>
    </xdr:from>
    <xdr:ext cx="4869654" cy="631031"/>
    <xdr:sp macro="" textlink="">
      <xdr:nvSpPr>
        <xdr:cNvPr id="68" name="Прямоугольник 67">
          <a:extLst>
            <a:ext uri="{FF2B5EF4-FFF2-40B4-BE49-F238E27FC236}">
              <a16:creationId xmlns:a16="http://schemas.microsoft.com/office/drawing/2014/main" id="{00000000-0008-0000-2200-000044000000}"/>
            </a:ext>
          </a:extLst>
        </xdr:cNvPr>
        <xdr:cNvSpPr/>
      </xdr:nvSpPr>
      <xdr:spPr>
        <a:xfrm>
          <a:off x="2703286" y="13660438"/>
          <a:ext cx="4869654" cy="631031"/>
        </a:xfrm>
        <a:prstGeom prst="rect">
          <a:avLst/>
        </a:prstGeom>
        <a:noFill/>
      </xdr:spPr>
      <xdr:txBody>
        <a:bodyPr wrap="square" lIns="91440" tIns="45720" rIns="91440" bIns="45720">
          <a:noAutofit/>
        </a:bodyPr>
        <a:lstStyle/>
        <a:p>
          <a:r>
            <a:rPr lang="ru-RU" sz="1100">
              <a:latin typeface="+mn-lt"/>
              <a:ea typeface="+mn-ea"/>
              <a:cs typeface="+mn-cs"/>
            </a:rPr>
            <a:t>20 втулок и винтов для крепления фурнитуры к тонкой двери толщиной 10 - 12 мм</a:t>
          </a:r>
          <a:endParaRPr lang="ru-RU" sz="5400"/>
        </a:p>
      </xdr:txBody>
    </xdr:sp>
    <xdr:clientData/>
  </xdr:oneCellAnchor>
  <xdr:oneCellAnchor>
    <xdr:from>
      <xdr:col>1</xdr:col>
      <xdr:colOff>1</xdr:colOff>
      <xdr:row>34</xdr:row>
      <xdr:rowOff>1</xdr:rowOff>
    </xdr:from>
    <xdr:ext cx="1035842" cy="1035842"/>
    <xdr:pic>
      <xdr:nvPicPr>
        <xdr:cNvPr id="69" name="Рисунок 68" descr="409990_TLL_Distanzrolle_926509300_shop.jpg">
          <a:extLst>
            <a:ext uri="{FF2B5EF4-FFF2-40B4-BE49-F238E27FC236}">
              <a16:creationId xmlns:a16="http://schemas.microsoft.com/office/drawing/2014/main" id="{00000000-0008-0000-2200-000045000000}"/>
            </a:ext>
          </a:extLst>
        </xdr:cNvPr>
        <xdr:cNvPicPr>
          <a:picLocks noChangeAspect="1"/>
        </xdr:cNvPicPr>
      </xdr:nvPicPr>
      <xdr:blipFill>
        <a:blip xmlns:r="http://schemas.openxmlformats.org/officeDocument/2006/relationships" r:embed="rId16" cstate="print"/>
        <a:stretch>
          <a:fillRect/>
        </a:stretch>
      </xdr:blipFill>
      <xdr:spPr>
        <a:xfrm>
          <a:off x="925287" y="15539358"/>
          <a:ext cx="1035842" cy="1035842"/>
        </a:xfrm>
        <a:prstGeom prst="rect">
          <a:avLst/>
        </a:prstGeom>
      </xdr:spPr>
    </xdr:pic>
    <xdr:clientData/>
  </xdr:oneCellAnchor>
  <xdr:oneCellAnchor>
    <xdr:from>
      <xdr:col>2</xdr:col>
      <xdr:colOff>23812</xdr:colOff>
      <xdr:row>34</xdr:row>
      <xdr:rowOff>178594</xdr:rowOff>
    </xdr:from>
    <xdr:ext cx="4869654" cy="797718"/>
    <xdr:sp macro="" textlink="">
      <xdr:nvSpPr>
        <xdr:cNvPr id="70" name="Прямоугольник 69">
          <a:extLst>
            <a:ext uri="{FF2B5EF4-FFF2-40B4-BE49-F238E27FC236}">
              <a16:creationId xmlns:a16="http://schemas.microsoft.com/office/drawing/2014/main" id="{00000000-0008-0000-2200-000046000000}"/>
            </a:ext>
          </a:extLst>
        </xdr:cNvPr>
        <xdr:cNvSpPr/>
      </xdr:nvSpPr>
      <xdr:spPr>
        <a:xfrm>
          <a:off x="2727098" y="15717951"/>
          <a:ext cx="4869654" cy="797718"/>
        </a:xfrm>
        <a:prstGeom prst="rect">
          <a:avLst/>
        </a:prstGeom>
        <a:noFill/>
      </xdr:spPr>
      <xdr:txBody>
        <a:bodyPr wrap="square" lIns="91440" tIns="45720" rIns="91440" bIns="45720">
          <a:noAutofit/>
        </a:bodyPr>
        <a:lstStyle/>
        <a:p>
          <a:r>
            <a:rPr lang="ru-RU" sz="1100">
              <a:latin typeface="+mn-lt"/>
              <a:ea typeface="+mn-ea"/>
              <a:cs typeface="+mn-cs"/>
            </a:rPr>
            <a:t>Для повышения функциональной безопасности системы раздвижных дверей для высоких дверей с прогибом</a:t>
          </a:r>
        </a:p>
        <a:p>
          <a:r>
            <a:rPr lang="en-US" sz="1100">
              <a:latin typeface="+mn-lt"/>
              <a:ea typeface="+mn-ea"/>
              <a:cs typeface="+mn-cs"/>
            </a:rPr>
            <a:t>EB 29</a:t>
          </a:r>
          <a:r>
            <a:rPr lang="ru-RU" sz="1100">
              <a:latin typeface="+mn-lt"/>
              <a:ea typeface="+mn-ea"/>
              <a:cs typeface="+mn-cs"/>
            </a:rPr>
            <a:t>/</a:t>
          </a:r>
          <a:r>
            <a:rPr lang="en-US" sz="1100">
              <a:latin typeface="+mn-lt"/>
              <a:ea typeface="+mn-ea"/>
              <a:cs typeface="+mn-cs"/>
            </a:rPr>
            <a:t>EB 36 </a:t>
          </a:r>
          <a:r>
            <a:rPr lang="ru-RU" sz="1100">
              <a:latin typeface="+mn-lt"/>
              <a:ea typeface="+mn-ea"/>
              <a:cs typeface="+mn-cs"/>
            </a:rPr>
            <a:t>для монтажа на боковой стенке</a:t>
          </a:r>
        </a:p>
      </xdr:txBody>
    </xdr:sp>
    <xdr:clientData/>
  </xdr:oneCellAnchor>
  <xdr:oneCellAnchor>
    <xdr:from>
      <xdr:col>7</xdr:col>
      <xdr:colOff>0</xdr:colOff>
      <xdr:row>34</xdr:row>
      <xdr:rowOff>0</xdr:rowOff>
    </xdr:from>
    <xdr:ext cx="1071562" cy="1071562"/>
    <xdr:pic>
      <xdr:nvPicPr>
        <xdr:cNvPr id="71" name="Рисунок 70" descr="400390_Verbindungslasche_klein_shop.jpg">
          <a:extLst>
            <a:ext uri="{FF2B5EF4-FFF2-40B4-BE49-F238E27FC236}">
              <a16:creationId xmlns:a16="http://schemas.microsoft.com/office/drawing/2014/main" id="{00000000-0008-0000-2200-000047000000}"/>
            </a:ext>
          </a:extLst>
        </xdr:cNvPr>
        <xdr:cNvPicPr>
          <a:picLocks noChangeAspect="1"/>
        </xdr:cNvPicPr>
      </xdr:nvPicPr>
      <xdr:blipFill>
        <a:blip xmlns:r="http://schemas.openxmlformats.org/officeDocument/2006/relationships" r:embed="rId17" cstate="print"/>
        <a:stretch>
          <a:fillRect/>
        </a:stretch>
      </xdr:blipFill>
      <xdr:spPr>
        <a:xfrm>
          <a:off x="925286" y="17970500"/>
          <a:ext cx="1071562" cy="1071562"/>
        </a:xfrm>
        <a:prstGeom prst="rect">
          <a:avLst/>
        </a:prstGeom>
      </xdr:spPr>
    </xdr:pic>
    <xdr:clientData/>
  </xdr:oneCellAnchor>
  <xdr:oneCellAnchor>
    <xdr:from>
      <xdr:col>8</xdr:col>
      <xdr:colOff>127566</xdr:colOff>
      <xdr:row>33</xdr:row>
      <xdr:rowOff>168387</xdr:rowOff>
    </xdr:from>
    <xdr:ext cx="4869654" cy="964407"/>
    <xdr:sp macro="" textlink="">
      <xdr:nvSpPr>
        <xdr:cNvPr id="72" name="Прямоугольник 71">
          <a:extLst>
            <a:ext uri="{FF2B5EF4-FFF2-40B4-BE49-F238E27FC236}">
              <a16:creationId xmlns:a16="http://schemas.microsoft.com/office/drawing/2014/main" id="{00000000-0008-0000-2200-000048000000}"/>
            </a:ext>
          </a:extLst>
        </xdr:cNvPr>
        <xdr:cNvSpPr/>
      </xdr:nvSpPr>
      <xdr:spPr>
        <a:xfrm>
          <a:off x="2830852" y="17957458"/>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934358</xdr:colOff>
      <xdr:row>33</xdr:row>
      <xdr:rowOff>81642</xdr:rowOff>
    </xdr:from>
    <xdr:ext cx="843643" cy="1135469"/>
    <xdr:pic>
      <xdr:nvPicPr>
        <xdr:cNvPr id="73" name="Рисунок 72">
          <a:extLst>
            <a:ext uri="{FF2B5EF4-FFF2-40B4-BE49-F238E27FC236}">
              <a16:creationId xmlns:a16="http://schemas.microsoft.com/office/drawing/2014/main" id="{00000000-0008-0000-2200-000049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859644" y="17870713"/>
          <a:ext cx="843643" cy="1135469"/>
        </a:xfrm>
        <a:prstGeom prst="rect">
          <a:avLst/>
        </a:prstGeom>
      </xdr:spPr>
    </xdr:pic>
    <xdr:clientData/>
  </xdr:oneCellAnchor>
  <xdr:oneCellAnchor>
    <xdr:from>
      <xdr:col>7</xdr:col>
      <xdr:colOff>1</xdr:colOff>
      <xdr:row>40</xdr:row>
      <xdr:rowOff>1</xdr:rowOff>
    </xdr:from>
    <xdr:ext cx="1345406" cy="1047749"/>
    <xdr:pic>
      <xdr:nvPicPr>
        <xdr:cNvPr id="74" name="Рисунок 73" descr="400390_Verbindungslasche_gross_shop.jpg">
          <a:extLst>
            <a:ext uri="{FF2B5EF4-FFF2-40B4-BE49-F238E27FC236}">
              <a16:creationId xmlns:a16="http://schemas.microsoft.com/office/drawing/2014/main" id="{00000000-0008-0000-2200-00004A000000}"/>
            </a:ext>
          </a:extLst>
        </xdr:cNvPr>
        <xdr:cNvPicPr>
          <a:picLocks noChangeAspect="1"/>
        </xdr:cNvPicPr>
      </xdr:nvPicPr>
      <xdr:blipFill>
        <a:blip xmlns:r="http://schemas.openxmlformats.org/officeDocument/2006/relationships" r:embed="rId19" cstate="print"/>
        <a:stretch>
          <a:fillRect/>
        </a:stretch>
      </xdr:blipFill>
      <xdr:spPr>
        <a:xfrm>
          <a:off x="925287" y="20111358"/>
          <a:ext cx="1345406" cy="1047749"/>
        </a:xfrm>
        <a:prstGeom prst="rect">
          <a:avLst/>
        </a:prstGeom>
      </xdr:spPr>
    </xdr:pic>
    <xdr:clientData/>
  </xdr:oneCellAnchor>
  <xdr:oneCellAnchor>
    <xdr:from>
      <xdr:col>8</xdr:col>
      <xdr:colOff>526143</xdr:colOff>
      <xdr:row>40</xdr:row>
      <xdr:rowOff>0</xdr:rowOff>
    </xdr:from>
    <xdr:ext cx="3964214" cy="964407"/>
    <xdr:sp macro="" textlink="">
      <xdr:nvSpPr>
        <xdr:cNvPr id="75" name="Прямоугольник 74">
          <a:extLst>
            <a:ext uri="{FF2B5EF4-FFF2-40B4-BE49-F238E27FC236}">
              <a16:creationId xmlns:a16="http://schemas.microsoft.com/office/drawing/2014/main" id="{00000000-0008-0000-2200-00004B000000}"/>
            </a:ext>
          </a:extLst>
        </xdr:cNvPr>
        <xdr:cNvSpPr/>
      </xdr:nvSpPr>
      <xdr:spPr>
        <a:xfrm>
          <a:off x="3229429" y="20111357"/>
          <a:ext cx="396421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1360714</xdr:colOff>
      <xdr:row>39</xdr:row>
      <xdr:rowOff>18142</xdr:rowOff>
    </xdr:from>
    <xdr:ext cx="852715" cy="1192686"/>
    <xdr:pic>
      <xdr:nvPicPr>
        <xdr:cNvPr id="76" name="Рисунок 75">
          <a:extLst>
            <a:ext uri="{FF2B5EF4-FFF2-40B4-BE49-F238E27FC236}">
              <a16:creationId xmlns:a16="http://schemas.microsoft.com/office/drawing/2014/main" id="{00000000-0008-0000-2200-00004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286000" y="19948071"/>
          <a:ext cx="852715" cy="1192686"/>
        </a:xfrm>
        <a:prstGeom prst="rect">
          <a:avLst/>
        </a:prstGeom>
      </xdr:spPr>
    </xdr:pic>
    <xdr:clientData/>
  </xdr:oneCellAnchor>
  <xdr:oneCellAnchor>
    <xdr:from>
      <xdr:col>2</xdr:col>
      <xdr:colOff>0</xdr:colOff>
      <xdr:row>39</xdr:row>
      <xdr:rowOff>172357</xdr:rowOff>
    </xdr:from>
    <xdr:ext cx="4869654" cy="1154907"/>
    <xdr:sp macro="" textlink="">
      <xdr:nvSpPr>
        <xdr:cNvPr id="77" name="Прямоугольник 76">
          <a:extLst>
            <a:ext uri="{FF2B5EF4-FFF2-40B4-BE49-F238E27FC236}">
              <a16:creationId xmlns:a16="http://schemas.microsoft.com/office/drawing/2014/main" id="{00000000-0008-0000-2200-00004D000000}"/>
            </a:ext>
          </a:extLst>
        </xdr:cNvPr>
        <xdr:cNvSpPr/>
      </xdr:nvSpPr>
      <xdr:spPr>
        <a:xfrm>
          <a:off x="2703286" y="22252214"/>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oneCellAnchor>
    <xdr:from>
      <xdr:col>2</xdr:col>
      <xdr:colOff>734786</xdr:colOff>
      <xdr:row>45</xdr:row>
      <xdr:rowOff>18143</xdr:rowOff>
    </xdr:from>
    <xdr:ext cx="4869654" cy="1163979"/>
    <xdr:sp macro="" textlink="">
      <xdr:nvSpPr>
        <xdr:cNvPr id="78" name="Прямоугольник 77">
          <a:extLst>
            <a:ext uri="{FF2B5EF4-FFF2-40B4-BE49-F238E27FC236}">
              <a16:creationId xmlns:a16="http://schemas.microsoft.com/office/drawing/2014/main" id="{00000000-0008-0000-2200-00004E000000}"/>
            </a:ext>
          </a:extLst>
        </xdr:cNvPr>
        <xdr:cNvSpPr/>
      </xdr:nvSpPr>
      <xdr:spPr>
        <a:xfrm>
          <a:off x="3389086" y="15220043"/>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81643</xdr:colOff>
      <xdr:row>44</xdr:row>
      <xdr:rowOff>90714</xdr:rowOff>
    </xdr:from>
    <xdr:to>
      <xdr:col>2</xdr:col>
      <xdr:colOff>145143</xdr:colOff>
      <xdr:row>46</xdr:row>
      <xdr:rowOff>1043215</xdr:rowOff>
    </xdr:to>
    <xdr:pic>
      <xdr:nvPicPr>
        <xdr:cNvPr id="79" name="Рисунок 78">
          <a:extLst>
            <a:ext uri="{FF2B5EF4-FFF2-40B4-BE49-F238E27FC236}">
              <a16:creationId xmlns:a16="http://schemas.microsoft.com/office/drawing/2014/main" id="{00000000-0008-0000-2200-00004F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06929" y="17707428"/>
          <a:ext cx="1841500" cy="1315358"/>
        </a:xfrm>
        <a:prstGeom prst="rect">
          <a:avLst/>
        </a:prstGeom>
      </xdr:spPr>
    </xdr:pic>
    <xdr:clientData/>
  </xdr:twoCellAnchor>
  <xdr:oneCellAnchor>
    <xdr:from>
      <xdr:col>1</xdr:col>
      <xdr:colOff>281214</xdr:colOff>
      <xdr:row>19</xdr:row>
      <xdr:rowOff>117929</xdr:rowOff>
    </xdr:from>
    <xdr:ext cx="4626428" cy="371929"/>
    <xdr:sp macro="" textlink="">
      <xdr:nvSpPr>
        <xdr:cNvPr id="52" name="Прямоугольник 51">
          <a:extLst>
            <a:ext uri="{FF2B5EF4-FFF2-40B4-BE49-F238E27FC236}">
              <a16:creationId xmlns:a16="http://schemas.microsoft.com/office/drawing/2014/main" id="{00000000-0008-0000-2200-000034000000}"/>
            </a:ext>
          </a:extLst>
        </xdr:cNvPr>
        <xdr:cNvSpPr/>
      </xdr:nvSpPr>
      <xdr:spPr>
        <a:xfrm>
          <a:off x="1206500" y="1039585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1</xdr:col>
          <xdr:colOff>44450</xdr:colOff>
          <xdr:row>19</xdr:row>
          <xdr:rowOff>12700</xdr:rowOff>
        </xdr:from>
        <xdr:to>
          <xdr:col>4</xdr:col>
          <xdr:colOff>19050</xdr:colOff>
          <xdr:row>20</xdr:row>
          <xdr:rowOff>184150</xdr:rowOff>
        </xdr:to>
        <xdr:sp macro="" textlink="">
          <xdr:nvSpPr>
            <xdr:cNvPr id="97286" name="Check Box 6" hidden="1">
              <a:extLst>
                <a:ext uri="{63B3BB69-23CF-44E3-9099-C40C66FF867C}">
                  <a14:compatExt spid="_x0000_s97286"/>
                </a:ext>
                <a:ext uri="{FF2B5EF4-FFF2-40B4-BE49-F238E27FC236}">
                  <a16:creationId xmlns:a16="http://schemas.microsoft.com/office/drawing/2014/main" id="{00000000-0008-0000-2200-000006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wsDr>
</file>

<file path=xl/drawings/drawing24.xml><?xml version="1.0" encoding="utf-8"?>
<xdr:wsDr xmlns:xdr="http://schemas.openxmlformats.org/drawingml/2006/spreadsheetDrawing" xmlns:a="http://schemas.openxmlformats.org/drawingml/2006/main">
  <xdr:oneCellAnchor>
    <xdr:from>
      <xdr:col>7</xdr:col>
      <xdr:colOff>235856</xdr:colOff>
      <xdr:row>4</xdr:row>
      <xdr:rowOff>27214</xdr:rowOff>
    </xdr:from>
    <xdr:ext cx="4626428" cy="408214"/>
    <xdr:sp macro="" textlink="">
      <xdr:nvSpPr>
        <xdr:cNvPr id="25" name="Прямоугольник 24">
          <a:extLst>
            <a:ext uri="{FF2B5EF4-FFF2-40B4-BE49-F238E27FC236}">
              <a16:creationId xmlns:a16="http://schemas.microsoft.com/office/drawing/2014/main" id="{00000000-0008-0000-2300-000019000000}"/>
            </a:ext>
          </a:extLst>
        </xdr:cNvPr>
        <xdr:cNvSpPr/>
      </xdr:nvSpPr>
      <xdr:spPr>
        <a:xfrm>
          <a:off x="10395856" y="3465285"/>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2</xdr:col>
      <xdr:colOff>1544410</xdr:colOff>
      <xdr:row>1</xdr:row>
      <xdr:rowOff>49326</xdr:rowOff>
    </xdr:from>
    <xdr:ext cx="4451805" cy="1946388"/>
    <xdr:sp macro="" textlink="">
      <xdr:nvSpPr>
        <xdr:cNvPr id="10" name="Прямоугольник 9">
          <a:extLst>
            <a:ext uri="{FF2B5EF4-FFF2-40B4-BE49-F238E27FC236}">
              <a16:creationId xmlns:a16="http://schemas.microsoft.com/office/drawing/2014/main" id="{00000000-0008-0000-2300-00000A000000}"/>
            </a:ext>
          </a:extLst>
        </xdr:cNvPr>
        <xdr:cNvSpPr/>
      </xdr:nvSpPr>
      <xdr:spPr>
        <a:xfrm>
          <a:off x="4347481" y="929255"/>
          <a:ext cx="4451805" cy="194638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Вкладная навеска дверей</a:t>
          </a:r>
        </a:p>
        <a:p>
          <a:r>
            <a:rPr lang="ru-RU" sz="1400" baseline="0">
              <a:latin typeface="+mn-lt"/>
              <a:ea typeface="+mn-ea"/>
              <a:cs typeface="+mn-cs"/>
            </a:rPr>
            <a:t>- Двухдорожечная фурнитура для раздвижных дверей с верхним ходовым элементом</a:t>
          </a:r>
        </a:p>
        <a:p>
          <a:r>
            <a:rPr lang="ru-RU" sz="1400" baseline="0">
              <a:latin typeface="+mn-lt"/>
              <a:ea typeface="+mn-ea"/>
              <a:cs typeface="+mn-cs"/>
            </a:rPr>
            <a:t>- Для деревянных дверей</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от 500 до 1750 мм</a:t>
          </a:r>
        </a:p>
        <a:p>
          <a:r>
            <a:rPr lang="ru-RU" sz="1400" baseline="0">
              <a:latin typeface="+mn-lt"/>
              <a:ea typeface="+mn-ea"/>
              <a:cs typeface="+mn-cs"/>
            </a:rPr>
            <a:t>- Толщина двери от 16 до 19 мм</a:t>
          </a:r>
        </a:p>
      </xdr:txBody>
    </xdr:sp>
    <xdr:clientData/>
  </xdr:oneCellAnchor>
  <xdr:twoCellAnchor editAs="oneCell">
    <xdr:from>
      <xdr:col>1</xdr:col>
      <xdr:colOff>0</xdr:colOff>
      <xdr:row>1</xdr:row>
      <xdr:rowOff>1</xdr:rowOff>
    </xdr:from>
    <xdr:to>
      <xdr:col>2</xdr:col>
      <xdr:colOff>1460500</xdr:colOff>
      <xdr:row>3</xdr:row>
      <xdr:rowOff>172357</xdr:rowOff>
    </xdr:to>
    <xdr:pic>
      <xdr:nvPicPr>
        <xdr:cNvPr id="45" name="Рисунок 44">
          <a:extLst>
            <a:ext uri="{FF2B5EF4-FFF2-40B4-BE49-F238E27FC236}">
              <a16:creationId xmlns:a16="http://schemas.microsoft.com/office/drawing/2014/main" id="{00000000-0008-0000-2300-00002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5286" y="879930"/>
          <a:ext cx="3338285" cy="2549070"/>
        </a:xfrm>
        <a:prstGeom prst="rect">
          <a:avLst/>
        </a:prstGeom>
      </xdr:spPr>
    </xdr:pic>
    <xdr:clientData/>
  </xdr:twoCellAnchor>
  <xdr:twoCellAnchor editAs="oneCell">
    <xdr:from>
      <xdr:col>8</xdr:col>
      <xdr:colOff>934357</xdr:colOff>
      <xdr:row>1</xdr:row>
      <xdr:rowOff>2</xdr:rowOff>
    </xdr:from>
    <xdr:to>
      <xdr:col>8</xdr:col>
      <xdr:colOff>3398157</xdr:colOff>
      <xdr:row>1</xdr:row>
      <xdr:rowOff>2140857</xdr:rowOff>
    </xdr:to>
    <xdr:pic>
      <xdr:nvPicPr>
        <xdr:cNvPr id="47" name="Рисунок 46">
          <a:extLst>
            <a:ext uri="{FF2B5EF4-FFF2-40B4-BE49-F238E27FC236}">
              <a16:creationId xmlns:a16="http://schemas.microsoft.com/office/drawing/2014/main" id="{00000000-0008-0000-2300-00002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817928" y="879931"/>
          <a:ext cx="2463800" cy="2140855"/>
        </a:xfrm>
        <a:prstGeom prst="rect">
          <a:avLst/>
        </a:prstGeom>
      </xdr:spPr>
    </xdr:pic>
    <xdr:clientData/>
  </xdr:twoCellAnchor>
  <xdr:twoCellAnchor>
    <xdr:from>
      <xdr:col>0</xdr:col>
      <xdr:colOff>90717</xdr:colOff>
      <xdr:row>0</xdr:row>
      <xdr:rowOff>90714</xdr:rowOff>
    </xdr:from>
    <xdr:to>
      <xdr:col>0</xdr:col>
      <xdr:colOff>763917</xdr:colOff>
      <xdr:row>0</xdr:row>
      <xdr:rowOff>763914</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300-00000E000000}"/>
            </a:ext>
          </a:extLst>
        </xdr:cNvPr>
        <xdr:cNvGrpSpPr>
          <a:grpSpLocks noChangeAspect="1"/>
        </xdr:cNvGrpSpPr>
      </xdr:nvGrpSpPr>
      <xdr:grpSpPr>
        <a:xfrm>
          <a:off x="90717" y="90714"/>
          <a:ext cx="673200" cy="673200"/>
          <a:chOff x="720000" y="3600000"/>
          <a:chExt cx="792000" cy="792000"/>
        </a:xfrm>
        <a:noFill/>
      </xdr:grpSpPr>
      <xdr:sp macro="" textlink="">
        <xdr:nvSpPr>
          <xdr:cNvPr id="17" name="Стрелка влево 111">
            <a:extLst>
              <a:ext uri="{FF2B5EF4-FFF2-40B4-BE49-F238E27FC236}">
                <a16:creationId xmlns:a16="http://schemas.microsoft.com/office/drawing/2014/main" id="{00000000-0008-0000-2300-00001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8" name="Прямоугольник 17">
            <a:extLst>
              <a:ext uri="{FF2B5EF4-FFF2-40B4-BE49-F238E27FC236}">
                <a16:creationId xmlns:a16="http://schemas.microsoft.com/office/drawing/2014/main" id="{00000000-0008-0000-2300-00001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861780</xdr:colOff>
      <xdr:row>0</xdr:row>
      <xdr:rowOff>90715</xdr:rowOff>
    </xdr:from>
    <xdr:to>
      <xdr:col>1</xdr:col>
      <xdr:colOff>609694</xdr:colOff>
      <xdr:row>0</xdr:row>
      <xdr:rowOff>763915</xdr:rowOff>
    </xdr:to>
    <xdr:grpSp>
      <xdr:nvGrpSpPr>
        <xdr:cNvPr id="19" name="Группа 18">
          <a:hlinkClick xmlns:r="http://schemas.openxmlformats.org/officeDocument/2006/relationships" r:id="rId4"/>
          <a:extLst>
            <a:ext uri="{FF2B5EF4-FFF2-40B4-BE49-F238E27FC236}">
              <a16:creationId xmlns:a16="http://schemas.microsoft.com/office/drawing/2014/main" id="{00000000-0008-0000-2300-000013000000}"/>
            </a:ext>
          </a:extLst>
        </xdr:cNvPr>
        <xdr:cNvGrpSpPr>
          <a:grpSpLocks noChangeAspect="1"/>
        </xdr:cNvGrpSpPr>
      </xdr:nvGrpSpPr>
      <xdr:grpSpPr>
        <a:xfrm rot="5400000">
          <a:off x="861780" y="90715"/>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3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3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0</xdr:colOff>
      <xdr:row>25</xdr:row>
      <xdr:rowOff>172357</xdr:rowOff>
    </xdr:from>
    <xdr:ext cx="4869654" cy="1154907"/>
    <xdr:sp macro="" textlink="">
      <xdr:nvSpPr>
        <xdr:cNvPr id="22" name="Прямоугольник 21">
          <a:extLst>
            <a:ext uri="{FF2B5EF4-FFF2-40B4-BE49-F238E27FC236}">
              <a16:creationId xmlns:a16="http://schemas.microsoft.com/office/drawing/2014/main" id="{00000000-0008-0000-2300-000016000000}"/>
            </a:ext>
          </a:extLst>
        </xdr:cNvPr>
        <xdr:cNvSpPr/>
      </xdr:nvSpPr>
      <xdr:spPr>
        <a:xfrm>
          <a:off x="2705100" y="46743257"/>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145142</xdr:colOff>
      <xdr:row>24</xdr:row>
      <xdr:rowOff>54433</xdr:rowOff>
    </xdr:from>
    <xdr:to>
      <xdr:col>1</xdr:col>
      <xdr:colOff>1551213</xdr:colOff>
      <xdr:row>27</xdr:row>
      <xdr:rowOff>1060454</xdr:rowOff>
    </xdr:to>
    <xdr:pic>
      <xdr:nvPicPr>
        <xdr:cNvPr id="23" name="Рисунок 22">
          <a:extLst>
            <a:ext uri="{FF2B5EF4-FFF2-40B4-BE49-F238E27FC236}">
              <a16:creationId xmlns:a16="http://schemas.microsoft.com/office/drawing/2014/main" id="{00000000-0008-0000-23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70428" y="18324290"/>
          <a:ext cx="1406071" cy="1550307"/>
        </a:xfrm>
        <a:prstGeom prst="rect">
          <a:avLst/>
        </a:prstGeom>
      </xdr:spPr>
    </xdr:pic>
    <xdr:clientData/>
  </xdr:twoCellAnchor>
  <xdr:oneCellAnchor>
    <xdr:from>
      <xdr:col>7</xdr:col>
      <xdr:colOff>172356</xdr:colOff>
      <xdr:row>12</xdr:row>
      <xdr:rowOff>199567</xdr:rowOff>
    </xdr:from>
    <xdr:ext cx="4626428" cy="371929"/>
    <xdr:sp macro="" textlink="">
      <xdr:nvSpPr>
        <xdr:cNvPr id="24" name="Прямоугольник 23">
          <a:extLst>
            <a:ext uri="{FF2B5EF4-FFF2-40B4-BE49-F238E27FC236}">
              <a16:creationId xmlns:a16="http://schemas.microsoft.com/office/drawing/2014/main" id="{00000000-0008-0000-2300-000018000000}"/>
            </a:ext>
          </a:extLst>
        </xdr:cNvPr>
        <xdr:cNvSpPr/>
      </xdr:nvSpPr>
      <xdr:spPr>
        <a:xfrm>
          <a:off x="9697356" y="581478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25400</xdr:colOff>
          <xdr:row>3</xdr:row>
          <xdr:rowOff>171450</xdr:rowOff>
        </xdr:from>
        <xdr:to>
          <xdr:col>8</xdr:col>
          <xdr:colOff>3867150</xdr:colOff>
          <xdr:row>5</xdr:row>
          <xdr:rowOff>222250</xdr:rowOff>
        </xdr:to>
        <xdr:sp macro="" textlink="">
          <xdr:nvSpPr>
            <xdr:cNvPr id="98306" name="Check Box 2" hidden="1">
              <a:extLst>
                <a:ext uri="{63B3BB69-23CF-44E3-9099-C40C66FF867C}">
                  <a14:compatExt spid="_x0000_s98306"/>
                </a:ext>
                <a:ext uri="{FF2B5EF4-FFF2-40B4-BE49-F238E27FC236}">
                  <a16:creationId xmlns:a16="http://schemas.microsoft.com/office/drawing/2014/main" id="{00000000-0008-0000-2300-000002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6</xdr:col>
          <xdr:colOff>323850</xdr:colOff>
          <xdr:row>12</xdr:row>
          <xdr:rowOff>88900</xdr:rowOff>
        </xdr:from>
        <xdr:to>
          <xdr:col>8</xdr:col>
          <xdr:colOff>3841750</xdr:colOff>
          <xdr:row>13</xdr:row>
          <xdr:rowOff>234950</xdr:rowOff>
        </xdr:to>
        <xdr:sp macro="" textlink="">
          <xdr:nvSpPr>
            <xdr:cNvPr id="98307" name="Check Box 3" hidden="1">
              <a:extLst>
                <a:ext uri="{63B3BB69-23CF-44E3-9099-C40C66FF867C}">
                  <a14:compatExt spid="_x0000_s98307"/>
                </a:ext>
                <a:ext uri="{FF2B5EF4-FFF2-40B4-BE49-F238E27FC236}">
                  <a16:creationId xmlns:a16="http://schemas.microsoft.com/office/drawing/2014/main" id="{00000000-0008-0000-2300-000003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707573</xdr:colOff>
      <xdr:row>0</xdr:row>
      <xdr:rowOff>90714</xdr:rowOff>
    </xdr:from>
    <xdr:to>
      <xdr:col>1</xdr:col>
      <xdr:colOff>1380773</xdr:colOff>
      <xdr:row>0</xdr:row>
      <xdr:rowOff>763914</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300-00001A000000}"/>
            </a:ext>
          </a:extLst>
        </xdr:cNvPr>
        <xdr:cNvGrpSpPr/>
      </xdr:nvGrpSpPr>
      <xdr:grpSpPr>
        <a:xfrm>
          <a:off x="1632859"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2300-00001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23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1478644</xdr:colOff>
      <xdr:row>0</xdr:row>
      <xdr:rowOff>90714</xdr:rowOff>
    </xdr:from>
    <xdr:to>
      <xdr:col>2</xdr:col>
      <xdr:colOff>274059</xdr:colOff>
      <xdr:row>0</xdr:row>
      <xdr:rowOff>763914</xdr:rowOff>
    </xdr:to>
    <xdr:grpSp>
      <xdr:nvGrpSpPr>
        <xdr:cNvPr id="29" name="Группа 28">
          <a:hlinkClick xmlns:r="http://schemas.openxmlformats.org/officeDocument/2006/relationships" r:id="rId9"/>
          <a:extLst>
            <a:ext uri="{FF2B5EF4-FFF2-40B4-BE49-F238E27FC236}">
              <a16:creationId xmlns:a16="http://schemas.microsoft.com/office/drawing/2014/main" id="{00000000-0008-0000-2300-00001D000000}"/>
            </a:ext>
          </a:extLst>
        </xdr:cNvPr>
        <xdr:cNvGrpSpPr/>
      </xdr:nvGrpSpPr>
      <xdr:grpSpPr>
        <a:xfrm>
          <a:off x="2403930" y="90714"/>
          <a:ext cx="673200" cy="673200"/>
          <a:chOff x="4562928" y="145143"/>
          <a:chExt cx="673200" cy="673200"/>
        </a:xfrm>
      </xdr:grpSpPr>
      <xdr:pic>
        <xdr:nvPicPr>
          <xdr:cNvPr id="30" name="Рисунок 29" descr="Инструменты">
            <a:extLst>
              <a:ext uri="{FF2B5EF4-FFF2-40B4-BE49-F238E27FC236}">
                <a16:creationId xmlns:a16="http://schemas.microsoft.com/office/drawing/2014/main" id="{00000000-0008-0000-2300-00001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31" name="Прямоугольник 30">
            <a:extLst>
              <a:ext uri="{FF2B5EF4-FFF2-40B4-BE49-F238E27FC236}">
                <a16:creationId xmlns:a16="http://schemas.microsoft.com/office/drawing/2014/main" id="{00000000-0008-0000-2300-00001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5.xml><?xml version="1.0" encoding="utf-8"?>
<xdr:wsDr xmlns:xdr="http://schemas.openxmlformats.org/drawingml/2006/spreadsheetDrawing" xmlns:a="http://schemas.openxmlformats.org/drawingml/2006/main">
  <xdr:twoCellAnchor>
    <xdr:from>
      <xdr:col>9</xdr:col>
      <xdr:colOff>344713</xdr:colOff>
      <xdr:row>3</xdr:row>
      <xdr:rowOff>2</xdr:rowOff>
    </xdr:from>
    <xdr:to>
      <xdr:col>11</xdr:col>
      <xdr:colOff>2530927</xdr:colOff>
      <xdr:row>4</xdr:row>
      <xdr:rowOff>11908</xdr:rowOff>
    </xdr:to>
    <xdr:pic>
      <xdr:nvPicPr>
        <xdr:cNvPr id="3" name="Рисунок 2" descr="slideline_m_01.jpg">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1" cstate="print"/>
        <a:stretch>
          <a:fillRect/>
        </a:stretch>
      </xdr:blipFill>
      <xdr:spPr>
        <a:xfrm>
          <a:off x="12391570" y="2032002"/>
          <a:ext cx="3474357" cy="2207192"/>
        </a:xfrm>
        <a:prstGeom prst="rect">
          <a:avLst/>
        </a:prstGeom>
      </xdr:spPr>
    </xdr:pic>
    <xdr:clientData/>
  </xdr:twoCellAnchor>
  <xdr:twoCellAnchor>
    <xdr:from>
      <xdr:col>1</xdr:col>
      <xdr:colOff>1</xdr:colOff>
      <xdr:row>3</xdr:row>
      <xdr:rowOff>2835</xdr:rowOff>
    </xdr:from>
    <xdr:to>
      <xdr:col>2</xdr:col>
      <xdr:colOff>1037310</xdr:colOff>
      <xdr:row>3</xdr:row>
      <xdr:rowOff>2188970</xdr:rowOff>
    </xdr:to>
    <xdr:pic>
      <xdr:nvPicPr>
        <xdr:cNvPr id="4" name="Рисунок 3" descr="SlideLine_M_Garderobe_re_440px.jpg">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2" cstate="print"/>
        <a:stretch>
          <a:fillRect/>
        </a:stretch>
      </xdr:blipFill>
      <xdr:spPr>
        <a:xfrm>
          <a:off x="925287" y="3413692"/>
          <a:ext cx="2915094" cy="2186135"/>
        </a:xfrm>
        <a:prstGeom prst="rect">
          <a:avLst/>
        </a:prstGeom>
      </xdr:spPr>
    </xdr:pic>
    <xdr:clientData/>
  </xdr:twoCellAnchor>
  <xdr:oneCellAnchor>
    <xdr:from>
      <xdr:col>2</xdr:col>
      <xdr:colOff>1047750</xdr:colOff>
      <xdr:row>3</xdr:row>
      <xdr:rowOff>23813</xdr:rowOff>
    </xdr:from>
    <xdr:ext cx="5238750" cy="2035402"/>
    <xdr:sp macro="" textlink="">
      <xdr:nvSpPr>
        <xdr:cNvPr id="6" name="Прямоугольник 5">
          <a:extLst>
            <a:ext uri="{FF2B5EF4-FFF2-40B4-BE49-F238E27FC236}">
              <a16:creationId xmlns:a16="http://schemas.microsoft.com/office/drawing/2014/main" id="{00000000-0008-0000-2400-000006000000}"/>
            </a:ext>
          </a:extLst>
        </xdr:cNvPr>
        <xdr:cNvSpPr/>
      </xdr:nvSpPr>
      <xdr:spPr>
        <a:xfrm>
          <a:off x="3850821" y="4051527"/>
          <a:ext cx="5238750" cy="2035402"/>
        </a:xfrm>
        <a:prstGeom prst="rect">
          <a:avLst/>
        </a:prstGeom>
        <a:noFill/>
      </xdr:spPr>
      <xdr:txBody>
        <a:bodyPr wrap="square" lIns="91440" tIns="45720" rIns="91440" bIns="45720">
          <a:noAutofit/>
        </a:bodyPr>
        <a:lstStyle/>
        <a:p>
          <a:r>
            <a:rPr lang="ru-RU" sz="1400">
              <a:latin typeface="+mn-lt"/>
              <a:ea typeface="+mn-ea"/>
              <a:cs typeface="+mn-cs"/>
            </a:rPr>
            <a:t>- Однодорожечная система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Накладная навеска дверей</a:t>
          </a:r>
        </a:p>
        <a:p>
          <a:r>
            <a:rPr lang="ru-RU" sz="1400" baseline="0">
              <a:latin typeface="+mn-lt"/>
              <a:ea typeface="+mn-ea"/>
              <a:cs typeface="+mn-cs"/>
            </a:rPr>
            <a:t>- Деревянные, стеклянные или алюминиевые рамные двери</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r>
            <a:rPr lang="en-US" sz="1400" baseline="0">
              <a:latin typeface="+mn-lt"/>
              <a:ea typeface="+mn-ea"/>
              <a:cs typeface="+mn-cs"/>
            </a:rPr>
            <a:t> </a:t>
          </a:r>
          <a:r>
            <a:rPr lang="ru-RU" sz="1400" baseline="0">
              <a:latin typeface="+mn-lt"/>
              <a:ea typeface="+mn-ea"/>
              <a:cs typeface="+mn-cs"/>
            </a:rPr>
            <a:t> и 25 мм</a:t>
          </a:r>
        </a:p>
        <a:p>
          <a:r>
            <a:rPr lang="ru-RU" sz="1400" baseline="0">
              <a:latin typeface="+mn-lt"/>
              <a:ea typeface="+mn-ea"/>
              <a:cs typeface="+mn-cs"/>
            </a:rPr>
            <a:t>- Регулировка по высоте +/- 2 мм</a:t>
          </a:r>
        </a:p>
      </xdr:txBody>
    </xdr:sp>
    <xdr:clientData/>
  </xdr:oneCellAnchor>
  <xdr:twoCellAnchor>
    <xdr:from>
      <xdr:col>1</xdr:col>
      <xdr:colOff>0</xdr:colOff>
      <xdr:row>17</xdr:row>
      <xdr:rowOff>2835</xdr:rowOff>
    </xdr:from>
    <xdr:to>
      <xdr:col>2</xdr:col>
      <xdr:colOff>1558120</xdr:colOff>
      <xdr:row>17</xdr:row>
      <xdr:rowOff>2188971</xdr:rowOff>
    </xdr:to>
    <xdr:pic>
      <xdr:nvPicPr>
        <xdr:cNvPr id="7" name="Рисунок 6" descr="401002_1701_SLM_2bahnig_01.jpg">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3" cstate="print"/>
        <a:stretch>
          <a:fillRect/>
        </a:stretch>
      </xdr:blipFill>
      <xdr:spPr>
        <a:xfrm>
          <a:off x="925286" y="8194335"/>
          <a:ext cx="3435905" cy="2186136"/>
        </a:xfrm>
        <a:prstGeom prst="rect">
          <a:avLst/>
        </a:prstGeom>
      </xdr:spPr>
    </xdr:pic>
    <xdr:clientData/>
  </xdr:twoCellAnchor>
  <xdr:oneCellAnchor>
    <xdr:from>
      <xdr:col>2</xdr:col>
      <xdr:colOff>1571625</xdr:colOff>
      <xdr:row>17</xdr:row>
      <xdr:rowOff>11905</xdr:rowOff>
    </xdr:from>
    <xdr:ext cx="5238750" cy="2056380"/>
    <xdr:sp macro="" textlink="">
      <xdr:nvSpPr>
        <xdr:cNvPr id="8" name="Прямоугольник 7">
          <a:extLst>
            <a:ext uri="{FF2B5EF4-FFF2-40B4-BE49-F238E27FC236}">
              <a16:creationId xmlns:a16="http://schemas.microsoft.com/office/drawing/2014/main" id="{00000000-0008-0000-2400-000008000000}"/>
            </a:ext>
          </a:extLst>
        </xdr:cNvPr>
        <xdr:cNvSpPr/>
      </xdr:nvSpPr>
      <xdr:spPr>
        <a:xfrm>
          <a:off x="4374696" y="9509691"/>
          <a:ext cx="5238750" cy="2056380"/>
        </a:xfrm>
        <a:prstGeom prst="rect">
          <a:avLst/>
        </a:prstGeom>
        <a:noFill/>
      </xdr:spPr>
      <xdr:txBody>
        <a:bodyPr wrap="square" lIns="91440" tIns="45720" rIns="91440" bIns="45720">
          <a:noAutofit/>
        </a:bodyPr>
        <a:lstStyle/>
        <a:p>
          <a:r>
            <a:rPr lang="ru-RU" sz="1400">
              <a:latin typeface="+mn-lt"/>
              <a:ea typeface="+mn-ea"/>
              <a:cs typeface="+mn-cs"/>
            </a:rPr>
            <a:t>-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Деревянные двери</a:t>
          </a:r>
        </a:p>
        <a:p>
          <a:r>
            <a:rPr lang="ru-RU" sz="1400" baseline="0">
              <a:latin typeface="+mn-lt"/>
              <a:ea typeface="+mn-ea"/>
              <a:cs typeface="+mn-cs"/>
            </a:rPr>
            <a:t>- 2-х или 3-х дверной шкаф</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p>
        <a:p>
          <a:r>
            <a:rPr lang="ru-RU" sz="1400" baseline="0">
              <a:latin typeface="+mn-lt"/>
              <a:ea typeface="+mn-ea"/>
              <a:cs typeface="+mn-cs"/>
            </a:rPr>
            <a:t>- Регулировка по высоте +/- 2 мм</a:t>
          </a:r>
        </a:p>
      </xdr:txBody>
    </xdr:sp>
    <xdr:clientData/>
  </xdr:oneCellAnchor>
  <xdr:twoCellAnchor editAs="oneCell">
    <xdr:from>
      <xdr:col>5</xdr:col>
      <xdr:colOff>235861</xdr:colOff>
      <xdr:row>3</xdr:row>
      <xdr:rowOff>0</xdr:rowOff>
    </xdr:from>
    <xdr:to>
      <xdr:col>9</xdr:col>
      <xdr:colOff>193225</xdr:colOff>
      <xdr:row>6</xdr:row>
      <xdr:rowOff>57150</xdr:rowOff>
    </xdr:to>
    <xdr:pic>
      <xdr:nvPicPr>
        <xdr:cNvPr id="5" name="Рисунок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706432" y="2032000"/>
          <a:ext cx="2533650" cy="2724150"/>
        </a:xfrm>
        <a:prstGeom prst="rect">
          <a:avLst/>
        </a:prstGeom>
      </xdr:spPr>
    </xdr:pic>
    <xdr:clientData/>
  </xdr:twoCellAnchor>
  <xdr:twoCellAnchor editAs="oneCell">
    <xdr:from>
      <xdr:col>7</xdr:col>
      <xdr:colOff>90714</xdr:colOff>
      <xdr:row>17</xdr:row>
      <xdr:rowOff>1</xdr:rowOff>
    </xdr:from>
    <xdr:to>
      <xdr:col>11</xdr:col>
      <xdr:colOff>3628</xdr:colOff>
      <xdr:row>17</xdr:row>
      <xdr:rowOff>2068286</xdr:rowOff>
    </xdr:to>
    <xdr:pic>
      <xdr:nvPicPr>
        <xdr:cNvPr id="10" name="Рисунок 9">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849428" y="8264072"/>
          <a:ext cx="2489200" cy="2068285"/>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400-00001A000000}"/>
            </a:ext>
          </a:extLst>
        </xdr:cNvPr>
        <xdr:cNvGrpSpPr>
          <a:grpSpLocks noChangeAspect="1"/>
        </xdr:cNvGrpSpPr>
      </xdr:nvGrpSpPr>
      <xdr:grpSpPr>
        <a:xfrm>
          <a:off x="90716" y="90716"/>
          <a:ext cx="673200" cy="673200"/>
          <a:chOff x="720000" y="3600000"/>
          <a:chExt cx="792000" cy="792000"/>
        </a:xfrm>
        <a:noFill/>
      </xdr:grpSpPr>
      <xdr:sp macro="" textlink="">
        <xdr:nvSpPr>
          <xdr:cNvPr id="27" name="Стрелка влево 111">
            <a:extLst>
              <a:ext uri="{FF2B5EF4-FFF2-40B4-BE49-F238E27FC236}">
                <a16:creationId xmlns:a16="http://schemas.microsoft.com/office/drawing/2014/main" id="{00000000-0008-0000-2400-00001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8" name="Прямоугольник 27">
            <a:extLst>
              <a:ext uri="{FF2B5EF4-FFF2-40B4-BE49-F238E27FC236}">
                <a16:creationId xmlns:a16="http://schemas.microsoft.com/office/drawing/2014/main" id="{00000000-0008-0000-2400-00001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852710</xdr:colOff>
      <xdr:row>0</xdr:row>
      <xdr:rowOff>90713</xdr:rowOff>
    </xdr:from>
    <xdr:to>
      <xdr:col>1</xdr:col>
      <xdr:colOff>600624</xdr:colOff>
      <xdr:row>0</xdr:row>
      <xdr:rowOff>763913</xdr:rowOff>
    </xdr:to>
    <xdr:grpSp>
      <xdr:nvGrpSpPr>
        <xdr:cNvPr id="29" name="Группа 28">
          <a:hlinkClick xmlns:r="http://schemas.openxmlformats.org/officeDocument/2006/relationships" r:id="rId7"/>
          <a:extLst>
            <a:ext uri="{FF2B5EF4-FFF2-40B4-BE49-F238E27FC236}">
              <a16:creationId xmlns:a16="http://schemas.microsoft.com/office/drawing/2014/main" id="{00000000-0008-0000-2400-00001D000000}"/>
            </a:ext>
          </a:extLst>
        </xdr:cNvPr>
        <xdr:cNvGrpSpPr>
          <a:grpSpLocks noChangeAspect="1"/>
        </xdr:cNvGrpSpPr>
      </xdr:nvGrpSpPr>
      <xdr:grpSpPr>
        <a:xfrm rot="5400000">
          <a:off x="852710" y="90713"/>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24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24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90716</xdr:colOff>
      <xdr:row>2</xdr:row>
      <xdr:rowOff>127001</xdr:rowOff>
    </xdr:from>
    <xdr:to>
      <xdr:col>0</xdr:col>
      <xdr:colOff>763916</xdr:colOff>
      <xdr:row>2</xdr:row>
      <xdr:rowOff>800201</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2400-00000F000000}"/>
            </a:ext>
          </a:extLst>
        </xdr:cNvPr>
        <xdr:cNvGrpSpPr/>
      </xdr:nvGrpSpPr>
      <xdr:grpSpPr>
        <a:xfrm>
          <a:off x="90716" y="1242787"/>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400-000010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4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861784</xdr:colOff>
      <xdr:row>2</xdr:row>
      <xdr:rowOff>127000</xdr:rowOff>
    </xdr:from>
    <xdr:to>
      <xdr:col>1</xdr:col>
      <xdr:colOff>609698</xdr:colOff>
      <xdr:row>2</xdr:row>
      <xdr:rowOff>800200</xdr:rowOff>
    </xdr:to>
    <xdr:grpSp>
      <xdr:nvGrpSpPr>
        <xdr:cNvPr id="18" name="Группа 17">
          <a:hlinkClick xmlns:r="http://schemas.openxmlformats.org/officeDocument/2006/relationships" r:id="rId11"/>
          <a:extLst>
            <a:ext uri="{FF2B5EF4-FFF2-40B4-BE49-F238E27FC236}">
              <a16:creationId xmlns:a16="http://schemas.microsoft.com/office/drawing/2014/main" id="{00000000-0008-0000-2400-000012000000}"/>
            </a:ext>
          </a:extLst>
        </xdr:cNvPr>
        <xdr:cNvGrpSpPr/>
      </xdr:nvGrpSpPr>
      <xdr:grpSpPr>
        <a:xfrm>
          <a:off x="861784" y="1242786"/>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400-00001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4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90717</xdr:colOff>
      <xdr:row>16</xdr:row>
      <xdr:rowOff>99786</xdr:rowOff>
    </xdr:from>
    <xdr:to>
      <xdr:col>0</xdr:col>
      <xdr:colOff>763917</xdr:colOff>
      <xdr:row>16</xdr:row>
      <xdr:rowOff>772986</xdr:rowOff>
    </xdr:to>
    <xdr:grpSp>
      <xdr:nvGrpSpPr>
        <xdr:cNvPr id="21" name="Группа 20">
          <a:hlinkClick xmlns:r="http://schemas.openxmlformats.org/officeDocument/2006/relationships" r:id="rId14"/>
          <a:extLst>
            <a:ext uri="{FF2B5EF4-FFF2-40B4-BE49-F238E27FC236}">
              <a16:creationId xmlns:a16="http://schemas.microsoft.com/office/drawing/2014/main" id="{00000000-0008-0000-2400-000015000000}"/>
            </a:ext>
          </a:extLst>
        </xdr:cNvPr>
        <xdr:cNvGrpSpPr/>
      </xdr:nvGrpSpPr>
      <xdr:grpSpPr>
        <a:xfrm>
          <a:off x="90717" y="7347857"/>
          <a:ext cx="673200" cy="673200"/>
          <a:chOff x="2403929" y="99786"/>
          <a:chExt cx="673200" cy="673200"/>
        </a:xfrm>
      </xdr:grpSpPr>
      <xdr:pic>
        <xdr:nvPicPr>
          <xdr:cNvPr id="22" name="Рисунок 21" descr="Открытая книга">
            <a:extLst>
              <a:ext uri="{FF2B5EF4-FFF2-40B4-BE49-F238E27FC236}">
                <a16:creationId xmlns:a16="http://schemas.microsoft.com/office/drawing/2014/main" id="{00000000-0008-0000-2400-000016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3" name="Прямоугольник 22">
            <a:extLst>
              <a:ext uri="{FF2B5EF4-FFF2-40B4-BE49-F238E27FC236}">
                <a16:creationId xmlns:a16="http://schemas.microsoft.com/office/drawing/2014/main" id="{00000000-0008-0000-2400-000017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852714</xdr:colOff>
      <xdr:row>16</xdr:row>
      <xdr:rowOff>99786</xdr:rowOff>
    </xdr:from>
    <xdr:to>
      <xdr:col>1</xdr:col>
      <xdr:colOff>600628</xdr:colOff>
      <xdr:row>16</xdr:row>
      <xdr:rowOff>772986</xdr:rowOff>
    </xdr:to>
    <xdr:grpSp>
      <xdr:nvGrpSpPr>
        <xdr:cNvPr id="24" name="Группа 23">
          <a:hlinkClick xmlns:r="http://schemas.openxmlformats.org/officeDocument/2006/relationships" r:id="rId11"/>
          <a:extLst>
            <a:ext uri="{FF2B5EF4-FFF2-40B4-BE49-F238E27FC236}">
              <a16:creationId xmlns:a16="http://schemas.microsoft.com/office/drawing/2014/main" id="{00000000-0008-0000-2400-000018000000}"/>
            </a:ext>
          </a:extLst>
        </xdr:cNvPr>
        <xdr:cNvGrpSpPr/>
      </xdr:nvGrpSpPr>
      <xdr:grpSpPr>
        <a:xfrm>
          <a:off x="852714" y="7347857"/>
          <a:ext cx="673200" cy="673200"/>
          <a:chOff x="4562928" y="145143"/>
          <a:chExt cx="673200" cy="673200"/>
        </a:xfrm>
      </xdr:grpSpPr>
      <xdr:pic>
        <xdr:nvPicPr>
          <xdr:cNvPr id="25" name="Рисунок 24" descr="Инструменты">
            <a:extLst>
              <a:ext uri="{FF2B5EF4-FFF2-40B4-BE49-F238E27FC236}">
                <a16:creationId xmlns:a16="http://schemas.microsoft.com/office/drawing/2014/main" id="{00000000-0008-0000-2400-00001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32" name="Прямоугольник 31">
            <a:extLst>
              <a:ext uri="{FF2B5EF4-FFF2-40B4-BE49-F238E27FC236}">
                <a16:creationId xmlns:a16="http://schemas.microsoft.com/office/drawing/2014/main" id="{00000000-0008-0000-2400-000020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29</xdr:row>
      <xdr:rowOff>0</xdr:rowOff>
    </xdr:from>
    <xdr:to>
      <xdr:col>2</xdr:col>
      <xdr:colOff>3563703</xdr:colOff>
      <xdr:row>29</xdr:row>
      <xdr:rowOff>2175327</xdr:rowOff>
    </xdr:to>
    <xdr:pic>
      <xdr:nvPicPr>
        <xdr:cNvPr id="39" name="Рисунок 38">
          <a:extLst>
            <a:ext uri="{FF2B5EF4-FFF2-40B4-BE49-F238E27FC236}">
              <a16:creationId xmlns:a16="http://schemas.microsoft.com/office/drawing/2014/main" id="{00000000-0008-0000-2400-000027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6" y="12700000"/>
          <a:ext cx="5441488" cy="217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18142</xdr:colOff>
      <xdr:row>29</xdr:row>
      <xdr:rowOff>9075</xdr:rowOff>
    </xdr:from>
    <xdr:ext cx="4807857" cy="1088571"/>
    <xdr:sp macro="" textlink="">
      <xdr:nvSpPr>
        <xdr:cNvPr id="40" name="Прямоугольник 39">
          <a:extLst>
            <a:ext uri="{FF2B5EF4-FFF2-40B4-BE49-F238E27FC236}">
              <a16:creationId xmlns:a16="http://schemas.microsoft.com/office/drawing/2014/main" id="{00000000-0008-0000-2400-000028000000}"/>
            </a:ext>
          </a:extLst>
        </xdr:cNvPr>
        <xdr:cNvSpPr/>
      </xdr:nvSpPr>
      <xdr:spPr>
        <a:xfrm>
          <a:off x="7320642" y="12709075"/>
          <a:ext cx="4807857" cy="1088571"/>
        </a:xfrm>
        <a:prstGeom prst="rect">
          <a:avLst/>
        </a:prstGeom>
        <a:noFill/>
      </xdr:spPr>
      <xdr:txBody>
        <a:bodyPr wrap="square" lIns="91440" tIns="45720" rIns="91440" bIns="45720">
          <a:noAutofit/>
        </a:bodyPr>
        <a:lstStyle/>
        <a:p>
          <a:r>
            <a:rPr lang="ru-RU" sz="1400">
              <a:latin typeface="+mn-lt"/>
              <a:ea typeface="+mn-ea"/>
              <a:cs typeface="+mn-cs"/>
            </a:rPr>
            <a:t>Больше идей для проектирования мебели с фурнитурой </a:t>
          </a:r>
          <a:r>
            <a:rPr lang="en-US" sz="1400">
              <a:latin typeface="+mn-lt"/>
              <a:ea typeface="+mn-ea"/>
              <a:cs typeface="+mn-cs"/>
            </a:rPr>
            <a:t>Hettich, </a:t>
          </a:r>
          <a:r>
            <a:rPr lang="ru-RU" sz="1400">
              <a:latin typeface="+mn-lt"/>
              <a:ea typeface="+mn-ea"/>
              <a:cs typeface="+mn-cs"/>
            </a:rPr>
            <a:t>спецификации на фурнитуру и мебельные</a:t>
          </a:r>
        </a:p>
        <a:p>
          <a:r>
            <a:rPr lang="ru-RU" sz="1400">
              <a:latin typeface="+mn-lt"/>
              <a:ea typeface="+mn-ea"/>
              <a:cs typeface="+mn-cs"/>
            </a:rPr>
            <a:t>детали, чертежи, изображения в высоком разрешении и видеоматериалы доступны на нашем сайте</a:t>
          </a:r>
          <a:endParaRPr lang="ru-RU" sz="1400" baseline="0">
            <a:latin typeface="+mn-lt"/>
            <a:ea typeface="+mn-ea"/>
            <a:cs typeface="+mn-cs"/>
          </a:endParaRPr>
        </a:p>
      </xdr:txBody>
    </xdr:sp>
    <xdr:clientData/>
  </xdr:oneCellAnchor>
  <xdr:oneCellAnchor>
    <xdr:from>
      <xdr:col>0</xdr:col>
      <xdr:colOff>771072</xdr:colOff>
      <xdr:row>30</xdr:row>
      <xdr:rowOff>136072</xdr:rowOff>
    </xdr:from>
    <xdr:ext cx="5125357" cy="517071"/>
    <xdr:sp macro="" textlink="">
      <xdr:nvSpPr>
        <xdr:cNvPr id="41" name="Прямоугольник 40">
          <a:extLst>
            <a:ext uri="{FF2B5EF4-FFF2-40B4-BE49-F238E27FC236}">
              <a16:creationId xmlns:a16="http://schemas.microsoft.com/office/drawing/2014/main" id="{00000000-0008-0000-2400-000029000000}"/>
            </a:ext>
          </a:extLst>
        </xdr:cNvPr>
        <xdr:cNvSpPr/>
      </xdr:nvSpPr>
      <xdr:spPr>
        <a:xfrm>
          <a:off x="771072" y="15022286"/>
          <a:ext cx="5125357" cy="517071"/>
        </a:xfrm>
        <a:prstGeom prst="rect">
          <a:avLst/>
        </a:prstGeom>
        <a:noFill/>
      </xdr:spPr>
      <xdr:txBody>
        <a:bodyPr wrap="square" lIns="91440" tIns="45720" rIns="91440" bIns="45720">
          <a:noAutofit/>
        </a:bodyPr>
        <a:lstStyle/>
        <a:p>
          <a:r>
            <a:rPr lang="ru-RU" sz="1400" b="1">
              <a:latin typeface="+mn-lt"/>
              <a:ea typeface="+mn-ea"/>
              <a:cs typeface="+mn-cs"/>
            </a:rPr>
            <a:t>Используемая фурнитура (длина столешницы менее 2500 мм):</a:t>
          </a:r>
          <a:endParaRPr lang="ru-RU" sz="1400" b="1" baseline="0">
            <a:latin typeface="+mn-lt"/>
            <a:ea typeface="+mn-ea"/>
            <a:cs typeface="+mn-cs"/>
          </a:endParaRPr>
        </a:p>
      </xdr:txBody>
    </xdr:sp>
    <xdr:clientData/>
  </xdr:oneCellAnchor>
  <xdr:twoCellAnchor>
    <xdr:from>
      <xdr:col>0</xdr:col>
      <xdr:colOff>81643</xdr:colOff>
      <xdr:row>28</xdr:row>
      <xdr:rowOff>99785</xdr:rowOff>
    </xdr:from>
    <xdr:to>
      <xdr:col>0</xdr:col>
      <xdr:colOff>754843</xdr:colOff>
      <xdr:row>28</xdr:row>
      <xdr:rowOff>772985</xdr:rowOff>
    </xdr:to>
    <xdr:grpSp>
      <xdr:nvGrpSpPr>
        <xdr:cNvPr id="42" name="Группа 41">
          <a:hlinkClick xmlns:r="http://schemas.openxmlformats.org/officeDocument/2006/relationships" r:id="rId16"/>
          <a:extLst>
            <a:ext uri="{FF2B5EF4-FFF2-40B4-BE49-F238E27FC236}">
              <a16:creationId xmlns:a16="http://schemas.microsoft.com/office/drawing/2014/main" id="{00000000-0008-0000-2400-00002A000000}"/>
            </a:ext>
          </a:extLst>
        </xdr:cNvPr>
        <xdr:cNvGrpSpPr/>
      </xdr:nvGrpSpPr>
      <xdr:grpSpPr>
        <a:xfrm>
          <a:off x="81643" y="12908642"/>
          <a:ext cx="673200" cy="673200"/>
          <a:chOff x="2403929" y="99786"/>
          <a:chExt cx="673200" cy="673200"/>
        </a:xfrm>
      </xdr:grpSpPr>
      <xdr:pic>
        <xdr:nvPicPr>
          <xdr:cNvPr id="43" name="Рисунок 42" descr="Открытая книга">
            <a:extLst>
              <a:ext uri="{FF2B5EF4-FFF2-40B4-BE49-F238E27FC236}">
                <a16:creationId xmlns:a16="http://schemas.microsoft.com/office/drawing/2014/main" id="{00000000-0008-0000-24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44" name="Прямоугольник 43">
            <a:extLst>
              <a:ext uri="{FF2B5EF4-FFF2-40B4-BE49-F238E27FC236}">
                <a16:creationId xmlns:a16="http://schemas.microsoft.com/office/drawing/2014/main" id="{00000000-0008-0000-2400-00002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3737429</xdr:colOff>
      <xdr:row>29</xdr:row>
      <xdr:rowOff>81646</xdr:rowOff>
    </xdr:from>
    <xdr:to>
      <xdr:col>2</xdr:col>
      <xdr:colOff>4410629</xdr:colOff>
      <xdr:row>29</xdr:row>
      <xdr:rowOff>754846</xdr:rowOff>
    </xdr:to>
    <xdr:grpSp>
      <xdr:nvGrpSpPr>
        <xdr:cNvPr id="45" name="Группа 44">
          <a:hlinkClick xmlns:r="http://schemas.openxmlformats.org/officeDocument/2006/relationships" r:id="rId17"/>
          <a:extLst>
            <a:ext uri="{FF2B5EF4-FFF2-40B4-BE49-F238E27FC236}">
              <a16:creationId xmlns:a16="http://schemas.microsoft.com/office/drawing/2014/main" id="{00000000-0008-0000-2400-00002D000000}"/>
            </a:ext>
          </a:extLst>
        </xdr:cNvPr>
        <xdr:cNvGrpSpPr>
          <a:grpSpLocks noChangeAspect="1"/>
        </xdr:cNvGrpSpPr>
      </xdr:nvGrpSpPr>
      <xdr:grpSpPr>
        <a:xfrm>
          <a:off x="6540500" y="13806717"/>
          <a:ext cx="673200" cy="673200"/>
          <a:chOff x="4392000" y="3600000"/>
          <a:chExt cx="792000" cy="792000"/>
        </a:xfrm>
      </xdr:grpSpPr>
      <xdr:sp macro="" textlink="">
        <xdr:nvSpPr>
          <xdr:cNvPr id="46" name="Прямоугольник 45">
            <a:extLst>
              <a:ext uri="{FF2B5EF4-FFF2-40B4-BE49-F238E27FC236}">
                <a16:creationId xmlns:a16="http://schemas.microsoft.com/office/drawing/2014/main" id="{00000000-0008-0000-2400-00002E000000}"/>
              </a:ext>
            </a:extLst>
          </xdr:cNvPr>
          <xdr:cNvSpPr>
            <a:spLocks noChangeAspect="1"/>
          </xdr:cNvSpPr>
        </xdr:nvSpPr>
        <xdr:spPr>
          <a:xfrm>
            <a:off x="4392000" y="3600000"/>
            <a:ext cx="792000" cy="792000"/>
          </a:xfrm>
          <a:prstGeom prst="rect">
            <a:avLst/>
          </a:prstGeom>
          <a:noFill/>
          <a:ln w="317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pic>
        <xdr:nvPicPr>
          <xdr:cNvPr id="47" name="Picture 6">
            <a:extLst>
              <a:ext uri="{FF2B5EF4-FFF2-40B4-BE49-F238E27FC236}">
                <a16:creationId xmlns:a16="http://schemas.microsoft.com/office/drawing/2014/main" id="{00000000-0008-0000-2400-00002F000000}"/>
              </a:ext>
            </a:extLst>
          </xdr:cNvPr>
          <xdr:cNvPicPr>
            <a:picLocks noChangeAspect="1" noChangeArrowheads="1"/>
          </xdr:cNvPicPr>
        </xdr:nvPicPr>
        <xdr:blipFill>
          <a:blip xmlns:r="http://schemas.openxmlformats.org/officeDocument/2006/relationships" r:embed="rId18" cstate="print"/>
          <a:srcRect l="10577"/>
          <a:stretch>
            <a:fillRect/>
          </a:stretch>
        </xdr:blipFill>
        <xdr:spPr bwMode="auto">
          <a:xfrm>
            <a:off x="4500000" y="3708000"/>
            <a:ext cx="647061" cy="648000"/>
          </a:xfrm>
          <a:prstGeom prst="rect">
            <a:avLst/>
          </a:prstGeom>
          <a:noFill/>
          <a:ln w="9525">
            <a:noFill/>
            <a:miter lim="800000"/>
            <a:headEnd/>
            <a:tailEnd/>
          </a:ln>
        </xdr:spPr>
      </xdr:pic>
    </xdr:grp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0</xdr:colOff>
      <xdr:row>1</xdr:row>
      <xdr:rowOff>9071</xdr:rowOff>
    </xdr:from>
    <xdr:to>
      <xdr:col>2</xdr:col>
      <xdr:colOff>1533109</xdr:colOff>
      <xdr:row>2</xdr:row>
      <xdr:rowOff>0</xdr:rowOff>
    </xdr:to>
    <xdr:pic>
      <xdr:nvPicPr>
        <xdr:cNvPr id="4" name="Рисунок 3" descr="a6e3390d-0da9-11e6-96b8-00155d01c902_002.jpeg">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1" cstate="print"/>
        <a:stretch>
          <a:fillRect/>
        </a:stretch>
      </xdr:blipFill>
      <xdr:spPr>
        <a:xfrm>
          <a:off x="925286" y="907142"/>
          <a:ext cx="3410894" cy="2186215"/>
        </a:xfrm>
        <a:prstGeom prst="rect">
          <a:avLst/>
        </a:prstGeom>
      </xdr:spPr>
    </xdr:pic>
    <xdr:clientData/>
  </xdr:twoCellAnchor>
  <xdr:twoCellAnchor>
    <xdr:from>
      <xdr:col>4</xdr:col>
      <xdr:colOff>928115</xdr:colOff>
      <xdr:row>1</xdr:row>
      <xdr:rowOff>20977</xdr:rowOff>
    </xdr:from>
    <xdr:to>
      <xdr:col>10</xdr:col>
      <xdr:colOff>163832</xdr:colOff>
      <xdr:row>2</xdr:row>
      <xdr:rowOff>11826</xdr:rowOff>
    </xdr:to>
    <xdr:pic>
      <xdr:nvPicPr>
        <xdr:cNvPr id="5" name="Рисунок 4" descr="Hettich-NZ_8.jpg">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cstate="print"/>
        <a:stretch>
          <a:fillRect/>
        </a:stretch>
      </xdr:blipFill>
      <xdr:spPr>
        <a:xfrm>
          <a:off x="9210329" y="919048"/>
          <a:ext cx="3390432" cy="2186135"/>
        </a:xfrm>
        <a:prstGeom prst="rect">
          <a:avLst/>
        </a:prstGeom>
      </xdr:spPr>
    </xdr:pic>
    <xdr:clientData/>
  </xdr:twoCellAnchor>
  <xdr:twoCellAnchor>
    <xdr:from>
      <xdr:col>2</xdr:col>
      <xdr:colOff>1977572</xdr:colOff>
      <xdr:row>3</xdr:row>
      <xdr:rowOff>59530</xdr:rowOff>
    </xdr:from>
    <xdr:to>
      <xdr:col>2</xdr:col>
      <xdr:colOff>3692290</xdr:colOff>
      <xdr:row>3</xdr:row>
      <xdr:rowOff>1660072</xdr:rowOff>
    </xdr:to>
    <xdr:pic>
      <xdr:nvPicPr>
        <xdr:cNvPr id="6" name="Рисунок 5" descr="E50_060814_SysLineS_Profil_02_TA.jpg">
          <a:extLst>
            <a:ext uri="{FF2B5EF4-FFF2-40B4-BE49-F238E27FC236}">
              <a16:creationId xmlns:a16="http://schemas.microsoft.com/office/drawing/2014/main" id="{00000000-0008-0000-2500-000006000000}"/>
            </a:ext>
          </a:extLst>
        </xdr:cNvPr>
        <xdr:cNvPicPr>
          <a:picLocks noChangeAspect="1"/>
        </xdr:cNvPicPr>
      </xdr:nvPicPr>
      <xdr:blipFill>
        <a:blip xmlns:r="http://schemas.openxmlformats.org/officeDocument/2006/relationships" r:embed="rId3" cstate="print"/>
        <a:stretch>
          <a:fillRect/>
        </a:stretch>
      </xdr:blipFill>
      <xdr:spPr>
        <a:xfrm>
          <a:off x="4780643" y="3461316"/>
          <a:ext cx="1714718" cy="1600542"/>
        </a:xfrm>
        <a:prstGeom prst="rect">
          <a:avLst/>
        </a:prstGeom>
      </xdr:spPr>
    </xdr:pic>
    <xdr:clientData/>
  </xdr:twoCellAnchor>
  <xdr:twoCellAnchor>
    <xdr:from>
      <xdr:col>1</xdr:col>
      <xdr:colOff>27216</xdr:colOff>
      <xdr:row>3</xdr:row>
      <xdr:rowOff>45357</xdr:rowOff>
    </xdr:from>
    <xdr:to>
      <xdr:col>2</xdr:col>
      <xdr:colOff>1088573</xdr:colOff>
      <xdr:row>3</xdr:row>
      <xdr:rowOff>1650391</xdr:rowOff>
    </xdr:to>
    <xdr:pic>
      <xdr:nvPicPr>
        <xdr:cNvPr id="7" name="Рисунок 6" descr="401001_1507_9134311_TA.jpg">
          <a:extLst>
            <a:ext uri="{FF2B5EF4-FFF2-40B4-BE49-F238E27FC236}">
              <a16:creationId xmlns:a16="http://schemas.microsoft.com/office/drawing/2014/main" id="{00000000-0008-0000-2500-000007000000}"/>
            </a:ext>
          </a:extLst>
        </xdr:cNvPr>
        <xdr:cNvPicPr>
          <a:picLocks noChangeAspect="1"/>
        </xdr:cNvPicPr>
      </xdr:nvPicPr>
      <xdr:blipFill>
        <a:blip xmlns:r="http://schemas.openxmlformats.org/officeDocument/2006/relationships" r:embed="rId4" cstate="print"/>
        <a:stretch>
          <a:fillRect/>
        </a:stretch>
      </xdr:blipFill>
      <xdr:spPr>
        <a:xfrm>
          <a:off x="952502" y="3447143"/>
          <a:ext cx="2939142" cy="1605034"/>
        </a:xfrm>
        <a:prstGeom prst="rect">
          <a:avLst/>
        </a:prstGeom>
      </xdr:spPr>
    </xdr:pic>
    <xdr:clientData/>
  </xdr:twoCellAnchor>
  <xdr:oneCellAnchor>
    <xdr:from>
      <xdr:col>2</xdr:col>
      <xdr:colOff>1572192</xdr:colOff>
      <xdr:row>1</xdr:row>
      <xdr:rowOff>39120</xdr:rowOff>
    </xdr:from>
    <xdr:ext cx="4641737" cy="2192452"/>
    <xdr:sp macro="" textlink="">
      <xdr:nvSpPr>
        <xdr:cNvPr id="8" name="Прямоугольник 7">
          <a:extLst>
            <a:ext uri="{FF2B5EF4-FFF2-40B4-BE49-F238E27FC236}">
              <a16:creationId xmlns:a16="http://schemas.microsoft.com/office/drawing/2014/main" id="{00000000-0008-0000-2500-000008000000}"/>
            </a:ext>
          </a:extLst>
        </xdr:cNvPr>
        <xdr:cNvSpPr/>
      </xdr:nvSpPr>
      <xdr:spPr>
        <a:xfrm>
          <a:off x="4375263" y="937191"/>
          <a:ext cx="4641737" cy="2192452"/>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Одна или двухдорожечная фурнитура для раздвижных дверей с верхним ходовым элементом</a:t>
          </a:r>
        </a:p>
        <a:p>
          <a:r>
            <a:rPr lang="ru-RU" sz="1300" baseline="0">
              <a:latin typeface="+mn-lt"/>
              <a:ea typeface="+mn-ea"/>
              <a:cs typeface="+mn-cs"/>
            </a:rPr>
            <a:t>- Для толщины верхней панели от 16 мм</a:t>
          </a:r>
        </a:p>
        <a:p>
          <a:r>
            <a:rPr lang="ru-RU" sz="1300" baseline="0">
              <a:latin typeface="+mn-lt"/>
              <a:ea typeface="+mn-ea"/>
              <a:cs typeface="+mn-cs"/>
            </a:rPr>
            <a:t>- Для деревянных дверей и дверей с алюминиевыми рамами</a:t>
          </a:r>
        </a:p>
        <a:p>
          <a:r>
            <a:rPr lang="ru-RU" sz="1300" baseline="0">
              <a:latin typeface="+mn-lt"/>
              <a:ea typeface="+mn-ea"/>
              <a:cs typeface="+mn-cs"/>
            </a:rPr>
            <a:t>- Вес двери до 15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400 - 1000 мм</a:t>
          </a:r>
        </a:p>
        <a:p>
          <a:r>
            <a:rPr lang="ru-RU" sz="1300" baseline="0">
              <a:latin typeface="+mn-lt"/>
              <a:ea typeface="+mn-ea"/>
              <a:cs typeface="+mn-cs"/>
            </a:rPr>
            <a:t>- Толщина двери 16-19 мм</a:t>
          </a:r>
        </a:p>
        <a:p>
          <a:r>
            <a:rPr lang="ru-RU" sz="1300" baseline="0">
              <a:latin typeface="+mn-lt"/>
              <a:ea typeface="+mn-ea"/>
              <a:cs typeface="+mn-cs"/>
            </a:rPr>
            <a:t>- Регулировка по высоте +/- 1,5 мм</a:t>
          </a:r>
          <a:endParaRPr lang="ru-RU" sz="1300">
            <a:latin typeface="+mn-lt"/>
            <a:ea typeface="+mn-ea"/>
            <a:cs typeface="+mn-cs"/>
          </a:endParaRPr>
        </a:p>
      </xdr:txBody>
    </xdr:sp>
    <xdr:clientData/>
  </xdr:oneCellAnchor>
  <xdr:twoCellAnchor editAs="oneCell">
    <xdr:from>
      <xdr:col>10</xdr:col>
      <xdr:colOff>625925</xdr:colOff>
      <xdr:row>1</xdr:row>
      <xdr:rowOff>9072</xdr:rowOff>
    </xdr:from>
    <xdr:to>
      <xdr:col>11</xdr:col>
      <xdr:colOff>932540</xdr:colOff>
      <xdr:row>1</xdr:row>
      <xdr:rowOff>2186215</xdr:rowOff>
    </xdr:to>
    <xdr:pic>
      <xdr:nvPicPr>
        <xdr:cNvPr id="3" name="Рисунок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062854" y="907143"/>
          <a:ext cx="2438400" cy="2177143"/>
        </a:xfrm>
        <a:prstGeom prst="rect">
          <a:avLst/>
        </a:prstGeom>
      </xdr:spPr>
    </xdr:pic>
    <xdr:clientData/>
  </xdr:twoCellAnchor>
  <xdr:twoCellAnchor>
    <xdr:from>
      <xdr:col>0</xdr:col>
      <xdr:colOff>90715</xdr:colOff>
      <xdr:row>0</xdr:row>
      <xdr:rowOff>90715</xdr:rowOff>
    </xdr:from>
    <xdr:to>
      <xdr:col>0</xdr:col>
      <xdr:colOff>763915</xdr:colOff>
      <xdr:row>0</xdr:row>
      <xdr:rowOff>763915</xdr:rowOff>
    </xdr:to>
    <xdr:grpSp>
      <xdr:nvGrpSpPr>
        <xdr:cNvPr id="15" name="Группа 14">
          <a:hlinkClick xmlns:r="http://schemas.openxmlformats.org/officeDocument/2006/relationships" r:id="rId6"/>
          <a:extLst>
            <a:ext uri="{FF2B5EF4-FFF2-40B4-BE49-F238E27FC236}">
              <a16:creationId xmlns:a16="http://schemas.microsoft.com/office/drawing/2014/main" id="{00000000-0008-0000-2500-00000F000000}"/>
            </a:ext>
          </a:extLst>
        </xdr:cNvPr>
        <xdr:cNvGrpSpPr>
          <a:grpSpLocks noChangeAspect="1"/>
        </xdr:cNvGrpSpPr>
      </xdr:nvGrpSpPr>
      <xdr:grpSpPr>
        <a:xfrm>
          <a:off x="90715" y="90715"/>
          <a:ext cx="673200" cy="673200"/>
          <a:chOff x="720000" y="3600000"/>
          <a:chExt cx="792000" cy="792000"/>
        </a:xfrm>
        <a:noFill/>
      </xdr:grpSpPr>
      <xdr:sp macro="" textlink="">
        <xdr:nvSpPr>
          <xdr:cNvPr id="16" name="Стрелка влево 111">
            <a:extLst>
              <a:ext uri="{FF2B5EF4-FFF2-40B4-BE49-F238E27FC236}">
                <a16:creationId xmlns:a16="http://schemas.microsoft.com/office/drawing/2014/main" id="{00000000-0008-0000-2500-000010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7" name="Прямоугольник 16">
            <a:extLst>
              <a:ext uri="{FF2B5EF4-FFF2-40B4-BE49-F238E27FC236}">
                <a16:creationId xmlns:a16="http://schemas.microsoft.com/office/drawing/2014/main" id="{00000000-0008-0000-2500-000011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8" name="Группа 17">
          <a:hlinkClick xmlns:r="http://schemas.openxmlformats.org/officeDocument/2006/relationships" r:id="rId7"/>
          <a:extLst>
            <a:ext uri="{FF2B5EF4-FFF2-40B4-BE49-F238E27FC236}">
              <a16:creationId xmlns:a16="http://schemas.microsoft.com/office/drawing/2014/main" id="{00000000-0008-0000-2500-000012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9" name="Стрелка влево 111">
            <a:extLst>
              <a:ext uri="{FF2B5EF4-FFF2-40B4-BE49-F238E27FC236}">
                <a16:creationId xmlns:a16="http://schemas.microsoft.com/office/drawing/2014/main" id="{00000000-0008-0000-2500-00001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0" name="Прямоугольник 19">
            <a:extLst>
              <a:ext uri="{FF2B5EF4-FFF2-40B4-BE49-F238E27FC236}">
                <a16:creationId xmlns:a16="http://schemas.microsoft.com/office/drawing/2014/main" id="{00000000-0008-0000-2500-00001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8"/>
          <a:extLst>
            <a:ext uri="{FF2B5EF4-FFF2-40B4-BE49-F238E27FC236}">
              <a16:creationId xmlns:a16="http://schemas.microsoft.com/office/drawing/2014/main" id="{00000000-0008-0000-2500-00000E000000}"/>
            </a:ext>
          </a:extLst>
        </xdr:cNvPr>
        <xdr:cNvGrpSpPr/>
      </xdr:nvGrpSpPr>
      <xdr:grpSpPr>
        <a:xfrm>
          <a:off x="1632858" y="99785"/>
          <a:ext cx="673200" cy="673200"/>
          <a:chOff x="2403929" y="99786"/>
          <a:chExt cx="673200" cy="673200"/>
        </a:xfrm>
      </xdr:grpSpPr>
      <xdr:pic>
        <xdr:nvPicPr>
          <xdr:cNvPr id="21" name="Рисунок 20" descr="Открытая книга">
            <a:extLst>
              <a:ext uri="{FF2B5EF4-FFF2-40B4-BE49-F238E27FC236}">
                <a16:creationId xmlns:a16="http://schemas.microsoft.com/office/drawing/2014/main" id="{00000000-0008-0000-2500-00001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2" name="Прямоугольник 21">
            <a:extLst>
              <a:ext uri="{FF2B5EF4-FFF2-40B4-BE49-F238E27FC236}">
                <a16:creationId xmlns:a16="http://schemas.microsoft.com/office/drawing/2014/main" id="{00000000-0008-0000-2500-000016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23" name="Группа 22">
          <a:hlinkClick xmlns:r="http://schemas.openxmlformats.org/officeDocument/2006/relationships" r:id="rId11"/>
          <a:extLst>
            <a:ext uri="{FF2B5EF4-FFF2-40B4-BE49-F238E27FC236}">
              <a16:creationId xmlns:a16="http://schemas.microsoft.com/office/drawing/2014/main" id="{00000000-0008-0000-2500-000017000000}"/>
            </a:ext>
          </a:extLst>
        </xdr:cNvPr>
        <xdr:cNvGrpSpPr/>
      </xdr:nvGrpSpPr>
      <xdr:grpSpPr>
        <a:xfrm>
          <a:off x="2403926" y="99784"/>
          <a:ext cx="673200" cy="673200"/>
          <a:chOff x="4562928" y="145143"/>
          <a:chExt cx="673200" cy="673200"/>
        </a:xfrm>
      </xdr:grpSpPr>
      <xdr:pic>
        <xdr:nvPicPr>
          <xdr:cNvPr id="24" name="Рисунок 23" descr="Инструменты">
            <a:extLst>
              <a:ext uri="{FF2B5EF4-FFF2-40B4-BE49-F238E27FC236}">
                <a16:creationId xmlns:a16="http://schemas.microsoft.com/office/drawing/2014/main" id="{00000000-0008-0000-2500-000018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5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7.xml><?xml version="1.0" encoding="utf-8"?>
<xdr:wsDr xmlns:xdr="http://schemas.openxmlformats.org/drawingml/2006/spreadsheetDrawing" xmlns:a="http://schemas.openxmlformats.org/drawingml/2006/main">
  <xdr:twoCellAnchor>
    <xdr:from>
      <xdr:col>1</xdr:col>
      <xdr:colOff>1</xdr:colOff>
      <xdr:row>1</xdr:row>
      <xdr:rowOff>11907</xdr:rowOff>
    </xdr:from>
    <xdr:to>
      <xdr:col>2</xdr:col>
      <xdr:colOff>1750324</xdr:colOff>
      <xdr:row>2</xdr:row>
      <xdr:rowOff>0</xdr:rowOff>
    </xdr:to>
    <xdr:pic>
      <xdr:nvPicPr>
        <xdr:cNvPr id="2" name="Рисунок 1" descr="F20_0203_401_1_KSP_SorUeb.jpg">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cstate="print"/>
        <a:stretch>
          <a:fillRect/>
        </a:stretch>
      </xdr:blipFill>
      <xdr:spPr>
        <a:xfrm>
          <a:off x="925287" y="909978"/>
          <a:ext cx="3537394" cy="2186136"/>
        </a:xfrm>
        <a:prstGeom prst="rect">
          <a:avLst/>
        </a:prstGeom>
      </xdr:spPr>
    </xdr:pic>
    <xdr:clientData/>
  </xdr:twoCellAnchor>
  <xdr:oneCellAnchor>
    <xdr:from>
      <xdr:col>2</xdr:col>
      <xdr:colOff>1782536</xdr:colOff>
      <xdr:row>1</xdr:row>
      <xdr:rowOff>9073</xdr:rowOff>
    </xdr:from>
    <xdr:ext cx="5238750" cy="1641928"/>
    <xdr:sp macro="" textlink="">
      <xdr:nvSpPr>
        <xdr:cNvPr id="3" name="Прямоугольник 2">
          <a:extLst>
            <a:ext uri="{FF2B5EF4-FFF2-40B4-BE49-F238E27FC236}">
              <a16:creationId xmlns:a16="http://schemas.microsoft.com/office/drawing/2014/main" id="{00000000-0008-0000-2600-000003000000}"/>
            </a:ext>
          </a:extLst>
        </xdr:cNvPr>
        <xdr:cNvSpPr/>
      </xdr:nvSpPr>
      <xdr:spPr>
        <a:xfrm>
          <a:off x="4494893" y="907144"/>
          <a:ext cx="5238750" cy="164192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Система фурнитуры для раздвижных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Для деревянных дверей </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500 - 1000 мм</a:t>
          </a:r>
          <a:endParaRPr lang="ru-RU" sz="1100" baseline="0">
            <a:latin typeface="+mn-lt"/>
            <a:ea typeface="+mn-ea"/>
            <a:cs typeface="+mn-cs"/>
          </a:endParaRPr>
        </a:p>
        <a:p>
          <a:endParaRPr lang="ru-RU" sz="1100">
            <a:latin typeface="+mn-lt"/>
            <a:ea typeface="+mn-ea"/>
            <a:cs typeface="+mn-cs"/>
          </a:endParaRPr>
        </a:p>
      </xdr:txBody>
    </xdr:sp>
    <xdr:clientData/>
  </xdr:oneCellAnchor>
  <xdr:twoCellAnchor editAs="oneCell">
    <xdr:from>
      <xdr:col>7</xdr:col>
      <xdr:colOff>72572</xdr:colOff>
      <xdr:row>1</xdr:row>
      <xdr:rowOff>9072</xdr:rowOff>
    </xdr:from>
    <xdr:to>
      <xdr:col>10</xdr:col>
      <xdr:colOff>642258</xdr:colOff>
      <xdr:row>1</xdr:row>
      <xdr:rowOff>2177143</xdr:rowOff>
    </xdr:to>
    <xdr:pic>
      <xdr:nvPicPr>
        <xdr:cNvPr id="8" name="Рисунок 7">
          <a:extLst>
            <a:ext uri="{FF2B5EF4-FFF2-40B4-BE49-F238E27FC236}">
              <a16:creationId xmlns:a16="http://schemas.microsoft.com/office/drawing/2014/main" id="{00000000-0008-0000-2600-00000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907143"/>
          <a:ext cx="2501900" cy="2168071"/>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600-000009000000}"/>
            </a:ext>
          </a:extLst>
        </xdr:cNvPr>
        <xdr:cNvGrpSpPr>
          <a:grpSpLocks noChangeAspect="1"/>
        </xdr:cNvGrpSpPr>
      </xdr:nvGrpSpPr>
      <xdr:grpSpPr>
        <a:xfrm>
          <a:off x="90716" y="90716"/>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6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6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600-00000C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6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6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90715</xdr:rowOff>
    </xdr:from>
    <xdr:to>
      <xdr:col>1</xdr:col>
      <xdr:colOff>1380769</xdr:colOff>
      <xdr:row>0</xdr:row>
      <xdr:rowOff>763915</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600-00000F000000}"/>
            </a:ext>
          </a:extLst>
        </xdr:cNvPr>
        <xdr:cNvGrpSpPr/>
      </xdr:nvGrpSpPr>
      <xdr:grpSpPr>
        <a:xfrm>
          <a:off x="1632855" y="90715"/>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6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6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90714</xdr:rowOff>
    </xdr:from>
    <xdr:to>
      <xdr:col>2</xdr:col>
      <xdr:colOff>364766</xdr:colOff>
      <xdr:row>0</xdr:row>
      <xdr:rowOff>763914</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600-000012000000}"/>
            </a:ext>
          </a:extLst>
        </xdr:cNvPr>
        <xdr:cNvGrpSpPr/>
      </xdr:nvGrpSpPr>
      <xdr:grpSpPr>
        <a:xfrm>
          <a:off x="2403923" y="90714"/>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600-000013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6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217712</xdr:colOff>
      <xdr:row>12</xdr:row>
      <xdr:rowOff>172356</xdr:rowOff>
    </xdr:from>
    <xdr:ext cx="4626428" cy="371929"/>
    <xdr:sp macro="" textlink="">
      <xdr:nvSpPr>
        <xdr:cNvPr id="21" name="Прямоугольник 20">
          <a:extLst>
            <a:ext uri="{FF2B5EF4-FFF2-40B4-BE49-F238E27FC236}">
              <a16:creationId xmlns:a16="http://schemas.microsoft.com/office/drawing/2014/main" id="{00000000-0008-0000-2600-000015000000}"/>
            </a:ext>
          </a:extLst>
        </xdr:cNvPr>
        <xdr:cNvSpPr/>
      </xdr:nvSpPr>
      <xdr:spPr>
        <a:xfrm>
          <a:off x="1142998" y="596899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 на закрывание</a:t>
          </a:r>
        </a:p>
      </xdr:txBody>
    </xdr:sp>
    <xdr:clientData/>
  </xdr:oneCellAnchor>
</xdr:wsDr>
</file>

<file path=xl/drawings/drawing28.xml><?xml version="1.0" encoding="utf-8"?>
<xdr:wsDr xmlns:xdr="http://schemas.openxmlformats.org/drawingml/2006/spreadsheetDrawing" xmlns:a="http://schemas.openxmlformats.org/drawingml/2006/main">
  <xdr:twoCellAnchor>
    <xdr:from>
      <xdr:col>1</xdr:col>
      <xdr:colOff>45357</xdr:colOff>
      <xdr:row>1</xdr:row>
      <xdr:rowOff>9070</xdr:rowOff>
    </xdr:from>
    <xdr:to>
      <xdr:col>2</xdr:col>
      <xdr:colOff>1668679</xdr:colOff>
      <xdr:row>2</xdr:row>
      <xdr:rowOff>0</xdr:rowOff>
    </xdr:to>
    <xdr:pic>
      <xdr:nvPicPr>
        <xdr:cNvPr id="3" name="Рисунок 2" descr="400102_1507_SlideLine55__F01_44x28.jpg">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1" cstate="print"/>
        <a:stretch>
          <a:fillRect/>
        </a:stretch>
      </xdr:blipFill>
      <xdr:spPr>
        <a:xfrm>
          <a:off x="970643" y="888999"/>
          <a:ext cx="3410393" cy="2186215"/>
        </a:xfrm>
        <a:prstGeom prst="rect">
          <a:avLst/>
        </a:prstGeom>
      </xdr:spPr>
    </xdr:pic>
    <xdr:clientData/>
  </xdr:twoCellAnchor>
  <xdr:oneCellAnchor>
    <xdr:from>
      <xdr:col>2</xdr:col>
      <xdr:colOff>1643063</xdr:colOff>
      <xdr:row>1</xdr:row>
      <xdr:rowOff>-1</xdr:rowOff>
    </xdr:from>
    <xdr:ext cx="5238750" cy="1690687"/>
    <xdr:sp macro="" textlink="">
      <xdr:nvSpPr>
        <xdr:cNvPr id="4" name="Прямоугольник 3">
          <a:extLst>
            <a:ext uri="{FF2B5EF4-FFF2-40B4-BE49-F238E27FC236}">
              <a16:creationId xmlns:a16="http://schemas.microsoft.com/office/drawing/2014/main" id="{00000000-0008-0000-2700-000004000000}"/>
            </a:ext>
          </a:extLst>
        </xdr:cNvPr>
        <xdr:cNvSpPr/>
      </xdr:nvSpPr>
      <xdr:spPr>
        <a:xfrm>
          <a:off x="3595688" y="357187"/>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Двух дорожечная система фурнитуры  для раздвижных дверей с нижним ходовым элементом</a:t>
          </a:r>
        </a:p>
        <a:p>
          <a:r>
            <a:rPr lang="ru-RU" sz="1400" baseline="0">
              <a:latin typeface="+mn-lt"/>
              <a:ea typeface="+mn-ea"/>
              <a:cs typeface="+mn-cs"/>
            </a:rPr>
            <a:t>- Накладная, вкладная навеска дверей</a:t>
          </a:r>
        </a:p>
        <a:p>
          <a:r>
            <a:rPr lang="ru-RU" sz="1400" baseline="0">
              <a:latin typeface="+mn-lt"/>
              <a:ea typeface="+mn-ea"/>
              <a:cs typeface="+mn-cs"/>
            </a:rPr>
            <a:t>- Для деревянных дверей</a:t>
          </a:r>
        </a:p>
        <a:p>
          <a:r>
            <a:rPr lang="ru-RU" sz="1400" baseline="0">
              <a:latin typeface="+mn-lt"/>
              <a:ea typeface="+mn-ea"/>
              <a:cs typeface="+mn-cs"/>
            </a:rPr>
            <a:t>- Вес двери до 15 кг</a:t>
          </a:r>
        </a:p>
        <a:p>
          <a:r>
            <a:rPr lang="ru-RU" sz="1400" baseline="0">
              <a:latin typeface="+mn-lt"/>
              <a:ea typeface="+mn-ea"/>
              <a:cs typeface="+mn-cs"/>
            </a:rPr>
            <a:t>- Высота двери до 1500 мм</a:t>
          </a:r>
        </a:p>
        <a:p>
          <a:r>
            <a:rPr lang="ru-RU" sz="1400" baseline="0">
              <a:latin typeface="+mn-lt"/>
              <a:ea typeface="+mn-ea"/>
              <a:cs typeface="+mn-cs"/>
            </a:rPr>
            <a:t>- Ширина двери 400 - 2000 мм</a:t>
          </a:r>
        </a:p>
        <a:p>
          <a:r>
            <a:rPr lang="ru-RU" sz="1400" baseline="0">
              <a:latin typeface="+mn-lt"/>
              <a:ea typeface="+mn-ea"/>
              <a:cs typeface="+mn-cs"/>
            </a:rPr>
            <a:t>- Толщина двери 16-19 мм</a:t>
          </a:r>
        </a:p>
        <a:p>
          <a:r>
            <a:rPr lang="ru-RU" sz="1400" baseline="0">
              <a:latin typeface="+mn-lt"/>
              <a:ea typeface="+mn-ea"/>
              <a:cs typeface="+mn-cs"/>
            </a:rPr>
            <a:t>Регулировка по высоте +/- 1,5 мм , без инструмента</a:t>
          </a:r>
          <a:endParaRPr lang="ru-RU" sz="1400">
            <a:latin typeface="+mn-lt"/>
            <a:ea typeface="+mn-ea"/>
            <a:cs typeface="+mn-cs"/>
          </a:endParaRPr>
        </a:p>
      </xdr:txBody>
    </xdr:sp>
    <xdr:clientData/>
  </xdr:oneCellAnchor>
  <xdr:twoCellAnchor editAs="oneCell">
    <xdr:from>
      <xdr:col>7</xdr:col>
      <xdr:colOff>90715</xdr:colOff>
      <xdr:row>1</xdr:row>
      <xdr:rowOff>9073</xdr:rowOff>
    </xdr:from>
    <xdr:to>
      <xdr:col>10</xdr:col>
      <xdr:colOff>641351</xdr:colOff>
      <xdr:row>1</xdr:row>
      <xdr:rowOff>2188934</xdr:rowOff>
    </xdr:to>
    <xdr:pic>
      <xdr:nvPicPr>
        <xdr:cNvPr id="5" name="Рисунок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889002"/>
          <a:ext cx="2482850" cy="2186211"/>
        </a:xfrm>
        <a:prstGeom prst="rect">
          <a:avLst/>
        </a:prstGeom>
      </xdr:spPr>
    </xdr:pic>
    <xdr:clientData/>
  </xdr:twoCellAnchor>
  <xdr:twoCellAnchor>
    <xdr:from>
      <xdr:col>0</xdr:col>
      <xdr:colOff>90716</xdr:colOff>
      <xdr:row>0</xdr:row>
      <xdr:rowOff>90713</xdr:rowOff>
    </xdr:from>
    <xdr:to>
      <xdr:col>0</xdr:col>
      <xdr:colOff>763916</xdr:colOff>
      <xdr:row>0</xdr:row>
      <xdr:rowOff>763913</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700-000009000000}"/>
            </a:ext>
          </a:extLst>
        </xdr:cNvPr>
        <xdr:cNvGrpSpPr>
          <a:grpSpLocks noChangeAspect="1"/>
        </xdr:cNvGrpSpPr>
      </xdr:nvGrpSpPr>
      <xdr:grpSpPr>
        <a:xfrm>
          <a:off x="9071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7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7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90713</xdr:rowOff>
    </xdr:from>
    <xdr:to>
      <xdr:col>1</xdr:col>
      <xdr:colOff>600625</xdr:colOff>
      <xdr:row>0</xdr:row>
      <xdr:rowOff>763913</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700-00000C000000}"/>
            </a:ext>
          </a:extLst>
        </xdr:cNvPr>
        <xdr:cNvGrpSpPr>
          <a:grpSpLocks noChangeAspect="1"/>
        </xdr:cNvGrpSpPr>
      </xdr:nvGrpSpPr>
      <xdr:grpSpPr>
        <a:xfrm rot="5400000">
          <a:off x="852711" y="90713"/>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7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7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698497</xdr:colOff>
      <xdr:row>0</xdr:row>
      <xdr:rowOff>90714</xdr:rowOff>
    </xdr:from>
    <xdr:to>
      <xdr:col>1</xdr:col>
      <xdr:colOff>1371697</xdr:colOff>
      <xdr:row>0</xdr:row>
      <xdr:rowOff>763914</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700-00000F000000}"/>
            </a:ext>
          </a:extLst>
        </xdr:cNvPr>
        <xdr:cNvGrpSpPr/>
      </xdr:nvGrpSpPr>
      <xdr:grpSpPr>
        <a:xfrm>
          <a:off x="1623783"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7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7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355694</xdr:colOff>
      <xdr:row>0</xdr:row>
      <xdr:rowOff>763913</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700-000012000000}"/>
            </a:ext>
          </a:extLst>
        </xdr:cNvPr>
        <xdr:cNvGrpSpPr/>
      </xdr:nvGrpSpPr>
      <xdr:grpSpPr>
        <a:xfrm>
          <a:off x="2394851" y="90713"/>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700-000013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7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217711</xdr:colOff>
      <xdr:row>13</xdr:row>
      <xdr:rowOff>172356</xdr:rowOff>
    </xdr:from>
    <xdr:ext cx="4318003" cy="371929"/>
    <xdr:sp macro="" textlink="">
      <xdr:nvSpPr>
        <xdr:cNvPr id="21" name="Прямоугольник 20">
          <a:extLst>
            <a:ext uri="{FF2B5EF4-FFF2-40B4-BE49-F238E27FC236}">
              <a16:creationId xmlns:a16="http://schemas.microsoft.com/office/drawing/2014/main" id="{00000000-0008-0000-2700-000015000000}"/>
            </a:ext>
          </a:extLst>
        </xdr:cNvPr>
        <xdr:cNvSpPr/>
      </xdr:nvSpPr>
      <xdr:spPr>
        <a:xfrm>
          <a:off x="1142997" y="6141356"/>
          <a:ext cx="4318003"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доводчики на закрывание</a:t>
          </a:r>
        </a:p>
      </xdr:txBody>
    </xdr:sp>
    <xdr:clientData/>
  </xdr:oneCellAnchor>
</xdr:wsDr>
</file>

<file path=xl/drawings/drawing29.xml><?xml version="1.0" encoding="utf-8"?>
<xdr:wsDr xmlns:xdr="http://schemas.openxmlformats.org/drawingml/2006/spreadsheetDrawing" xmlns:a="http://schemas.openxmlformats.org/drawingml/2006/main">
  <xdr:twoCellAnchor editAs="oneCell">
    <xdr:from>
      <xdr:col>1</xdr:col>
      <xdr:colOff>20974</xdr:colOff>
      <xdr:row>1</xdr:row>
      <xdr:rowOff>0</xdr:rowOff>
    </xdr:from>
    <xdr:to>
      <xdr:col>2</xdr:col>
      <xdr:colOff>1150389</xdr:colOff>
      <xdr:row>2</xdr:row>
      <xdr:rowOff>2380</xdr:rowOff>
    </xdr:to>
    <xdr:pic>
      <xdr:nvPicPr>
        <xdr:cNvPr id="3" name="Рисунок 2" descr="36531_original.jpg">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1" cstate="print"/>
        <a:stretch>
          <a:fillRect/>
        </a:stretch>
      </xdr:blipFill>
      <xdr:spPr>
        <a:xfrm>
          <a:off x="946260" y="879929"/>
          <a:ext cx="3052558" cy="2197665"/>
        </a:xfrm>
        <a:prstGeom prst="rect">
          <a:avLst/>
        </a:prstGeom>
      </xdr:spPr>
    </xdr:pic>
    <xdr:clientData/>
  </xdr:twoCellAnchor>
  <xdr:twoCellAnchor editAs="oneCell">
    <xdr:from>
      <xdr:col>8</xdr:col>
      <xdr:colOff>1940719</xdr:colOff>
      <xdr:row>1</xdr:row>
      <xdr:rowOff>0</xdr:rowOff>
    </xdr:from>
    <xdr:to>
      <xdr:col>10</xdr:col>
      <xdr:colOff>576603</xdr:colOff>
      <xdr:row>2</xdr:row>
      <xdr:rowOff>14947</xdr:rowOff>
    </xdr:to>
    <xdr:pic>
      <xdr:nvPicPr>
        <xdr:cNvPr id="4" name="Рисунок 3" descr="wl-230.jpg">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2" cstate="print"/>
        <a:stretch>
          <a:fillRect/>
        </a:stretch>
      </xdr:blipFill>
      <xdr:spPr>
        <a:xfrm>
          <a:off x="12311063" y="1081561"/>
          <a:ext cx="3238500" cy="2202181"/>
        </a:xfrm>
        <a:prstGeom prst="rect">
          <a:avLst/>
        </a:prstGeom>
      </xdr:spPr>
    </xdr:pic>
    <xdr:clientData/>
  </xdr:twoCellAnchor>
  <xdr:oneCellAnchor>
    <xdr:from>
      <xdr:col>2</xdr:col>
      <xdr:colOff>1142999</xdr:colOff>
      <xdr:row>1</xdr:row>
      <xdr:rowOff>0</xdr:rowOff>
    </xdr:from>
    <xdr:ext cx="5238750" cy="1690687"/>
    <xdr:sp macro="" textlink="">
      <xdr:nvSpPr>
        <xdr:cNvPr id="7" name="Прямоугольник 6">
          <a:extLst>
            <a:ext uri="{FF2B5EF4-FFF2-40B4-BE49-F238E27FC236}">
              <a16:creationId xmlns:a16="http://schemas.microsoft.com/office/drawing/2014/main" id="{00000000-0008-0000-2800-000007000000}"/>
            </a:ext>
          </a:extLst>
        </xdr:cNvPr>
        <xdr:cNvSpPr/>
      </xdr:nvSpPr>
      <xdr:spPr>
        <a:xfrm>
          <a:off x="3500437" y="1083469"/>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от 20 до 25 кг</a:t>
          </a:r>
        </a:p>
        <a:p>
          <a:r>
            <a:rPr lang="ru-RU" sz="1400" baseline="0">
              <a:latin typeface="+mn-lt"/>
              <a:ea typeface="+mn-ea"/>
              <a:cs typeface="+mn-cs"/>
            </a:rPr>
            <a:t>- Высота дверей до 3000 мм</a:t>
          </a:r>
        </a:p>
        <a:p>
          <a:r>
            <a:rPr lang="ru-RU" sz="1400" baseline="0">
              <a:latin typeface="+mn-lt"/>
              <a:ea typeface="+mn-ea"/>
              <a:cs typeface="+mn-cs"/>
            </a:rPr>
            <a:t>- Ширина одной створки до 600 мм</a:t>
          </a:r>
        </a:p>
        <a:p>
          <a:r>
            <a:rPr lang="ru-RU" sz="1400" baseline="0">
              <a:latin typeface="+mn-lt"/>
              <a:ea typeface="+mn-ea"/>
              <a:cs typeface="+mn-cs"/>
            </a:rPr>
            <a:t>Протестировано 40 000 циклов</a:t>
          </a:r>
          <a:endParaRPr lang="ru-RU" sz="1400">
            <a:latin typeface="+mn-lt"/>
            <a:ea typeface="+mn-ea"/>
            <a:cs typeface="+mn-cs"/>
          </a:endParaRP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25" name="Группа 24">
          <a:hlinkClick xmlns:r="http://schemas.openxmlformats.org/officeDocument/2006/relationships" r:id="rId3"/>
          <a:extLst>
            <a:ext uri="{FF2B5EF4-FFF2-40B4-BE49-F238E27FC236}">
              <a16:creationId xmlns:a16="http://schemas.microsoft.com/office/drawing/2014/main" id="{00000000-0008-0000-2800-000019000000}"/>
            </a:ext>
          </a:extLst>
        </xdr:cNvPr>
        <xdr:cNvGrpSpPr>
          <a:grpSpLocks noChangeAspect="1"/>
        </xdr:cNvGrpSpPr>
      </xdr:nvGrpSpPr>
      <xdr:grpSpPr>
        <a:xfrm>
          <a:off x="90715" y="90713"/>
          <a:ext cx="673200" cy="673200"/>
          <a:chOff x="720000" y="3600000"/>
          <a:chExt cx="792000" cy="792000"/>
        </a:xfrm>
        <a:noFill/>
      </xdr:grpSpPr>
      <xdr:sp macro="" textlink="">
        <xdr:nvSpPr>
          <xdr:cNvPr id="26" name="Стрелка влево 111">
            <a:extLst>
              <a:ext uri="{FF2B5EF4-FFF2-40B4-BE49-F238E27FC236}">
                <a16:creationId xmlns:a16="http://schemas.microsoft.com/office/drawing/2014/main" id="{00000000-0008-0000-2800-00001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7" name="Прямоугольник 26">
            <a:extLst>
              <a:ext uri="{FF2B5EF4-FFF2-40B4-BE49-F238E27FC236}">
                <a16:creationId xmlns:a16="http://schemas.microsoft.com/office/drawing/2014/main" id="{00000000-0008-0000-2800-00001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28" name="Группа 27">
          <a:hlinkClick xmlns:r="http://schemas.openxmlformats.org/officeDocument/2006/relationships" r:id="rId4"/>
          <a:extLst>
            <a:ext uri="{FF2B5EF4-FFF2-40B4-BE49-F238E27FC236}">
              <a16:creationId xmlns:a16="http://schemas.microsoft.com/office/drawing/2014/main" id="{00000000-0008-0000-2800-00001C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29" name="Стрелка влево 111">
            <a:extLst>
              <a:ext uri="{FF2B5EF4-FFF2-40B4-BE49-F238E27FC236}">
                <a16:creationId xmlns:a16="http://schemas.microsoft.com/office/drawing/2014/main" id="{00000000-0008-0000-2800-00001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0" name="Прямоугольник 29">
            <a:extLst>
              <a:ext uri="{FF2B5EF4-FFF2-40B4-BE49-F238E27FC236}">
                <a16:creationId xmlns:a16="http://schemas.microsoft.com/office/drawing/2014/main" id="{00000000-0008-0000-2800-00001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90714</xdr:rowOff>
    </xdr:from>
    <xdr:to>
      <xdr:col>1</xdr:col>
      <xdr:colOff>1382487</xdr:colOff>
      <xdr:row>0</xdr:row>
      <xdr:rowOff>782951</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800-000011000000}"/>
            </a:ext>
          </a:extLst>
        </xdr:cNvPr>
        <xdr:cNvGrpSpPr/>
      </xdr:nvGrpSpPr>
      <xdr:grpSpPr>
        <a:xfrm>
          <a:off x="1632858" y="90714"/>
          <a:ext cx="674915" cy="692237"/>
          <a:chOff x="2160000" y="3672000"/>
          <a:chExt cx="720000" cy="720000"/>
        </a:xfrm>
      </xdr:grpSpPr>
      <xdr:pic>
        <xdr:nvPicPr>
          <xdr:cNvPr id="18" name="Picture 6" descr="D:\work folders\МОС\Документы по работе\прайс-лист\конфигуратор\unnamed.jpg">
            <a:extLst>
              <a:ext uri="{FF2B5EF4-FFF2-40B4-BE49-F238E27FC236}">
                <a16:creationId xmlns:a16="http://schemas.microsoft.com/office/drawing/2014/main" id="{00000000-0008-0000-2800-000012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19" name="Скругленный прямоугольник 49">
            <a:extLst>
              <a:ext uri="{FF2B5EF4-FFF2-40B4-BE49-F238E27FC236}">
                <a16:creationId xmlns:a16="http://schemas.microsoft.com/office/drawing/2014/main" id="{00000000-0008-0000-2800-000013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90716</xdr:rowOff>
    </xdr:from>
    <xdr:to>
      <xdr:col>2</xdr:col>
      <xdr:colOff>228697</xdr:colOff>
      <xdr:row>0</xdr:row>
      <xdr:rowOff>763916</xdr:rowOff>
    </xdr:to>
    <xdr:grpSp>
      <xdr:nvGrpSpPr>
        <xdr:cNvPr id="20" name="Группа 19">
          <a:hlinkClick xmlns:r="http://schemas.openxmlformats.org/officeDocument/2006/relationships" r:id="rId7"/>
          <a:extLst>
            <a:ext uri="{FF2B5EF4-FFF2-40B4-BE49-F238E27FC236}">
              <a16:creationId xmlns:a16="http://schemas.microsoft.com/office/drawing/2014/main" id="{00000000-0008-0000-2800-000014000000}"/>
            </a:ext>
          </a:extLst>
        </xdr:cNvPr>
        <xdr:cNvGrpSpPr/>
      </xdr:nvGrpSpPr>
      <xdr:grpSpPr>
        <a:xfrm>
          <a:off x="2403926" y="90716"/>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2800-00001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 uri="{96DAC541-7B7A-43D3-8B79-37D633B846F1}">
                <asvg:svgBlip xmlns:asvg="http://schemas.microsoft.com/office/drawing/2016/SVG/main" r:embed="rId9"/>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28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326565</xdr:colOff>
      <xdr:row>0</xdr:row>
      <xdr:rowOff>90715</xdr:rowOff>
    </xdr:from>
    <xdr:to>
      <xdr:col>2</xdr:col>
      <xdr:colOff>999765</xdr:colOff>
      <xdr:row>0</xdr:row>
      <xdr:rowOff>763915</xdr:rowOff>
    </xdr:to>
    <xdr:grpSp>
      <xdr:nvGrpSpPr>
        <xdr:cNvPr id="33" name="Группа 32">
          <a:hlinkClick xmlns:r="http://schemas.openxmlformats.org/officeDocument/2006/relationships" r:id="rId10"/>
          <a:extLst>
            <a:ext uri="{FF2B5EF4-FFF2-40B4-BE49-F238E27FC236}">
              <a16:creationId xmlns:a16="http://schemas.microsoft.com/office/drawing/2014/main" id="{00000000-0008-0000-2800-000021000000}"/>
            </a:ext>
          </a:extLst>
        </xdr:cNvPr>
        <xdr:cNvGrpSpPr/>
      </xdr:nvGrpSpPr>
      <xdr:grpSpPr>
        <a:xfrm>
          <a:off x="3174994" y="90715"/>
          <a:ext cx="673200" cy="673200"/>
          <a:chOff x="4562928" y="145143"/>
          <a:chExt cx="673200" cy="673200"/>
        </a:xfrm>
      </xdr:grpSpPr>
      <xdr:pic>
        <xdr:nvPicPr>
          <xdr:cNvPr id="34" name="Рисунок 33" descr="Инструменты">
            <a:extLst>
              <a:ext uri="{FF2B5EF4-FFF2-40B4-BE49-F238E27FC236}">
                <a16:creationId xmlns:a16="http://schemas.microsoft.com/office/drawing/2014/main" id="{00000000-0008-0000-28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4608289" y="188686"/>
            <a:ext cx="589640" cy="589640"/>
          </a:xfrm>
          <a:prstGeom prst="rect">
            <a:avLst/>
          </a:prstGeom>
        </xdr:spPr>
      </xdr:pic>
      <xdr:sp macro="" textlink="">
        <xdr:nvSpPr>
          <xdr:cNvPr id="35" name="Прямоугольник 34">
            <a:extLst>
              <a:ext uri="{FF2B5EF4-FFF2-40B4-BE49-F238E27FC236}">
                <a16:creationId xmlns:a16="http://schemas.microsoft.com/office/drawing/2014/main" id="{00000000-0008-0000-2800-00002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63499</xdr:colOff>
      <xdr:row>4</xdr:row>
      <xdr:rowOff>217710</xdr:rowOff>
    </xdr:from>
    <xdr:ext cx="4626428" cy="371929"/>
    <xdr:sp macro="" textlink="">
      <xdr:nvSpPr>
        <xdr:cNvPr id="37" name="Прямоугольник 36">
          <a:extLst>
            <a:ext uri="{FF2B5EF4-FFF2-40B4-BE49-F238E27FC236}">
              <a16:creationId xmlns:a16="http://schemas.microsoft.com/office/drawing/2014/main" id="{00000000-0008-0000-2800-000025000000}"/>
            </a:ext>
          </a:extLst>
        </xdr:cNvPr>
        <xdr:cNvSpPr/>
      </xdr:nvSpPr>
      <xdr:spPr>
        <a:xfrm>
          <a:off x="9633856" y="60324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9</xdr:row>
      <xdr:rowOff>90713</xdr:rowOff>
    </xdr:from>
    <xdr:to>
      <xdr:col>8</xdr:col>
      <xdr:colOff>3401785</xdr:colOff>
      <xdr:row>11</xdr:row>
      <xdr:rowOff>288063</xdr:rowOff>
    </xdr:to>
    <xdr:pic>
      <xdr:nvPicPr>
        <xdr:cNvPr id="38" name="Рисунок 37" descr="76pjj-Adapter mebelnoy ruchki dlya skladnykh dverey, khrom, matovyy.jpg">
          <a:extLst>
            <a:ext uri="{FF2B5EF4-FFF2-40B4-BE49-F238E27FC236}">
              <a16:creationId xmlns:a16="http://schemas.microsoft.com/office/drawing/2014/main" id="{00000000-0008-0000-2800-000026000000}"/>
            </a:ext>
          </a:extLst>
        </xdr:cNvPr>
        <xdr:cNvPicPr>
          <a:picLocks noChangeAspect="1"/>
        </xdr:cNvPicPr>
      </xdr:nvPicPr>
      <xdr:blipFill>
        <a:blip xmlns:r="http://schemas.openxmlformats.org/officeDocument/2006/relationships" r:embed="rId13" cstate="print"/>
        <a:stretch>
          <a:fillRect/>
        </a:stretch>
      </xdr:blipFill>
      <xdr:spPr>
        <a:xfrm>
          <a:off x="13217071" y="4898570"/>
          <a:ext cx="1478643" cy="850493"/>
        </a:xfrm>
        <a:prstGeom prst="rect">
          <a:avLst/>
        </a:prstGeom>
      </xdr:spPr>
    </xdr:pic>
    <xdr:clientData/>
  </xdr:twoCellAnchor>
  <xdr:oneCellAnchor>
    <xdr:from>
      <xdr:col>7</xdr:col>
      <xdr:colOff>18144</xdr:colOff>
      <xdr:row>10</xdr:row>
      <xdr:rowOff>235855</xdr:rowOff>
    </xdr:from>
    <xdr:ext cx="4626428" cy="371929"/>
    <xdr:sp macro="" textlink="">
      <xdr:nvSpPr>
        <xdr:cNvPr id="39" name="Прямоугольник 38">
          <a:extLst>
            <a:ext uri="{FF2B5EF4-FFF2-40B4-BE49-F238E27FC236}">
              <a16:creationId xmlns:a16="http://schemas.microsoft.com/office/drawing/2014/main" id="{00000000-0008-0000-2800-000027000000}"/>
            </a:ext>
          </a:extLst>
        </xdr:cNvPr>
        <xdr:cNvSpPr/>
      </xdr:nvSpPr>
      <xdr:spPr>
        <a:xfrm>
          <a:off x="9588501" y="7547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oneCellAnchor>
    <xdr:from>
      <xdr:col>1</xdr:col>
      <xdr:colOff>36284</xdr:colOff>
      <xdr:row>14</xdr:row>
      <xdr:rowOff>49890</xdr:rowOff>
    </xdr:from>
    <xdr:ext cx="4626428" cy="371929"/>
    <xdr:sp macro="" textlink="">
      <xdr:nvSpPr>
        <xdr:cNvPr id="23" name="Прямоугольник 22">
          <a:extLst>
            <a:ext uri="{FF2B5EF4-FFF2-40B4-BE49-F238E27FC236}">
              <a16:creationId xmlns:a16="http://schemas.microsoft.com/office/drawing/2014/main" id="{00000000-0008-0000-2800-000017000000}"/>
            </a:ext>
          </a:extLst>
        </xdr:cNvPr>
        <xdr:cNvSpPr/>
      </xdr:nvSpPr>
      <xdr:spPr>
        <a:xfrm>
          <a:off x="961570" y="649060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механизм </a:t>
          </a:r>
          <a:r>
            <a:rPr lang="en-US" sz="1800" b="1" i="0" baseline="0">
              <a:latin typeface="+mn-lt"/>
              <a:ea typeface="+mn-ea"/>
              <a:cs typeface="+mn-cs"/>
            </a:rPr>
            <a:t>Pull to Move</a:t>
          </a:r>
          <a:r>
            <a:rPr lang="ru-RU" sz="1800" b="1" i="0" baseline="0">
              <a:latin typeface="+mn-lt"/>
              <a:ea typeface="+mn-ea"/>
              <a:cs typeface="+mn-cs"/>
            </a:rPr>
            <a:t> </a:t>
          </a:r>
        </a:p>
      </xdr:txBody>
    </xdr:sp>
    <xdr:clientData/>
  </xdr:oneCellAnchor>
</xdr:wsDr>
</file>

<file path=xl/drawings/drawing30.xml><?xml version="1.0" encoding="utf-8"?>
<xdr:wsDr xmlns:xdr="http://schemas.openxmlformats.org/drawingml/2006/spreadsheetDrawing" xmlns:a="http://schemas.openxmlformats.org/drawingml/2006/main">
  <xdr:twoCellAnchor>
    <xdr:from>
      <xdr:col>0</xdr:col>
      <xdr:colOff>916217</xdr:colOff>
      <xdr:row>2</xdr:row>
      <xdr:rowOff>1</xdr:rowOff>
    </xdr:from>
    <xdr:to>
      <xdr:col>2</xdr:col>
      <xdr:colOff>1309889</xdr:colOff>
      <xdr:row>3</xdr:row>
      <xdr:rowOff>11907</xdr:rowOff>
    </xdr:to>
    <xdr:pic>
      <xdr:nvPicPr>
        <xdr:cNvPr id="2" name="Рисунок 1" descr="q3.1536047547.3165.jpg">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cstate="print"/>
        <a:stretch>
          <a:fillRect/>
        </a:stretch>
      </xdr:blipFill>
      <xdr:spPr>
        <a:xfrm>
          <a:off x="916217" y="1759858"/>
          <a:ext cx="3242101" cy="2207192"/>
        </a:xfrm>
        <a:prstGeom prst="rect">
          <a:avLst/>
        </a:prstGeom>
      </xdr:spPr>
    </xdr:pic>
    <xdr:clientData/>
  </xdr:twoCellAnchor>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cstate="print"/>
        <a:stretch>
          <a:fillRect/>
        </a:stretch>
      </xdr:blipFill>
      <xdr:spPr>
        <a:xfrm>
          <a:off x="12465845" y="357188"/>
          <a:ext cx="255984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print"/>
        <a:stretch>
          <a:fillRect/>
        </a:stretch>
      </xdr:blipFill>
      <xdr:spPr>
        <a:xfrm>
          <a:off x="9361714" y="3978955"/>
          <a:ext cx="3032965"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cstate="print"/>
        <a:stretch>
          <a:fillRect/>
        </a:stretch>
      </xdr:blipFill>
      <xdr:spPr>
        <a:xfrm>
          <a:off x="925286" y="4002767"/>
          <a:ext cx="2402150" cy="1854575"/>
        </a:xfrm>
        <a:prstGeom prst="rect">
          <a:avLst/>
        </a:prstGeom>
      </xdr:spPr>
    </xdr:pic>
    <xdr:clientData/>
  </xdr:twoCellAnchor>
  <xdr:twoCellAnchor>
    <xdr:from>
      <xdr:col>6</xdr:col>
      <xdr:colOff>598715</xdr:colOff>
      <xdr:row>22</xdr:row>
      <xdr:rowOff>295955</xdr:rowOff>
    </xdr:from>
    <xdr:to>
      <xdr:col>8</xdr:col>
      <xdr:colOff>1723571</xdr:colOff>
      <xdr:row>24</xdr:row>
      <xdr:rowOff>168988</xdr:rowOff>
    </xdr:to>
    <xdr:pic>
      <xdr:nvPicPr>
        <xdr:cNvPr id="6" name="Рисунок 5" descr="9238052-03.jpg">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5" cstate="print"/>
        <a:stretch>
          <a:fillRect/>
        </a:stretch>
      </xdr:blipFill>
      <xdr:spPr>
        <a:xfrm>
          <a:off x="9497786" y="10800669"/>
          <a:ext cx="3583214" cy="2086462"/>
        </a:xfrm>
        <a:prstGeom prst="rect">
          <a:avLst/>
        </a:prstGeom>
      </xdr:spPr>
    </xdr:pic>
    <xdr:clientData/>
  </xdr:twoCellAnchor>
  <xdr:twoCellAnchor>
    <xdr:from>
      <xdr:col>0</xdr:col>
      <xdr:colOff>916215</xdr:colOff>
      <xdr:row>22</xdr:row>
      <xdr:rowOff>305027</xdr:rowOff>
    </xdr:from>
    <xdr:to>
      <xdr:col>2</xdr:col>
      <xdr:colOff>1574428</xdr:colOff>
      <xdr:row>24</xdr:row>
      <xdr:rowOff>172357</xdr:rowOff>
    </xdr:to>
    <xdr:pic>
      <xdr:nvPicPr>
        <xdr:cNvPr id="7" name="Рисунок 6" descr="кухня 2.jpg">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6" cstate="print"/>
        <a:stretch>
          <a:fillRect/>
        </a:stretch>
      </xdr:blipFill>
      <xdr:spPr>
        <a:xfrm>
          <a:off x="916215" y="10628313"/>
          <a:ext cx="3506642" cy="2080758"/>
        </a:xfrm>
        <a:prstGeom prst="rect">
          <a:avLst/>
        </a:prstGeom>
      </xdr:spPr>
    </xdr:pic>
    <xdr:clientData/>
  </xdr:twoCellAnchor>
  <xdr:twoCellAnchor>
    <xdr:from>
      <xdr:col>1</xdr:col>
      <xdr:colOff>0</xdr:colOff>
      <xdr:row>45</xdr:row>
      <xdr:rowOff>305027</xdr:rowOff>
    </xdr:from>
    <xdr:to>
      <xdr:col>2</xdr:col>
      <xdr:colOff>479007</xdr:colOff>
      <xdr:row>46</xdr:row>
      <xdr:rowOff>1874987</xdr:rowOff>
    </xdr:to>
    <xdr:pic>
      <xdr:nvPicPr>
        <xdr:cNvPr id="8" name="Рисунок 7" descr="4.jpg">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7" cstate="print"/>
        <a:stretch>
          <a:fillRect/>
        </a:stretch>
      </xdr:blipFill>
      <xdr:spPr>
        <a:xfrm>
          <a:off x="925286" y="18520456"/>
          <a:ext cx="2402150" cy="1878388"/>
        </a:xfrm>
        <a:prstGeom prst="rect">
          <a:avLst/>
        </a:prstGeom>
      </xdr:spPr>
    </xdr:pic>
    <xdr:clientData/>
  </xdr:twoCellAnchor>
  <xdr:twoCellAnchor>
    <xdr:from>
      <xdr:col>6</xdr:col>
      <xdr:colOff>595314</xdr:colOff>
      <xdr:row>46</xdr:row>
      <xdr:rowOff>5670</xdr:rowOff>
    </xdr:from>
    <xdr:to>
      <xdr:col>8</xdr:col>
      <xdr:colOff>1766778</xdr:colOff>
      <xdr:row>46</xdr:row>
      <xdr:rowOff>1886858</xdr:rowOff>
    </xdr:to>
    <xdr:pic>
      <xdr:nvPicPr>
        <xdr:cNvPr id="9" name="Рисунок 8" descr="s1200.jpg">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8" cstate="print"/>
        <a:stretch>
          <a:fillRect/>
        </a:stretch>
      </xdr:blipFill>
      <xdr:spPr>
        <a:xfrm>
          <a:off x="9494385" y="18529527"/>
          <a:ext cx="3629822" cy="1881188"/>
        </a:xfrm>
        <a:prstGeom prst="rect">
          <a:avLst/>
        </a:prstGeom>
      </xdr:spPr>
    </xdr:pic>
    <xdr:clientData/>
  </xdr:twoCellAnchor>
  <xdr:twoCellAnchor>
    <xdr:from>
      <xdr:col>1</xdr:col>
      <xdr:colOff>0</xdr:colOff>
      <xdr:row>67</xdr:row>
      <xdr:rowOff>59530</xdr:rowOff>
    </xdr:from>
    <xdr:to>
      <xdr:col>1</xdr:col>
      <xdr:colOff>1080000</xdr:colOff>
      <xdr:row>67</xdr:row>
      <xdr:rowOff>1079999</xdr:rowOff>
    </xdr:to>
    <xdr:pic>
      <xdr:nvPicPr>
        <xdr:cNvPr id="11" name="Рисунок 10" descr="410110_1705_WLL_Mittelscharnier_91x53.jpg">
          <a:extLst>
            <a:ext uri="{FF2B5EF4-FFF2-40B4-BE49-F238E27FC236}">
              <a16:creationId xmlns:a16="http://schemas.microsoft.com/office/drawing/2014/main" id="{00000000-0008-0000-2900-00000B000000}"/>
            </a:ext>
          </a:extLst>
        </xdr:cNvPr>
        <xdr:cNvPicPr>
          <a:picLocks noChangeAspect="1"/>
        </xdr:cNvPicPr>
      </xdr:nvPicPr>
      <xdr:blipFill>
        <a:blip xmlns:r="http://schemas.openxmlformats.org/officeDocument/2006/relationships" r:embed="rId9" cstate="print"/>
        <a:stretch>
          <a:fillRect/>
        </a:stretch>
      </xdr:blipFill>
      <xdr:spPr>
        <a:xfrm>
          <a:off x="925286" y="25060387"/>
          <a:ext cx="1080000" cy="1020469"/>
        </a:xfrm>
        <a:prstGeom prst="rect">
          <a:avLst/>
        </a:prstGeom>
      </xdr:spPr>
    </xdr:pic>
    <xdr:clientData/>
  </xdr:twoCellAnchor>
  <xdr:oneCellAnchor>
    <xdr:from>
      <xdr:col>2</xdr:col>
      <xdr:colOff>1321593</xdr:colOff>
      <xdr:row>2</xdr:row>
      <xdr:rowOff>11906</xdr:rowOff>
    </xdr:from>
    <xdr:ext cx="5238750" cy="1690687"/>
    <xdr:sp macro="" textlink="">
      <xdr:nvSpPr>
        <xdr:cNvPr id="12" name="Прямоугольник 11">
          <a:extLst>
            <a:ext uri="{FF2B5EF4-FFF2-40B4-BE49-F238E27FC236}">
              <a16:creationId xmlns:a16="http://schemas.microsoft.com/office/drawing/2014/main" id="{00000000-0008-0000-2900-00000C000000}"/>
            </a:ext>
          </a:extLst>
        </xdr:cNvPr>
        <xdr:cNvSpPr/>
      </xdr:nvSpPr>
      <xdr:spPr>
        <a:xfrm>
          <a:off x="3333749" y="369094"/>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2400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772767</xdr:colOff>
      <xdr:row>5</xdr:row>
      <xdr:rowOff>983</xdr:rowOff>
    </xdr:from>
    <xdr:ext cx="4651941" cy="343723"/>
    <xdr:sp macro="" textlink="">
      <xdr:nvSpPr>
        <xdr:cNvPr id="21" name="Прямоугольник 20">
          <a:extLst>
            <a:ext uri="{FF2B5EF4-FFF2-40B4-BE49-F238E27FC236}">
              <a16:creationId xmlns:a16="http://schemas.microsoft.com/office/drawing/2014/main" id="{00000000-0008-0000-2900-000015000000}"/>
            </a:ext>
          </a:extLst>
        </xdr:cNvPr>
        <xdr:cNvSpPr/>
      </xdr:nvSpPr>
      <xdr:spPr>
        <a:xfrm>
          <a:off x="3621196" y="6160483"/>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23</xdr:row>
      <xdr:rowOff>21969</xdr:rowOff>
    </xdr:from>
    <xdr:ext cx="3476276" cy="1275812"/>
    <xdr:sp macro="" textlink="">
      <xdr:nvSpPr>
        <xdr:cNvPr id="22" name="Прямоугольник 21">
          <a:extLst>
            <a:ext uri="{FF2B5EF4-FFF2-40B4-BE49-F238E27FC236}">
              <a16:creationId xmlns:a16="http://schemas.microsoft.com/office/drawing/2014/main" id="{00000000-0008-0000-2900-000016000000}"/>
            </a:ext>
          </a:extLst>
        </xdr:cNvPr>
        <xdr:cNvSpPr/>
      </xdr:nvSpPr>
      <xdr:spPr>
        <a:xfrm>
          <a:off x="3715100" y="92612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editAs="oneCell">
    <xdr:from>
      <xdr:col>1</xdr:col>
      <xdr:colOff>15307</xdr:colOff>
      <xdr:row>80</xdr:row>
      <xdr:rowOff>17009</xdr:rowOff>
    </xdr:from>
    <xdr:to>
      <xdr:col>2</xdr:col>
      <xdr:colOff>2760550</xdr:colOff>
      <xdr:row>100</xdr:row>
      <xdr:rowOff>21520</xdr:rowOff>
    </xdr:to>
    <xdr:pic>
      <xdr:nvPicPr>
        <xdr:cNvPr id="23" name="Picture 479">
          <a:extLst>
            <a:ext uri="{FF2B5EF4-FFF2-40B4-BE49-F238E27FC236}">
              <a16:creationId xmlns:a16="http://schemas.microsoft.com/office/drawing/2014/main" id="{00000000-0008-0000-2900-000017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45986" y="29299580"/>
          <a:ext cx="4582206" cy="3814510"/>
        </a:xfrm>
        <a:prstGeom prst="rect">
          <a:avLst/>
        </a:prstGeom>
        <a:noFill/>
        <a:ln w="9525">
          <a:noFill/>
          <a:miter lim="800000"/>
          <a:headEnd/>
          <a:tailEnd/>
        </a:ln>
      </xdr:spPr>
    </xdr:pic>
    <xdr:clientData/>
  </xdr:twoCellAnchor>
  <xdr:twoCellAnchor editAs="oneCell">
    <xdr:from>
      <xdr:col>7</xdr:col>
      <xdr:colOff>154780</xdr:colOff>
      <xdr:row>80</xdr:row>
      <xdr:rowOff>117928</xdr:rowOff>
    </xdr:from>
    <xdr:to>
      <xdr:col>8</xdr:col>
      <xdr:colOff>2559844</xdr:colOff>
      <xdr:row>100</xdr:row>
      <xdr:rowOff>157563</xdr:rowOff>
    </xdr:to>
    <xdr:pic>
      <xdr:nvPicPr>
        <xdr:cNvPr id="24" name="Picture 465">
          <a:extLst>
            <a:ext uri="{FF2B5EF4-FFF2-40B4-BE49-F238E27FC236}">
              <a16:creationId xmlns:a16="http://schemas.microsoft.com/office/drawing/2014/main" id="{00000000-0008-0000-2900-000018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9661637" y="30280428"/>
          <a:ext cx="4255636" cy="3668205"/>
        </a:xfrm>
        <a:prstGeom prst="rect">
          <a:avLst/>
        </a:prstGeom>
        <a:noFill/>
        <a:ln w="9525">
          <a:noFill/>
          <a:miter lim="800000"/>
          <a:headEnd/>
          <a:tailEnd/>
        </a:ln>
      </xdr:spPr>
    </xdr:pic>
    <xdr:clientData/>
  </xdr:twoCellAnchor>
  <xdr:twoCellAnchor>
    <xdr:from>
      <xdr:col>7</xdr:col>
      <xdr:colOff>0</xdr:colOff>
      <xdr:row>67</xdr:row>
      <xdr:rowOff>83344</xdr:rowOff>
    </xdr:from>
    <xdr:to>
      <xdr:col>7</xdr:col>
      <xdr:colOff>1475122</xdr:colOff>
      <xdr:row>67</xdr:row>
      <xdr:rowOff>1080000</xdr:rowOff>
    </xdr:to>
    <xdr:pic>
      <xdr:nvPicPr>
        <xdr:cNvPr id="27" name="Рисунок 26" descr="76pjj-Adapter mebelnoy ruchki dlya skladnykh dverey, khrom, matovyy.jpg">
          <a:extLst>
            <a:ext uri="{FF2B5EF4-FFF2-40B4-BE49-F238E27FC236}">
              <a16:creationId xmlns:a16="http://schemas.microsoft.com/office/drawing/2014/main" id="{00000000-0008-0000-2900-00001B000000}"/>
            </a:ext>
          </a:extLst>
        </xdr:cNvPr>
        <xdr:cNvPicPr>
          <a:picLocks noChangeAspect="1"/>
        </xdr:cNvPicPr>
      </xdr:nvPicPr>
      <xdr:blipFill>
        <a:blip xmlns:r="http://schemas.openxmlformats.org/officeDocument/2006/relationships" r:embed="rId12" cstate="print"/>
        <a:stretch>
          <a:fillRect/>
        </a:stretch>
      </xdr:blipFill>
      <xdr:spPr>
        <a:xfrm>
          <a:off x="8393906" y="24264938"/>
          <a:ext cx="1475122" cy="996656"/>
        </a:xfrm>
        <a:prstGeom prst="rect">
          <a:avLst/>
        </a:prstGeom>
      </xdr:spPr>
    </xdr:pic>
    <xdr:clientData/>
  </xdr:twoCellAnchor>
  <xdr:twoCellAnchor>
    <xdr:from>
      <xdr:col>1</xdr:col>
      <xdr:colOff>36287</xdr:colOff>
      <xdr:row>72</xdr:row>
      <xdr:rowOff>90713</xdr:rowOff>
    </xdr:from>
    <xdr:to>
      <xdr:col>1</xdr:col>
      <xdr:colOff>1501330</xdr:colOff>
      <xdr:row>73</xdr:row>
      <xdr:rowOff>989285</xdr:rowOff>
    </xdr:to>
    <xdr:pic>
      <xdr:nvPicPr>
        <xdr:cNvPr id="32" name="Рисунок 31" descr="3.jpg">
          <a:extLst>
            <a:ext uri="{FF2B5EF4-FFF2-40B4-BE49-F238E27FC236}">
              <a16:creationId xmlns:a16="http://schemas.microsoft.com/office/drawing/2014/main" id="{00000000-0008-0000-2900-000020000000}"/>
            </a:ext>
          </a:extLst>
        </xdr:cNvPr>
        <xdr:cNvPicPr>
          <a:picLocks noChangeAspect="1"/>
        </xdr:cNvPicPr>
      </xdr:nvPicPr>
      <xdr:blipFill>
        <a:blip xmlns:r="http://schemas.openxmlformats.org/officeDocument/2006/relationships" r:embed="rId13" cstate="print"/>
        <a:stretch>
          <a:fillRect/>
        </a:stretch>
      </xdr:blipFill>
      <xdr:spPr>
        <a:xfrm>
          <a:off x="961573" y="27495499"/>
          <a:ext cx="1465043" cy="1080000"/>
        </a:xfrm>
        <a:prstGeom prst="rect">
          <a:avLst/>
        </a:prstGeom>
      </xdr:spPr>
    </xdr:pic>
    <xdr:clientData/>
  </xdr:twoCellAnchor>
  <xdr:oneCellAnchor>
    <xdr:from>
      <xdr:col>2</xdr:col>
      <xdr:colOff>556193</xdr:colOff>
      <xdr:row>73</xdr:row>
      <xdr:rowOff>201272</xdr:rowOff>
    </xdr:from>
    <xdr:ext cx="4950164" cy="814727"/>
    <xdr:sp macro="" textlink="">
      <xdr:nvSpPr>
        <xdr:cNvPr id="34" name="Прямоугольник 33">
          <a:extLst>
            <a:ext uri="{FF2B5EF4-FFF2-40B4-BE49-F238E27FC236}">
              <a16:creationId xmlns:a16="http://schemas.microsoft.com/office/drawing/2014/main" id="{00000000-0008-0000-2900-000022000000}"/>
            </a:ext>
          </a:extLst>
        </xdr:cNvPr>
        <xdr:cNvSpPr/>
      </xdr:nvSpPr>
      <xdr:spPr>
        <a:xfrm>
          <a:off x="3404622" y="28640201"/>
          <a:ext cx="4950164" cy="814727"/>
        </a:xfrm>
        <a:prstGeom prst="rect">
          <a:avLst/>
        </a:prstGeom>
        <a:noFill/>
      </xdr:spPr>
      <xdr:txBody>
        <a:bodyPr wrap="square" lIns="91440" tIns="45720" rIns="91440" bIns="45720">
          <a:noAutofit/>
        </a:bodyPr>
        <a:lstStyle/>
        <a:p>
          <a:r>
            <a:rPr lang="ru-RU" sz="1100" b="0" i="0">
              <a:latin typeface="+mn-lt"/>
              <a:ea typeface="+mn-ea"/>
              <a:cs typeface="+mn-cs"/>
            </a:rPr>
            <a:t>Для дверей толщиной более 15 мм</a:t>
          </a:r>
        </a:p>
        <a:p>
          <a:r>
            <a:rPr lang="ru-RU" sz="1100" b="0" i="0">
              <a:latin typeface="+mn-lt"/>
              <a:ea typeface="+mn-ea"/>
              <a:cs typeface="+mn-cs"/>
            </a:rPr>
            <a:t>Одна и та же карта сверления как для дверей, так и для бокового элемента, оба элемента монтируются отдельно.</a:t>
          </a:r>
        </a:p>
        <a:p>
          <a:r>
            <a:rPr lang="ru-RU" sz="1100" b="0" i="0">
              <a:latin typeface="+mn-lt"/>
              <a:ea typeface="+mn-ea"/>
              <a:cs typeface="+mn-cs"/>
            </a:rPr>
            <a:t>Фуга может быть отрегулирована в диапазоне от минимума до 4 мм</a:t>
          </a:r>
        </a:p>
      </xdr:txBody>
    </xdr:sp>
    <xdr:clientData/>
  </xdr:oneCellAnchor>
  <xdr:twoCellAnchor>
    <xdr:from>
      <xdr:col>0</xdr:col>
      <xdr:colOff>99789</xdr:colOff>
      <xdr:row>0</xdr:row>
      <xdr:rowOff>81644</xdr:rowOff>
    </xdr:from>
    <xdr:to>
      <xdr:col>1</xdr:col>
      <xdr:colOff>165203</xdr:colOff>
      <xdr:row>0</xdr:row>
      <xdr:rowOff>754844</xdr:rowOff>
    </xdr:to>
    <xdr:grpSp>
      <xdr:nvGrpSpPr>
        <xdr:cNvPr id="53" name="Группа 52">
          <a:hlinkClick xmlns:r="http://schemas.openxmlformats.org/officeDocument/2006/relationships" r:id="rId14"/>
          <a:extLst>
            <a:ext uri="{FF2B5EF4-FFF2-40B4-BE49-F238E27FC236}">
              <a16:creationId xmlns:a16="http://schemas.microsoft.com/office/drawing/2014/main" id="{00000000-0008-0000-2900-000035000000}"/>
            </a:ext>
          </a:extLst>
        </xdr:cNvPr>
        <xdr:cNvGrpSpPr>
          <a:grpSpLocks noChangeAspect="1"/>
        </xdr:cNvGrpSpPr>
      </xdr:nvGrpSpPr>
      <xdr:grpSpPr>
        <a:xfrm>
          <a:off x="99789" y="81644"/>
          <a:ext cx="673200" cy="673200"/>
          <a:chOff x="720000" y="3600000"/>
          <a:chExt cx="792000" cy="792000"/>
        </a:xfrm>
        <a:noFill/>
      </xdr:grpSpPr>
      <xdr:sp macro="" textlink="">
        <xdr:nvSpPr>
          <xdr:cNvPr id="54" name="Стрелка влево 111">
            <a:extLst>
              <a:ext uri="{FF2B5EF4-FFF2-40B4-BE49-F238E27FC236}">
                <a16:creationId xmlns:a16="http://schemas.microsoft.com/office/drawing/2014/main" id="{00000000-0008-0000-2900-00003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5" name="Прямоугольник 54">
            <a:extLst>
              <a:ext uri="{FF2B5EF4-FFF2-40B4-BE49-F238E27FC236}">
                <a16:creationId xmlns:a16="http://schemas.microsoft.com/office/drawing/2014/main" id="{00000000-0008-0000-2900-00003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299351</xdr:colOff>
      <xdr:row>0</xdr:row>
      <xdr:rowOff>81644</xdr:rowOff>
    </xdr:from>
    <xdr:to>
      <xdr:col>1</xdr:col>
      <xdr:colOff>972551</xdr:colOff>
      <xdr:row>0</xdr:row>
      <xdr:rowOff>754844</xdr:rowOff>
    </xdr:to>
    <xdr:grpSp>
      <xdr:nvGrpSpPr>
        <xdr:cNvPr id="56" name="Группа 55">
          <a:hlinkClick xmlns:r="http://schemas.openxmlformats.org/officeDocument/2006/relationships" r:id="rId15"/>
          <a:extLst>
            <a:ext uri="{FF2B5EF4-FFF2-40B4-BE49-F238E27FC236}">
              <a16:creationId xmlns:a16="http://schemas.microsoft.com/office/drawing/2014/main" id="{00000000-0008-0000-2900-000038000000}"/>
            </a:ext>
          </a:extLst>
        </xdr:cNvPr>
        <xdr:cNvGrpSpPr>
          <a:grpSpLocks noChangeAspect="1"/>
        </xdr:cNvGrpSpPr>
      </xdr:nvGrpSpPr>
      <xdr:grpSpPr>
        <a:xfrm rot="5400000">
          <a:off x="907137" y="81644"/>
          <a:ext cx="673200" cy="673200"/>
          <a:chOff x="720000" y="3600000"/>
          <a:chExt cx="792000" cy="792000"/>
        </a:xfrm>
        <a:noFill/>
      </xdr:grpSpPr>
      <xdr:sp macro="" textlink="">
        <xdr:nvSpPr>
          <xdr:cNvPr id="57" name="Стрелка влево 111">
            <a:extLst>
              <a:ext uri="{FF2B5EF4-FFF2-40B4-BE49-F238E27FC236}">
                <a16:creationId xmlns:a16="http://schemas.microsoft.com/office/drawing/2014/main" id="{00000000-0008-0000-2900-00003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8" name="Прямоугольник 57">
            <a:extLst>
              <a:ext uri="{FF2B5EF4-FFF2-40B4-BE49-F238E27FC236}">
                <a16:creationId xmlns:a16="http://schemas.microsoft.com/office/drawing/2014/main" id="{00000000-0008-0000-2900-00003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1106718</xdr:colOff>
      <xdr:row>0</xdr:row>
      <xdr:rowOff>72569</xdr:rowOff>
    </xdr:from>
    <xdr:to>
      <xdr:col>1</xdr:col>
      <xdr:colOff>1781633</xdr:colOff>
      <xdr:row>0</xdr:row>
      <xdr:rowOff>764806</xdr:rowOff>
    </xdr:to>
    <xdr:grpSp>
      <xdr:nvGrpSpPr>
        <xdr:cNvPr id="59" name="Группа 58">
          <a:hlinkClick xmlns:r="http://schemas.openxmlformats.org/officeDocument/2006/relationships" r:id="rId16"/>
          <a:extLst>
            <a:ext uri="{FF2B5EF4-FFF2-40B4-BE49-F238E27FC236}">
              <a16:creationId xmlns:a16="http://schemas.microsoft.com/office/drawing/2014/main" id="{00000000-0008-0000-2900-00003B000000}"/>
            </a:ext>
          </a:extLst>
        </xdr:cNvPr>
        <xdr:cNvGrpSpPr/>
      </xdr:nvGrpSpPr>
      <xdr:grpSpPr>
        <a:xfrm>
          <a:off x="1714504" y="72569"/>
          <a:ext cx="674915" cy="692237"/>
          <a:chOff x="2160000" y="3672000"/>
          <a:chExt cx="720000" cy="720000"/>
        </a:xfrm>
      </xdr:grpSpPr>
      <xdr:pic>
        <xdr:nvPicPr>
          <xdr:cNvPr id="60" name="Picture 6" descr="D:\work folders\МОС\Документы по работе\прайс-лист\конфигуратор\unnamed.jpg">
            <a:extLst>
              <a:ext uri="{FF2B5EF4-FFF2-40B4-BE49-F238E27FC236}">
                <a16:creationId xmlns:a16="http://schemas.microsoft.com/office/drawing/2014/main" id="{00000000-0008-0000-2900-00003C000000}"/>
              </a:ext>
            </a:extLst>
          </xdr:cNvPr>
          <xdr:cNvPicPr>
            <a:picLocks noChangeAspect="1" noChangeArrowheads="1"/>
          </xdr:cNvPicPr>
        </xdr:nvPicPr>
        <xdr:blipFill>
          <a:blip xmlns:r="http://schemas.openxmlformats.org/officeDocument/2006/relationships" r:embed="rId17" cstate="print"/>
          <a:srcRect l="1575" t="1575" r="1575" b="1575"/>
          <a:stretch>
            <a:fillRect/>
          </a:stretch>
        </xdr:blipFill>
        <xdr:spPr bwMode="auto">
          <a:xfrm>
            <a:off x="2160000" y="3672000"/>
            <a:ext cx="720000" cy="720000"/>
          </a:xfrm>
          <a:prstGeom prst="rect">
            <a:avLst/>
          </a:prstGeom>
          <a:noFill/>
        </xdr:spPr>
      </xdr:pic>
      <xdr:sp macro="" textlink="">
        <xdr:nvSpPr>
          <xdr:cNvPr id="61" name="Скругленный прямоугольник 49">
            <a:extLst>
              <a:ext uri="{FF2B5EF4-FFF2-40B4-BE49-F238E27FC236}">
                <a16:creationId xmlns:a16="http://schemas.microsoft.com/office/drawing/2014/main" id="{00000000-0008-0000-2900-00003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1787071</xdr:colOff>
      <xdr:row>1</xdr:row>
      <xdr:rowOff>54429</xdr:rowOff>
    </xdr:from>
    <xdr:to>
      <xdr:col>2</xdr:col>
      <xdr:colOff>2349501</xdr:colOff>
      <xdr:row>1</xdr:row>
      <xdr:rowOff>635000</xdr:rowOff>
    </xdr:to>
    <xdr:sp macro="" textlink="">
      <xdr:nvSpPr>
        <xdr:cNvPr id="62" name="Прямоугольник 61">
          <a:hlinkClick xmlns:r="http://schemas.openxmlformats.org/officeDocument/2006/relationships" r:id="rId18"/>
          <a:extLst>
            <a:ext uri="{FF2B5EF4-FFF2-40B4-BE49-F238E27FC236}">
              <a16:creationId xmlns:a16="http://schemas.microsoft.com/office/drawing/2014/main" id="{00000000-0008-0000-2900-00003E000000}"/>
            </a:ext>
          </a:extLst>
        </xdr:cNvPr>
        <xdr:cNvSpPr/>
      </xdr:nvSpPr>
      <xdr:spPr>
        <a:xfrm>
          <a:off x="2712357"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2</xdr:col>
      <xdr:colOff>2512776</xdr:colOff>
      <xdr:row>1</xdr:row>
      <xdr:rowOff>54427</xdr:rowOff>
    </xdr:from>
    <xdr:to>
      <xdr:col>4</xdr:col>
      <xdr:colOff>625921</xdr:colOff>
      <xdr:row>1</xdr:row>
      <xdr:rowOff>634998</xdr:rowOff>
    </xdr:to>
    <xdr:sp macro="" textlink="">
      <xdr:nvSpPr>
        <xdr:cNvPr id="63" name="Прямоугольник 62">
          <a:hlinkClick xmlns:r="http://schemas.openxmlformats.org/officeDocument/2006/relationships" r:id="rId19"/>
          <a:extLst>
            <a:ext uri="{FF2B5EF4-FFF2-40B4-BE49-F238E27FC236}">
              <a16:creationId xmlns:a16="http://schemas.microsoft.com/office/drawing/2014/main" id="{00000000-0008-0000-2900-00003F000000}"/>
            </a:ext>
          </a:extLst>
        </xdr:cNvPr>
        <xdr:cNvSpPr/>
      </xdr:nvSpPr>
      <xdr:spPr>
        <a:xfrm>
          <a:off x="5361205" y="934356"/>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4</xdr:col>
      <xdr:colOff>789206</xdr:colOff>
      <xdr:row>1</xdr:row>
      <xdr:rowOff>54428</xdr:rowOff>
    </xdr:from>
    <xdr:to>
      <xdr:col>7</xdr:col>
      <xdr:colOff>988779</xdr:colOff>
      <xdr:row>1</xdr:row>
      <xdr:rowOff>634999</xdr:rowOff>
    </xdr:to>
    <xdr:sp macro="" textlink="">
      <xdr:nvSpPr>
        <xdr:cNvPr id="64" name="Прямоугольник 63">
          <a:hlinkClick xmlns:r="http://schemas.openxmlformats.org/officeDocument/2006/relationships" r:id="rId20"/>
          <a:extLst>
            <a:ext uri="{FF2B5EF4-FFF2-40B4-BE49-F238E27FC236}">
              <a16:creationId xmlns:a16="http://schemas.microsoft.com/office/drawing/2014/main" id="{00000000-0008-0000-2900-000040000000}"/>
            </a:ext>
          </a:extLst>
        </xdr:cNvPr>
        <xdr:cNvSpPr/>
      </xdr:nvSpPr>
      <xdr:spPr>
        <a:xfrm>
          <a:off x="8010063"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7</xdr:col>
      <xdr:colOff>1152063</xdr:colOff>
      <xdr:row>1</xdr:row>
      <xdr:rowOff>54429</xdr:rowOff>
    </xdr:from>
    <xdr:to>
      <xdr:col>8</xdr:col>
      <xdr:colOff>1787064</xdr:colOff>
      <xdr:row>1</xdr:row>
      <xdr:rowOff>635000</xdr:rowOff>
    </xdr:to>
    <xdr:sp macro="" textlink="">
      <xdr:nvSpPr>
        <xdr:cNvPr id="77" name="Прямоугольник 76">
          <a:hlinkClick xmlns:r="http://schemas.openxmlformats.org/officeDocument/2006/relationships" r:id="rId21"/>
          <a:extLst>
            <a:ext uri="{FF2B5EF4-FFF2-40B4-BE49-F238E27FC236}">
              <a16:creationId xmlns:a16="http://schemas.microsoft.com/office/drawing/2014/main" id="{00000000-0008-0000-2900-00004D000000}"/>
            </a:ext>
          </a:extLst>
        </xdr:cNvPr>
        <xdr:cNvSpPr/>
      </xdr:nvSpPr>
      <xdr:spPr>
        <a:xfrm>
          <a:off x="10658920"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Помощь в расчете веса и подбора механизмов</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1923140</xdr:colOff>
      <xdr:row>0</xdr:row>
      <xdr:rowOff>81642</xdr:rowOff>
    </xdr:from>
    <xdr:to>
      <xdr:col>2</xdr:col>
      <xdr:colOff>673197</xdr:colOff>
      <xdr:row>0</xdr:row>
      <xdr:rowOff>754842</xdr:rowOff>
    </xdr:to>
    <xdr:grpSp>
      <xdr:nvGrpSpPr>
        <xdr:cNvPr id="33" name="Группа 32">
          <a:hlinkClick xmlns:r="http://schemas.openxmlformats.org/officeDocument/2006/relationships" r:id="rId22"/>
          <a:extLst>
            <a:ext uri="{FF2B5EF4-FFF2-40B4-BE49-F238E27FC236}">
              <a16:creationId xmlns:a16="http://schemas.microsoft.com/office/drawing/2014/main" id="{00000000-0008-0000-2900-000021000000}"/>
            </a:ext>
          </a:extLst>
        </xdr:cNvPr>
        <xdr:cNvGrpSpPr/>
      </xdr:nvGrpSpPr>
      <xdr:grpSpPr>
        <a:xfrm>
          <a:off x="2530926" y="81642"/>
          <a:ext cx="673200" cy="673200"/>
          <a:chOff x="2403929" y="99786"/>
          <a:chExt cx="673200" cy="673200"/>
        </a:xfrm>
      </xdr:grpSpPr>
      <xdr:pic>
        <xdr:nvPicPr>
          <xdr:cNvPr id="35" name="Рисунок 34" descr="Открытая книга">
            <a:extLst>
              <a:ext uri="{FF2B5EF4-FFF2-40B4-BE49-F238E27FC236}">
                <a16:creationId xmlns:a16="http://schemas.microsoft.com/office/drawing/2014/main" id="{00000000-0008-0000-2900-00002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 uri="{96DAC541-7B7A-43D3-8B79-37D633B846F1}">
                <asvg:svgBlip xmlns:asvg="http://schemas.microsoft.com/office/drawing/2016/SVG/main" r:embed="rId24"/>
              </a:ext>
            </a:extLst>
          </a:blip>
          <a:stretch>
            <a:fillRect/>
          </a:stretch>
        </xdr:blipFill>
        <xdr:spPr>
          <a:xfrm>
            <a:off x="2467429" y="181428"/>
            <a:ext cx="546561" cy="560616"/>
          </a:xfrm>
          <a:prstGeom prst="rect">
            <a:avLst/>
          </a:prstGeom>
        </xdr:spPr>
      </xdr:pic>
      <xdr:sp macro="" textlink="">
        <xdr:nvSpPr>
          <xdr:cNvPr id="36" name="Прямоугольник 35">
            <a:extLst>
              <a:ext uri="{FF2B5EF4-FFF2-40B4-BE49-F238E27FC236}">
                <a16:creationId xmlns:a16="http://schemas.microsoft.com/office/drawing/2014/main" id="{00000000-0008-0000-2900-000024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843637</xdr:colOff>
      <xdr:row>0</xdr:row>
      <xdr:rowOff>108857</xdr:rowOff>
    </xdr:from>
    <xdr:to>
      <xdr:col>2</xdr:col>
      <xdr:colOff>1516837</xdr:colOff>
      <xdr:row>0</xdr:row>
      <xdr:rowOff>782057</xdr:rowOff>
    </xdr:to>
    <xdr:grpSp>
      <xdr:nvGrpSpPr>
        <xdr:cNvPr id="37" name="Группа 36">
          <a:hlinkClick xmlns:r="http://schemas.openxmlformats.org/officeDocument/2006/relationships" r:id="rId25"/>
          <a:extLst>
            <a:ext uri="{FF2B5EF4-FFF2-40B4-BE49-F238E27FC236}">
              <a16:creationId xmlns:a16="http://schemas.microsoft.com/office/drawing/2014/main" id="{00000000-0008-0000-2900-000025000000}"/>
            </a:ext>
          </a:extLst>
        </xdr:cNvPr>
        <xdr:cNvGrpSpPr/>
      </xdr:nvGrpSpPr>
      <xdr:grpSpPr>
        <a:xfrm>
          <a:off x="3374566" y="108857"/>
          <a:ext cx="673200" cy="673200"/>
          <a:chOff x="4562928" y="145143"/>
          <a:chExt cx="673200" cy="673200"/>
        </a:xfrm>
      </xdr:grpSpPr>
      <xdr:pic>
        <xdr:nvPicPr>
          <xdr:cNvPr id="38" name="Рисунок 37" descr="Инструменты">
            <a:extLst>
              <a:ext uri="{FF2B5EF4-FFF2-40B4-BE49-F238E27FC236}">
                <a16:creationId xmlns:a16="http://schemas.microsoft.com/office/drawing/2014/main" id="{00000000-0008-0000-2900-000026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 uri="{96DAC541-7B7A-43D3-8B79-37D633B846F1}">
                <asvg:svgBlip xmlns:asvg="http://schemas.microsoft.com/office/drawing/2016/SVG/main" r:embed="rId27"/>
              </a:ext>
            </a:extLst>
          </a:blip>
          <a:stretch>
            <a:fillRect/>
          </a:stretch>
        </xdr:blipFill>
        <xdr:spPr>
          <a:xfrm>
            <a:off x="4608289" y="188686"/>
            <a:ext cx="589640" cy="589640"/>
          </a:xfrm>
          <a:prstGeom prst="rect">
            <a:avLst/>
          </a:prstGeom>
        </xdr:spPr>
      </xdr:pic>
      <xdr:sp macro="" textlink="">
        <xdr:nvSpPr>
          <xdr:cNvPr id="39" name="Прямоугольник 38">
            <a:extLst>
              <a:ext uri="{FF2B5EF4-FFF2-40B4-BE49-F238E27FC236}">
                <a16:creationId xmlns:a16="http://schemas.microsoft.com/office/drawing/2014/main" id="{00000000-0008-0000-2900-000027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925285</xdr:colOff>
      <xdr:row>5</xdr:row>
      <xdr:rowOff>27215</xdr:rowOff>
    </xdr:from>
    <xdr:ext cx="4651941" cy="343723"/>
    <xdr:sp macro="" textlink="">
      <xdr:nvSpPr>
        <xdr:cNvPr id="40" name="Прямоугольник 39">
          <a:extLst>
            <a:ext uri="{FF2B5EF4-FFF2-40B4-BE49-F238E27FC236}">
              <a16:creationId xmlns:a16="http://schemas.microsoft.com/office/drawing/2014/main" id="{00000000-0008-0000-2900-000028000000}"/>
            </a:ext>
          </a:extLst>
        </xdr:cNvPr>
        <xdr:cNvSpPr/>
      </xdr:nvSpPr>
      <xdr:spPr>
        <a:xfrm>
          <a:off x="12282714" y="6186715"/>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1569357</xdr:colOff>
      <xdr:row>23</xdr:row>
      <xdr:rowOff>1487715</xdr:rowOff>
    </xdr:from>
    <xdr:ext cx="3871798" cy="488866"/>
    <xdr:sp macro="" textlink="">
      <xdr:nvSpPr>
        <xdr:cNvPr id="41" name="Прямоугольник 40">
          <a:extLst>
            <a:ext uri="{FF2B5EF4-FFF2-40B4-BE49-F238E27FC236}">
              <a16:creationId xmlns:a16="http://schemas.microsoft.com/office/drawing/2014/main" id="{00000000-0008-0000-2900-000029000000}"/>
            </a:ext>
          </a:extLst>
        </xdr:cNvPr>
        <xdr:cNvSpPr/>
      </xdr:nvSpPr>
      <xdr:spPr>
        <a:xfrm>
          <a:off x="4417786" y="12300858"/>
          <a:ext cx="3871798" cy="488866"/>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1660071</xdr:colOff>
      <xdr:row>23</xdr:row>
      <xdr:rowOff>1478643</xdr:rowOff>
    </xdr:from>
    <xdr:ext cx="3933602" cy="524169"/>
    <xdr:sp macro="" textlink="">
      <xdr:nvSpPr>
        <xdr:cNvPr id="42" name="Прямоугольник 41">
          <a:extLst>
            <a:ext uri="{FF2B5EF4-FFF2-40B4-BE49-F238E27FC236}">
              <a16:creationId xmlns:a16="http://schemas.microsoft.com/office/drawing/2014/main" id="{00000000-0008-0000-2900-00002A000000}"/>
            </a:ext>
          </a:extLst>
        </xdr:cNvPr>
        <xdr:cNvSpPr/>
      </xdr:nvSpPr>
      <xdr:spPr>
        <a:xfrm>
          <a:off x="13017500" y="12291786"/>
          <a:ext cx="3933602" cy="524169"/>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752932</xdr:colOff>
      <xdr:row>46</xdr:row>
      <xdr:rowOff>1723567</xdr:rowOff>
    </xdr:from>
    <xdr:ext cx="4651941" cy="343723"/>
    <xdr:sp macro="" textlink="">
      <xdr:nvSpPr>
        <xdr:cNvPr id="43" name="Прямоугольник 42">
          <a:extLst>
            <a:ext uri="{FF2B5EF4-FFF2-40B4-BE49-F238E27FC236}">
              <a16:creationId xmlns:a16="http://schemas.microsoft.com/office/drawing/2014/main" id="{00000000-0008-0000-2900-00002B000000}"/>
            </a:ext>
          </a:extLst>
        </xdr:cNvPr>
        <xdr:cNvSpPr/>
      </xdr:nvSpPr>
      <xdr:spPr>
        <a:xfrm>
          <a:off x="3601361" y="20583067"/>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905450</xdr:colOff>
      <xdr:row>46</xdr:row>
      <xdr:rowOff>1749799</xdr:rowOff>
    </xdr:from>
    <xdr:ext cx="4651941" cy="343723"/>
    <xdr:sp macro="" textlink="">
      <xdr:nvSpPr>
        <xdr:cNvPr id="44" name="Прямоугольник 43">
          <a:extLst>
            <a:ext uri="{FF2B5EF4-FFF2-40B4-BE49-F238E27FC236}">
              <a16:creationId xmlns:a16="http://schemas.microsoft.com/office/drawing/2014/main" id="{00000000-0008-0000-2900-00002C000000}"/>
            </a:ext>
          </a:extLst>
        </xdr:cNvPr>
        <xdr:cNvSpPr/>
      </xdr:nvSpPr>
      <xdr:spPr>
        <a:xfrm>
          <a:off x="12262879" y="20609299"/>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63501</xdr:colOff>
      <xdr:row>71</xdr:row>
      <xdr:rowOff>36287</xdr:rowOff>
    </xdr:from>
    <xdr:to>
      <xdr:col>7</xdr:col>
      <xdr:colOff>1351643</xdr:colOff>
      <xdr:row>73</xdr:row>
      <xdr:rowOff>961571</xdr:rowOff>
    </xdr:to>
    <xdr:pic>
      <xdr:nvPicPr>
        <xdr:cNvPr id="13" name="Рисунок 12">
          <a:extLst>
            <a:ext uri="{FF2B5EF4-FFF2-40B4-BE49-F238E27FC236}">
              <a16:creationId xmlns:a16="http://schemas.microsoft.com/office/drawing/2014/main" id="{00000000-0008-0000-2900-00000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570358" y="28139573"/>
          <a:ext cx="1288142" cy="1288142"/>
        </a:xfrm>
        <a:prstGeom prst="rect">
          <a:avLst/>
        </a:prstGeom>
      </xdr:spPr>
    </xdr:pic>
    <xdr:clientData/>
  </xdr:twoCellAnchor>
  <xdr:oneCellAnchor>
    <xdr:from>
      <xdr:col>7</xdr:col>
      <xdr:colOff>1533071</xdr:colOff>
      <xdr:row>71</xdr:row>
      <xdr:rowOff>172357</xdr:rowOff>
    </xdr:from>
    <xdr:ext cx="5234214" cy="1106714"/>
    <xdr:sp macro="" textlink="">
      <xdr:nvSpPr>
        <xdr:cNvPr id="45" name="Прямоугольник 44">
          <a:extLst>
            <a:ext uri="{FF2B5EF4-FFF2-40B4-BE49-F238E27FC236}">
              <a16:creationId xmlns:a16="http://schemas.microsoft.com/office/drawing/2014/main" id="{00000000-0008-0000-2900-00002D000000}"/>
            </a:ext>
          </a:extLst>
        </xdr:cNvPr>
        <xdr:cNvSpPr/>
      </xdr:nvSpPr>
      <xdr:spPr>
        <a:xfrm>
          <a:off x="11039928" y="28275643"/>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oneCellAnchor>
    <xdr:from>
      <xdr:col>1</xdr:col>
      <xdr:colOff>1378857</xdr:colOff>
      <xdr:row>67</xdr:row>
      <xdr:rowOff>99785</xdr:rowOff>
    </xdr:from>
    <xdr:ext cx="4651941" cy="343723"/>
    <xdr:sp macro="" textlink="">
      <xdr:nvSpPr>
        <xdr:cNvPr id="50" name="Прямоугольник 49">
          <a:extLst>
            <a:ext uri="{FF2B5EF4-FFF2-40B4-BE49-F238E27FC236}">
              <a16:creationId xmlns:a16="http://schemas.microsoft.com/office/drawing/2014/main" id="{00000000-0008-0000-2900-000032000000}"/>
            </a:ext>
          </a:extLst>
        </xdr:cNvPr>
        <xdr:cNvSpPr/>
      </xdr:nvSpPr>
      <xdr:spPr>
        <a:xfrm>
          <a:off x="2304143" y="26252714"/>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быстрого монтажа</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1</xdr:col>
      <xdr:colOff>1251858</xdr:colOff>
      <xdr:row>72</xdr:row>
      <xdr:rowOff>45358</xdr:rowOff>
    </xdr:from>
    <xdr:ext cx="6640285" cy="353785"/>
    <xdr:sp macro="" textlink="">
      <xdr:nvSpPr>
        <xdr:cNvPr id="51" name="Прямоугольник 50">
          <a:extLst>
            <a:ext uri="{FF2B5EF4-FFF2-40B4-BE49-F238E27FC236}">
              <a16:creationId xmlns:a16="http://schemas.microsoft.com/office/drawing/2014/main" id="{00000000-0008-0000-2900-000033000000}"/>
            </a:ext>
          </a:extLst>
        </xdr:cNvPr>
        <xdr:cNvSpPr/>
      </xdr:nvSpPr>
      <xdr:spPr>
        <a:xfrm>
          <a:off x="2177144" y="28302858"/>
          <a:ext cx="6640285" cy="353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с возможностью регулировки смещения оси вращения</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wsDr>
</file>

<file path=xl/drawings/drawing31.xml><?xml version="1.0" encoding="utf-8"?>
<xdr:wsDr xmlns:xdr="http://schemas.openxmlformats.org/drawingml/2006/spreadsheetDrawing" xmlns:a="http://schemas.openxmlformats.org/drawingml/2006/main">
  <xdr:twoCellAnchor>
    <xdr:from>
      <xdr:col>0</xdr:col>
      <xdr:colOff>916217</xdr:colOff>
      <xdr:row>2</xdr:row>
      <xdr:rowOff>1</xdr:rowOff>
    </xdr:from>
    <xdr:to>
      <xdr:col>2</xdr:col>
      <xdr:colOff>1309889</xdr:colOff>
      <xdr:row>3</xdr:row>
      <xdr:rowOff>11907</xdr:rowOff>
    </xdr:to>
    <xdr:pic>
      <xdr:nvPicPr>
        <xdr:cNvPr id="2" name="Рисунок 1" descr="q3.1536047547.3165.jpg">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cstate="print"/>
        <a:stretch>
          <a:fillRect/>
        </a:stretch>
      </xdr:blipFill>
      <xdr:spPr>
        <a:xfrm>
          <a:off x="916217" y="1752601"/>
          <a:ext cx="3244822" cy="2202656"/>
        </a:xfrm>
        <a:prstGeom prst="rect">
          <a:avLst/>
        </a:prstGeom>
      </xdr:spPr>
    </xdr:pic>
    <xdr:clientData/>
  </xdr:twoCellAnchor>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cstate="print"/>
        <a:stretch>
          <a:fillRect/>
        </a:stretch>
      </xdr:blipFill>
      <xdr:spPr>
        <a:xfrm>
          <a:off x="13848557" y="1752600"/>
          <a:ext cx="294719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cstate="print"/>
        <a:stretch>
          <a:fillRect/>
        </a:stretch>
      </xdr:blipFill>
      <xdr:spPr>
        <a:xfrm>
          <a:off x="9512300" y="4256541"/>
          <a:ext cx="3030243"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4" cstate="print"/>
        <a:stretch>
          <a:fillRect/>
        </a:stretch>
      </xdr:blipFill>
      <xdr:spPr>
        <a:xfrm>
          <a:off x="927100" y="4280353"/>
          <a:ext cx="2403057" cy="1854575"/>
        </a:xfrm>
        <a:prstGeom prst="rect">
          <a:avLst/>
        </a:prstGeom>
      </xdr:spPr>
    </xdr:pic>
    <xdr:clientData/>
  </xdr:twoCellAnchor>
  <xdr:twoCellAnchor>
    <xdr:from>
      <xdr:col>6</xdr:col>
      <xdr:colOff>598715</xdr:colOff>
      <xdr:row>27</xdr:row>
      <xdr:rowOff>295955</xdr:rowOff>
    </xdr:from>
    <xdr:to>
      <xdr:col>8</xdr:col>
      <xdr:colOff>1723571</xdr:colOff>
      <xdr:row>29</xdr:row>
      <xdr:rowOff>168988</xdr:rowOff>
    </xdr:to>
    <xdr:pic>
      <xdr:nvPicPr>
        <xdr:cNvPr id="6" name="Рисунок 5" descr="9238052-03.jpg">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5" cstate="print"/>
        <a:stretch>
          <a:fillRect/>
        </a:stretch>
      </xdr:blipFill>
      <xdr:spPr>
        <a:xfrm>
          <a:off x="9501415" y="10773455"/>
          <a:ext cx="3582306" cy="2089183"/>
        </a:xfrm>
        <a:prstGeom prst="rect">
          <a:avLst/>
        </a:prstGeom>
      </xdr:spPr>
    </xdr:pic>
    <xdr:clientData/>
  </xdr:twoCellAnchor>
  <xdr:twoCellAnchor>
    <xdr:from>
      <xdr:col>0</xdr:col>
      <xdr:colOff>916215</xdr:colOff>
      <xdr:row>27</xdr:row>
      <xdr:rowOff>305027</xdr:rowOff>
    </xdr:from>
    <xdr:to>
      <xdr:col>2</xdr:col>
      <xdr:colOff>1574428</xdr:colOff>
      <xdr:row>29</xdr:row>
      <xdr:rowOff>172357</xdr:rowOff>
    </xdr:to>
    <xdr:pic>
      <xdr:nvPicPr>
        <xdr:cNvPr id="7" name="Рисунок 6" descr="кухня 2.jpg">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6" cstate="print"/>
        <a:stretch>
          <a:fillRect/>
        </a:stretch>
      </xdr:blipFill>
      <xdr:spPr>
        <a:xfrm>
          <a:off x="916215" y="10782527"/>
          <a:ext cx="3509363" cy="2083480"/>
        </a:xfrm>
        <a:prstGeom prst="rect">
          <a:avLst/>
        </a:prstGeom>
      </xdr:spPr>
    </xdr:pic>
    <xdr:clientData/>
  </xdr:twoCellAnchor>
  <xdr:twoCellAnchor>
    <xdr:from>
      <xdr:col>1</xdr:col>
      <xdr:colOff>0</xdr:colOff>
      <xdr:row>55</xdr:row>
      <xdr:rowOff>305027</xdr:rowOff>
    </xdr:from>
    <xdr:to>
      <xdr:col>2</xdr:col>
      <xdr:colOff>479007</xdr:colOff>
      <xdr:row>56</xdr:row>
      <xdr:rowOff>1874987</xdr:rowOff>
    </xdr:to>
    <xdr:pic>
      <xdr:nvPicPr>
        <xdr:cNvPr id="8" name="Рисунок 7" descr="4.jpg">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7" cstate="print"/>
        <a:stretch>
          <a:fillRect/>
        </a:stretch>
      </xdr:blipFill>
      <xdr:spPr>
        <a:xfrm>
          <a:off x="927100" y="18796227"/>
          <a:ext cx="2403057" cy="1881110"/>
        </a:xfrm>
        <a:prstGeom prst="rect">
          <a:avLst/>
        </a:prstGeom>
      </xdr:spPr>
    </xdr:pic>
    <xdr:clientData/>
  </xdr:twoCellAnchor>
  <xdr:twoCellAnchor>
    <xdr:from>
      <xdr:col>6</xdr:col>
      <xdr:colOff>595314</xdr:colOff>
      <xdr:row>56</xdr:row>
      <xdr:rowOff>5670</xdr:rowOff>
    </xdr:from>
    <xdr:to>
      <xdr:col>8</xdr:col>
      <xdr:colOff>1555750</xdr:colOff>
      <xdr:row>56</xdr:row>
      <xdr:rowOff>1777718</xdr:rowOff>
    </xdr:to>
    <xdr:pic>
      <xdr:nvPicPr>
        <xdr:cNvPr id="9" name="Рисунок 8" descr="s1200.jpg">
          <a:extLst>
            <a:ext uri="{FF2B5EF4-FFF2-40B4-BE49-F238E27FC236}">
              <a16:creationId xmlns:a16="http://schemas.microsoft.com/office/drawing/2014/main" id="{00000000-0008-0000-2A00-000009000000}"/>
            </a:ext>
          </a:extLst>
        </xdr:cNvPr>
        <xdr:cNvPicPr>
          <a:picLocks noChangeAspect="1"/>
        </xdr:cNvPicPr>
      </xdr:nvPicPr>
      <xdr:blipFill>
        <a:blip xmlns:r="http://schemas.openxmlformats.org/officeDocument/2006/relationships" r:embed="rId8" cstate="print"/>
        <a:stretch>
          <a:fillRect/>
        </a:stretch>
      </xdr:blipFill>
      <xdr:spPr>
        <a:xfrm>
          <a:off x="9358314" y="21902587"/>
          <a:ext cx="3426353" cy="1772048"/>
        </a:xfrm>
        <a:prstGeom prst="rect">
          <a:avLst/>
        </a:prstGeom>
      </xdr:spPr>
    </xdr:pic>
    <xdr:clientData/>
  </xdr:twoCellAnchor>
  <xdr:oneCellAnchor>
    <xdr:from>
      <xdr:col>2</xdr:col>
      <xdr:colOff>1321593</xdr:colOff>
      <xdr:row>2</xdr:row>
      <xdr:rowOff>11907</xdr:rowOff>
    </xdr:from>
    <xdr:ext cx="5238750" cy="1312522"/>
    <xdr:sp macro="" textlink="">
      <xdr:nvSpPr>
        <xdr:cNvPr id="11" name="Прямоугольник 10">
          <a:extLst>
            <a:ext uri="{FF2B5EF4-FFF2-40B4-BE49-F238E27FC236}">
              <a16:creationId xmlns:a16="http://schemas.microsoft.com/office/drawing/2014/main" id="{00000000-0008-0000-2A00-00000B000000}"/>
            </a:ext>
          </a:extLst>
        </xdr:cNvPr>
        <xdr:cNvSpPr/>
      </xdr:nvSpPr>
      <xdr:spPr>
        <a:xfrm>
          <a:off x="3571307" y="1771764"/>
          <a:ext cx="5238750" cy="1312522"/>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 от 16 мм до 25 мм</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2600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536910</xdr:colOff>
      <xdr:row>4</xdr:row>
      <xdr:rowOff>1270982</xdr:rowOff>
    </xdr:from>
    <xdr:ext cx="4651941" cy="597732"/>
    <xdr:sp macro="" textlink="">
      <xdr:nvSpPr>
        <xdr:cNvPr id="12" name="Прямоугольник 11">
          <a:extLst>
            <a:ext uri="{FF2B5EF4-FFF2-40B4-BE49-F238E27FC236}">
              <a16:creationId xmlns:a16="http://schemas.microsoft.com/office/drawing/2014/main" id="{00000000-0008-0000-2A00-00000C000000}"/>
            </a:ext>
          </a:extLst>
        </xdr:cNvPr>
        <xdr:cNvSpPr/>
      </xdr:nvSpPr>
      <xdr:spPr>
        <a:xfrm>
          <a:off x="2786624" y="5525482"/>
          <a:ext cx="4651941"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28</xdr:row>
      <xdr:rowOff>21969</xdr:rowOff>
    </xdr:from>
    <xdr:ext cx="3476276" cy="1275812"/>
    <xdr:sp macro="" textlink="">
      <xdr:nvSpPr>
        <xdr:cNvPr id="13" name="Прямоугольник 12">
          <a:extLst>
            <a:ext uri="{FF2B5EF4-FFF2-40B4-BE49-F238E27FC236}">
              <a16:creationId xmlns:a16="http://schemas.microsoft.com/office/drawing/2014/main" id="{00000000-0008-0000-2A00-00000D000000}"/>
            </a:ext>
          </a:extLst>
        </xdr:cNvPr>
        <xdr:cNvSpPr/>
      </xdr:nvSpPr>
      <xdr:spPr>
        <a:xfrm>
          <a:off x="4423125" y="108106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xdr:from>
      <xdr:col>0</xdr:col>
      <xdr:colOff>108859</xdr:colOff>
      <xdr:row>0</xdr:row>
      <xdr:rowOff>81644</xdr:rowOff>
    </xdr:from>
    <xdr:to>
      <xdr:col>1</xdr:col>
      <xdr:colOff>455488</xdr:colOff>
      <xdr:row>0</xdr:row>
      <xdr:rowOff>754844</xdr:rowOff>
    </xdr:to>
    <xdr:grpSp>
      <xdr:nvGrpSpPr>
        <xdr:cNvPr id="19" name="Группа 18">
          <a:hlinkClick xmlns:r="http://schemas.openxmlformats.org/officeDocument/2006/relationships" r:id="rId9"/>
          <a:extLst>
            <a:ext uri="{FF2B5EF4-FFF2-40B4-BE49-F238E27FC236}">
              <a16:creationId xmlns:a16="http://schemas.microsoft.com/office/drawing/2014/main" id="{00000000-0008-0000-2A00-000013000000}"/>
            </a:ext>
          </a:extLst>
        </xdr:cNvPr>
        <xdr:cNvGrpSpPr>
          <a:grpSpLocks noChangeAspect="1"/>
        </xdr:cNvGrpSpPr>
      </xdr:nvGrpSpPr>
      <xdr:grpSpPr>
        <a:xfrm>
          <a:off x="108859" y="81644"/>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A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A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580565</xdr:colOff>
      <xdr:row>0</xdr:row>
      <xdr:rowOff>81643</xdr:rowOff>
    </xdr:from>
    <xdr:to>
      <xdr:col>1</xdr:col>
      <xdr:colOff>1253765</xdr:colOff>
      <xdr:row>0</xdr:row>
      <xdr:rowOff>754843</xdr:rowOff>
    </xdr:to>
    <xdr:grpSp>
      <xdr:nvGrpSpPr>
        <xdr:cNvPr id="22" name="Группа 21">
          <a:hlinkClick xmlns:r="http://schemas.openxmlformats.org/officeDocument/2006/relationships" r:id="rId10"/>
          <a:extLst>
            <a:ext uri="{FF2B5EF4-FFF2-40B4-BE49-F238E27FC236}">
              <a16:creationId xmlns:a16="http://schemas.microsoft.com/office/drawing/2014/main" id="{00000000-0008-0000-2A00-000016000000}"/>
            </a:ext>
          </a:extLst>
        </xdr:cNvPr>
        <xdr:cNvGrpSpPr>
          <a:grpSpLocks noChangeAspect="1"/>
        </xdr:cNvGrpSpPr>
      </xdr:nvGrpSpPr>
      <xdr:grpSpPr>
        <a:xfrm rot="5400000">
          <a:off x="907136" y="81643"/>
          <a:ext cx="673200" cy="673200"/>
          <a:chOff x="720000" y="3600000"/>
          <a:chExt cx="792000" cy="792000"/>
        </a:xfrm>
        <a:noFill/>
      </xdr:grpSpPr>
      <xdr:sp macro="" textlink="">
        <xdr:nvSpPr>
          <xdr:cNvPr id="23" name="Стрелка влево 111">
            <a:extLst>
              <a:ext uri="{FF2B5EF4-FFF2-40B4-BE49-F238E27FC236}">
                <a16:creationId xmlns:a16="http://schemas.microsoft.com/office/drawing/2014/main" id="{00000000-0008-0000-2A00-00001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4" name="Прямоугольник 23">
            <a:extLst>
              <a:ext uri="{FF2B5EF4-FFF2-40B4-BE49-F238E27FC236}">
                <a16:creationId xmlns:a16="http://schemas.microsoft.com/office/drawing/2014/main" id="{00000000-0008-0000-2A00-00001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1387933</xdr:colOff>
      <xdr:row>0</xdr:row>
      <xdr:rowOff>81640</xdr:rowOff>
    </xdr:from>
    <xdr:to>
      <xdr:col>2</xdr:col>
      <xdr:colOff>139705</xdr:colOff>
      <xdr:row>0</xdr:row>
      <xdr:rowOff>773877</xdr:rowOff>
    </xdr:to>
    <xdr:grpSp>
      <xdr:nvGrpSpPr>
        <xdr:cNvPr id="25" name="Группа 24">
          <a:extLst>
            <a:ext uri="{FF2B5EF4-FFF2-40B4-BE49-F238E27FC236}">
              <a16:creationId xmlns:a16="http://schemas.microsoft.com/office/drawing/2014/main" id="{00000000-0008-0000-2A00-000019000000}"/>
            </a:ext>
          </a:extLst>
        </xdr:cNvPr>
        <xdr:cNvGrpSpPr/>
      </xdr:nvGrpSpPr>
      <xdr:grpSpPr>
        <a:xfrm>
          <a:off x="1714504" y="81640"/>
          <a:ext cx="674915" cy="692237"/>
          <a:chOff x="2160000" y="3672000"/>
          <a:chExt cx="720000" cy="720000"/>
        </a:xfrm>
      </xdr:grpSpPr>
      <xdr:pic>
        <xdr:nvPicPr>
          <xdr:cNvPr id="26" name="Picture 6" descr="D:\work folders\МОС\Документы по работе\прайс-лист\конфигуратор\unnamed.jpg">
            <a:extLst>
              <a:ext uri="{FF2B5EF4-FFF2-40B4-BE49-F238E27FC236}">
                <a16:creationId xmlns:a16="http://schemas.microsoft.com/office/drawing/2014/main" id="{00000000-0008-0000-2A00-00001A000000}"/>
              </a:ext>
            </a:extLst>
          </xdr:cNvPr>
          <xdr:cNvPicPr>
            <a:picLocks noChangeAspect="1" noChangeArrowheads="1"/>
          </xdr:cNvPicPr>
        </xdr:nvPicPr>
        <xdr:blipFill>
          <a:blip xmlns:r="http://schemas.openxmlformats.org/officeDocument/2006/relationships" r:embed="rId11" cstate="print"/>
          <a:srcRect l="1575" t="1575" r="1575" b="1575"/>
          <a:stretch>
            <a:fillRect/>
          </a:stretch>
        </xdr:blipFill>
        <xdr:spPr bwMode="auto">
          <a:xfrm>
            <a:off x="2160000" y="3672000"/>
            <a:ext cx="720000" cy="720000"/>
          </a:xfrm>
          <a:prstGeom prst="rect">
            <a:avLst/>
          </a:prstGeom>
          <a:noFill/>
        </xdr:spPr>
      </xdr:pic>
      <xdr:sp macro="" textlink="">
        <xdr:nvSpPr>
          <xdr:cNvPr id="27" name="Скругленный прямоугольник 49">
            <a:extLst>
              <a:ext uri="{FF2B5EF4-FFF2-40B4-BE49-F238E27FC236}">
                <a16:creationId xmlns:a16="http://schemas.microsoft.com/office/drawing/2014/main" id="{00000000-0008-0000-2A00-00001B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2195274</xdr:colOff>
      <xdr:row>1</xdr:row>
      <xdr:rowOff>54429</xdr:rowOff>
    </xdr:from>
    <xdr:to>
      <xdr:col>3</xdr:col>
      <xdr:colOff>444490</xdr:colOff>
      <xdr:row>1</xdr:row>
      <xdr:rowOff>635000</xdr:rowOff>
    </xdr:to>
    <xdr:sp macro="" textlink="">
      <xdr:nvSpPr>
        <xdr:cNvPr id="28" name="Прямоугольник 27">
          <a:hlinkClick xmlns:r="http://schemas.openxmlformats.org/officeDocument/2006/relationships" r:id="rId12"/>
          <a:extLst>
            <a:ext uri="{FF2B5EF4-FFF2-40B4-BE49-F238E27FC236}">
              <a16:creationId xmlns:a16="http://schemas.microsoft.com/office/drawing/2014/main" id="{00000000-0008-0000-2A00-00001C000000}"/>
            </a:ext>
          </a:extLst>
        </xdr:cNvPr>
        <xdr:cNvSpPr/>
      </xdr:nvSpPr>
      <xdr:spPr>
        <a:xfrm>
          <a:off x="4444988"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4</xdr:col>
      <xdr:colOff>99770</xdr:colOff>
      <xdr:row>1</xdr:row>
      <xdr:rowOff>54427</xdr:rowOff>
    </xdr:from>
    <xdr:to>
      <xdr:col>7</xdr:col>
      <xdr:colOff>761987</xdr:colOff>
      <xdr:row>1</xdr:row>
      <xdr:rowOff>634998</xdr:rowOff>
    </xdr:to>
    <xdr:sp macro="" textlink="">
      <xdr:nvSpPr>
        <xdr:cNvPr id="29" name="Прямоугольник 28">
          <a:hlinkClick xmlns:r="http://schemas.openxmlformats.org/officeDocument/2006/relationships" r:id="rId13"/>
          <a:extLst>
            <a:ext uri="{FF2B5EF4-FFF2-40B4-BE49-F238E27FC236}">
              <a16:creationId xmlns:a16="http://schemas.microsoft.com/office/drawing/2014/main" id="{00000000-0008-0000-2A00-00001D000000}"/>
            </a:ext>
          </a:extLst>
        </xdr:cNvPr>
        <xdr:cNvSpPr/>
      </xdr:nvSpPr>
      <xdr:spPr>
        <a:xfrm>
          <a:off x="7184556" y="934356"/>
          <a:ext cx="2948217"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7</xdr:col>
      <xdr:colOff>979702</xdr:colOff>
      <xdr:row>1</xdr:row>
      <xdr:rowOff>54428</xdr:rowOff>
    </xdr:from>
    <xdr:to>
      <xdr:col>8</xdr:col>
      <xdr:colOff>1614704</xdr:colOff>
      <xdr:row>1</xdr:row>
      <xdr:rowOff>634999</xdr:rowOff>
    </xdr:to>
    <xdr:sp macro="" textlink="">
      <xdr:nvSpPr>
        <xdr:cNvPr id="30" name="Прямоугольник 29">
          <a:hlinkClick xmlns:r="http://schemas.openxmlformats.org/officeDocument/2006/relationships" r:id="rId14"/>
          <a:extLst>
            <a:ext uri="{FF2B5EF4-FFF2-40B4-BE49-F238E27FC236}">
              <a16:creationId xmlns:a16="http://schemas.microsoft.com/office/drawing/2014/main" id="{00000000-0008-0000-2A00-00001E000000}"/>
            </a:ext>
          </a:extLst>
        </xdr:cNvPr>
        <xdr:cNvSpPr/>
      </xdr:nvSpPr>
      <xdr:spPr>
        <a:xfrm>
          <a:off x="10350488"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2</xdr:col>
      <xdr:colOff>281211</xdr:colOff>
      <xdr:row>0</xdr:row>
      <xdr:rowOff>90715</xdr:rowOff>
    </xdr:from>
    <xdr:to>
      <xdr:col>2</xdr:col>
      <xdr:colOff>954411</xdr:colOff>
      <xdr:row>0</xdr:row>
      <xdr:rowOff>763915</xdr:rowOff>
    </xdr:to>
    <xdr:grpSp>
      <xdr:nvGrpSpPr>
        <xdr:cNvPr id="32" name="Группа 31">
          <a:extLst>
            <a:ext uri="{FF2B5EF4-FFF2-40B4-BE49-F238E27FC236}">
              <a16:creationId xmlns:a16="http://schemas.microsoft.com/office/drawing/2014/main" id="{00000000-0008-0000-2A00-000020000000}"/>
            </a:ext>
          </a:extLst>
        </xdr:cNvPr>
        <xdr:cNvGrpSpPr/>
      </xdr:nvGrpSpPr>
      <xdr:grpSpPr>
        <a:xfrm>
          <a:off x="2530925" y="90715"/>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2A00-000021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2A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1097637</xdr:colOff>
      <xdr:row>0</xdr:row>
      <xdr:rowOff>99785</xdr:rowOff>
    </xdr:from>
    <xdr:to>
      <xdr:col>2</xdr:col>
      <xdr:colOff>1770837</xdr:colOff>
      <xdr:row>0</xdr:row>
      <xdr:rowOff>772985</xdr:rowOff>
    </xdr:to>
    <xdr:grpSp>
      <xdr:nvGrpSpPr>
        <xdr:cNvPr id="35" name="Группа 34">
          <a:extLst>
            <a:ext uri="{FF2B5EF4-FFF2-40B4-BE49-F238E27FC236}">
              <a16:creationId xmlns:a16="http://schemas.microsoft.com/office/drawing/2014/main" id="{00000000-0008-0000-2A00-000023000000}"/>
            </a:ext>
          </a:extLst>
        </xdr:cNvPr>
        <xdr:cNvGrpSpPr/>
      </xdr:nvGrpSpPr>
      <xdr:grpSpPr>
        <a:xfrm>
          <a:off x="3347351" y="99785"/>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2A00-000024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 uri="{96DAC541-7B7A-43D3-8B79-37D633B846F1}">
                <asvg:svgBlip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2A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1161143</xdr:colOff>
      <xdr:row>4</xdr:row>
      <xdr:rowOff>1297215</xdr:rowOff>
    </xdr:from>
    <xdr:ext cx="4626428" cy="607785"/>
    <xdr:sp macro="" textlink="">
      <xdr:nvSpPr>
        <xdr:cNvPr id="38" name="Прямоугольник 37">
          <a:extLst>
            <a:ext uri="{FF2B5EF4-FFF2-40B4-BE49-F238E27FC236}">
              <a16:creationId xmlns:a16="http://schemas.microsoft.com/office/drawing/2014/main" id="{00000000-0008-0000-2A00-000026000000}"/>
            </a:ext>
          </a:extLst>
        </xdr:cNvPr>
        <xdr:cNvSpPr/>
      </xdr:nvSpPr>
      <xdr:spPr>
        <a:xfrm>
          <a:off x="12518572" y="555171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82</xdr:row>
      <xdr:rowOff>36288</xdr:rowOff>
    </xdr:from>
    <xdr:to>
      <xdr:col>7</xdr:col>
      <xdr:colOff>1306285</xdr:colOff>
      <xdr:row>82</xdr:row>
      <xdr:rowOff>1333499</xdr:rowOff>
    </xdr:to>
    <xdr:pic>
      <xdr:nvPicPr>
        <xdr:cNvPr id="43" name="Рисунок 42">
          <a:extLst>
            <a:ext uri="{FF2B5EF4-FFF2-40B4-BE49-F238E27FC236}">
              <a16:creationId xmlns:a16="http://schemas.microsoft.com/office/drawing/2014/main" id="{00000000-0008-0000-2A00-00002B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379859" y="30525359"/>
          <a:ext cx="1297212" cy="1297211"/>
        </a:xfrm>
        <a:prstGeom prst="rect">
          <a:avLst/>
        </a:prstGeom>
      </xdr:spPr>
    </xdr:pic>
    <xdr:clientData/>
  </xdr:twoCellAnchor>
  <xdr:oneCellAnchor>
    <xdr:from>
      <xdr:col>7</xdr:col>
      <xdr:colOff>1796142</xdr:colOff>
      <xdr:row>82</xdr:row>
      <xdr:rowOff>108858</xdr:rowOff>
    </xdr:from>
    <xdr:ext cx="5234214" cy="1106714"/>
    <xdr:sp macro="" textlink="">
      <xdr:nvSpPr>
        <xdr:cNvPr id="44" name="Прямоугольник 43">
          <a:extLst>
            <a:ext uri="{FF2B5EF4-FFF2-40B4-BE49-F238E27FC236}">
              <a16:creationId xmlns:a16="http://schemas.microsoft.com/office/drawing/2014/main" id="{00000000-0008-0000-2A00-00002C000000}"/>
            </a:ext>
          </a:extLst>
        </xdr:cNvPr>
        <xdr:cNvSpPr/>
      </xdr:nvSpPr>
      <xdr:spPr>
        <a:xfrm>
          <a:off x="11166928" y="30597929"/>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oneCellAnchor>
    <xdr:from>
      <xdr:col>0</xdr:col>
      <xdr:colOff>852714</xdr:colOff>
      <xdr:row>17</xdr:row>
      <xdr:rowOff>0</xdr:rowOff>
    </xdr:from>
    <xdr:ext cx="4626428" cy="371929"/>
    <xdr:sp macro="" textlink="">
      <xdr:nvSpPr>
        <xdr:cNvPr id="48" name="Прямоугольник 47">
          <a:extLst>
            <a:ext uri="{FF2B5EF4-FFF2-40B4-BE49-F238E27FC236}">
              <a16:creationId xmlns:a16="http://schemas.microsoft.com/office/drawing/2014/main" id="{00000000-0008-0000-2A00-000030000000}"/>
            </a:ext>
          </a:extLst>
        </xdr:cNvPr>
        <xdr:cNvSpPr/>
      </xdr:nvSpPr>
      <xdr:spPr>
        <a:xfrm>
          <a:off x="852714" y="9579429"/>
          <a:ext cx="4626428" cy="371929"/>
        </a:xfrm>
        <a:prstGeom prst="rect">
          <a:avLst/>
        </a:prstGeom>
        <a:noFill/>
      </xdr:spPr>
      <xdr:txBody>
        <a:bodyPr wrap="none" lIns="91440" tIns="45720" rIns="91440" bIns="45720">
          <a:noAutofit/>
        </a:bodyPr>
        <a:lstStyle/>
        <a:p>
          <a:r>
            <a:rPr lang="ru-RU" sz="1800" b="1" i="0" baseline="0">
              <a:solidFill>
                <a:srgbClr val="FF0000"/>
              </a:solidFill>
              <a:latin typeface="+mn-lt"/>
              <a:ea typeface="+mn-ea"/>
              <a:cs typeface="+mn-cs"/>
            </a:rPr>
            <a:t>+ Обязательно!!! Средние петли на выбор</a:t>
          </a:r>
        </a:p>
        <a:p>
          <a:endParaRPr lang="ru-RU" sz="1800" b="1" i="0" baseline="0">
            <a:latin typeface="+mn-lt"/>
            <a:ea typeface="+mn-ea"/>
            <a:cs typeface="+mn-cs"/>
          </a:endParaRPr>
        </a:p>
      </xdr:txBody>
    </xdr:sp>
    <xdr:clientData/>
  </xdr:oneCellAnchor>
  <xdr:oneCellAnchor>
    <xdr:from>
      <xdr:col>7</xdr:col>
      <xdr:colOff>1814</xdr:colOff>
      <xdr:row>17</xdr:row>
      <xdr:rowOff>36285</xdr:rowOff>
    </xdr:from>
    <xdr:ext cx="4626428" cy="371929"/>
    <xdr:sp macro="" textlink="">
      <xdr:nvSpPr>
        <xdr:cNvPr id="49" name="Прямоугольник 48">
          <a:extLst>
            <a:ext uri="{FF2B5EF4-FFF2-40B4-BE49-F238E27FC236}">
              <a16:creationId xmlns:a16="http://schemas.microsoft.com/office/drawing/2014/main" id="{00000000-0008-0000-2A00-000031000000}"/>
            </a:ext>
          </a:extLst>
        </xdr:cNvPr>
        <xdr:cNvSpPr/>
      </xdr:nvSpPr>
      <xdr:spPr>
        <a:xfrm>
          <a:off x="9508671" y="9615714"/>
          <a:ext cx="4626428" cy="371929"/>
        </a:xfrm>
        <a:prstGeom prst="rect">
          <a:avLst/>
        </a:prstGeom>
        <a:noFill/>
      </xdr:spPr>
      <xdr:txBody>
        <a:bodyPr wrap="none" lIns="91440" tIns="45720" rIns="91440" bIns="45720">
          <a:noAutofit/>
        </a:bodyPr>
        <a:lstStyle/>
        <a:p>
          <a:r>
            <a:rPr lang="ru-RU" sz="1800" b="1" i="0" baseline="0">
              <a:solidFill>
                <a:srgbClr val="FF0000"/>
              </a:solidFill>
              <a:latin typeface="+mn-lt"/>
              <a:ea typeface="+mn-ea"/>
              <a:cs typeface="+mn-cs"/>
            </a:rPr>
            <a:t>+ Обязательно!!! Средние петли на выбор</a:t>
          </a:r>
        </a:p>
        <a:p>
          <a:endParaRPr lang="ru-RU" sz="1800" b="1" i="0" baseline="0">
            <a:solidFill>
              <a:srgbClr val="FF0000"/>
            </a:solidFill>
            <a:latin typeface="+mn-lt"/>
            <a:ea typeface="+mn-ea"/>
            <a:cs typeface="+mn-cs"/>
          </a:endParaRPr>
        </a:p>
      </xdr:txBody>
    </xdr:sp>
    <xdr:clientData/>
  </xdr:oneCellAnchor>
  <xdr:oneCellAnchor>
    <xdr:from>
      <xdr:col>0</xdr:col>
      <xdr:colOff>325664</xdr:colOff>
      <xdr:row>45</xdr:row>
      <xdr:rowOff>63500</xdr:rowOff>
    </xdr:from>
    <xdr:ext cx="4626428" cy="371929"/>
    <xdr:sp macro="" textlink="">
      <xdr:nvSpPr>
        <xdr:cNvPr id="50" name="Прямоугольник 49">
          <a:extLst>
            <a:ext uri="{FF2B5EF4-FFF2-40B4-BE49-F238E27FC236}">
              <a16:creationId xmlns:a16="http://schemas.microsoft.com/office/drawing/2014/main" id="{00000000-0008-0000-2A00-000032000000}"/>
            </a:ext>
          </a:extLst>
        </xdr:cNvPr>
        <xdr:cNvSpPr/>
      </xdr:nvSpPr>
      <xdr:spPr>
        <a:xfrm>
          <a:off x="325664" y="19134667"/>
          <a:ext cx="4626428" cy="371929"/>
        </a:xfrm>
        <a:prstGeom prst="rect">
          <a:avLst/>
        </a:prstGeom>
        <a:noFill/>
      </xdr:spPr>
      <xdr:txBody>
        <a:bodyPr wrap="none" lIns="91440" tIns="45720" rIns="91440" bIns="45720">
          <a:noAutofit/>
        </a:bodyPr>
        <a:lstStyle/>
        <a:p>
          <a:r>
            <a:rPr lang="ru-RU" sz="1800" b="1" i="0" baseline="0">
              <a:solidFill>
                <a:srgbClr val="FF0000"/>
              </a:solidFill>
              <a:latin typeface="+mn-lt"/>
              <a:ea typeface="+mn-ea"/>
              <a:cs typeface="+mn-cs"/>
            </a:rPr>
            <a:t>+ Обязательно!!! Средние петли на выбор</a:t>
          </a:r>
        </a:p>
        <a:p>
          <a:endParaRPr lang="ru-RU" sz="1800" b="1" i="0" baseline="0">
            <a:solidFill>
              <a:srgbClr val="FF0000"/>
            </a:solidFill>
            <a:latin typeface="+mn-lt"/>
            <a:ea typeface="+mn-ea"/>
            <a:cs typeface="+mn-cs"/>
          </a:endParaRPr>
        </a:p>
      </xdr:txBody>
    </xdr:sp>
    <xdr:clientData/>
  </xdr:oneCellAnchor>
  <xdr:oneCellAnchor>
    <xdr:from>
      <xdr:col>6</xdr:col>
      <xdr:colOff>583897</xdr:colOff>
      <xdr:row>45</xdr:row>
      <xdr:rowOff>68035</xdr:rowOff>
    </xdr:from>
    <xdr:ext cx="4626428" cy="371929"/>
    <xdr:sp macro="" textlink="">
      <xdr:nvSpPr>
        <xdr:cNvPr id="51" name="Прямоугольник 50">
          <a:extLst>
            <a:ext uri="{FF2B5EF4-FFF2-40B4-BE49-F238E27FC236}">
              <a16:creationId xmlns:a16="http://schemas.microsoft.com/office/drawing/2014/main" id="{00000000-0008-0000-2A00-000033000000}"/>
            </a:ext>
          </a:extLst>
        </xdr:cNvPr>
        <xdr:cNvSpPr/>
      </xdr:nvSpPr>
      <xdr:spPr>
        <a:xfrm>
          <a:off x="9346897" y="19139202"/>
          <a:ext cx="4626428" cy="371929"/>
        </a:xfrm>
        <a:prstGeom prst="rect">
          <a:avLst/>
        </a:prstGeom>
        <a:noFill/>
      </xdr:spPr>
      <xdr:txBody>
        <a:bodyPr wrap="none" lIns="91440" tIns="45720" rIns="91440" bIns="45720">
          <a:noAutofit/>
        </a:bodyPr>
        <a:lstStyle/>
        <a:p>
          <a:r>
            <a:rPr lang="ru-RU" sz="1800" b="1" i="0" baseline="0">
              <a:solidFill>
                <a:srgbClr val="FF0000"/>
              </a:solidFill>
              <a:latin typeface="+mn-lt"/>
              <a:ea typeface="+mn-ea"/>
              <a:cs typeface="+mn-cs"/>
            </a:rPr>
            <a:t>+ Обязательно!!! Средние петли на выбор</a:t>
          </a:r>
        </a:p>
        <a:p>
          <a:endParaRPr lang="ru-RU" sz="1800" b="1" i="0" baseline="0">
            <a:solidFill>
              <a:srgbClr val="FF0000"/>
            </a:solidFill>
            <a:latin typeface="+mn-lt"/>
            <a:ea typeface="+mn-ea"/>
            <a:cs typeface="+mn-cs"/>
          </a:endParaRPr>
        </a:p>
      </xdr:txBody>
    </xdr:sp>
    <xdr:clientData/>
  </xdr:oneCellAnchor>
  <xdr:oneCellAnchor>
    <xdr:from>
      <xdr:col>0</xdr:col>
      <xdr:colOff>316593</xdr:colOff>
      <xdr:row>70</xdr:row>
      <xdr:rowOff>235858</xdr:rowOff>
    </xdr:from>
    <xdr:ext cx="4626428" cy="371929"/>
    <xdr:sp macro="" textlink="">
      <xdr:nvSpPr>
        <xdr:cNvPr id="52" name="Прямоугольник 51">
          <a:extLst>
            <a:ext uri="{FF2B5EF4-FFF2-40B4-BE49-F238E27FC236}">
              <a16:creationId xmlns:a16="http://schemas.microsoft.com/office/drawing/2014/main" id="{00000000-0008-0000-2A00-000034000000}"/>
            </a:ext>
          </a:extLst>
        </xdr:cNvPr>
        <xdr:cNvSpPr/>
      </xdr:nvSpPr>
      <xdr:spPr>
        <a:xfrm>
          <a:off x="316593" y="29391429"/>
          <a:ext cx="4626428" cy="371929"/>
        </a:xfrm>
        <a:prstGeom prst="rect">
          <a:avLst/>
        </a:prstGeom>
        <a:noFill/>
      </xdr:spPr>
      <xdr:txBody>
        <a:bodyPr wrap="none" lIns="91440" tIns="45720" rIns="91440" bIns="45720">
          <a:noAutofit/>
        </a:bodyPr>
        <a:lstStyle/>
        <a:p>
          <a:r>
            <a:rPr lang="ru-RU" sz="1800" b="1" i="0" baseline="0">
              <a:solidFill>
                <a:srgbClr val="FF0000"/>
              </a:solidFill>
              <a:latin typeface="+mn-lt"/>
              <a:ea typeface="+mn-ea"/>
              <a:cs typeface="+mn-cs"/>
            </a:rPr>
            <a:t>+ Обязательно!!! Средние петли на выбор</a:t>
          </a:r>
        </a:p>
        <a:p>
          <a:endParaRPr lang="ru-RU" sz="1800" b="1" i="0" baseline="0">
            <a:solidFill>
              <a:srgbClr val="FF0000"/>
            </a:solidFill>
            <a:latin typeface="+mn-lt"/>
            <a:ea typeface="+mn-ea"/>
            <a:cs typeface="+mn-cs"/>
          </a:endParaRPr>
        </a:p>
      </xdr:txBody>
    </xdr:sp>
    <xdr:clientData/>
  </xdr:oneCellAnchor>
  <xdr:oneCellAnchor>
    <xdr:from>
      <xdr:col>6</xdr:col>
      <xdr:colOff>583897</xdr:colOff>
      <xdr:row>71</xdr:row>
      <xdr:rowOff>68035</xdr:rowOff>
    </xdr:from>
    <xdr:ext cx="4626428" cy="371929"/>
    <xdr:sp macro="" textlink="">
      <xdr:nvSpPr>
        <xdr:cNvPr id="53" name="Прямоугольник 52">
          <a:extLst>
            <a:ext uri="{FF2B5EF4-FFF2-40B4-BE49-F238E27FC236}">
              <a16:creationId xmlns:a16="http://schemas.microsoft.com/office/drawing/2014/main" id="{00000000-0008-0000-2A00-000035000000}"/>
            </a:ext>
          </a:extLst>
        </xdr:cNvPr>
        <xdr:cNvSpPr/>
      </xdr:nvSpPr>
      <xdr:spPr>
        <a:xfrm>
          <a:off x="9346897" y="18832285"/>
          <a:ext cx="4626428" cy="371929"/>
        </a:xfrm>
        <a:prstGeom prst="rect">
          <a:avLst/>
        </a:prstGeom>
        <a:noFill/>
      </xdr:spPr>
      <xdr:txBody>
        <a:bodyPr wrap="none" lIns="91440" tIns="45720" rIns="91440" bIns="45720">
          <a:noAutofit/>
        </a:bodyPr>
        <a:lstStyle/>
        <a:p>
          <a:r>
            <a:rPr lang="ru-RU" sz="1800" b="1" i="0" baseline="0">
              <a:solidFill>
                <a:srgbClr val="FF0000"/>
              </a:solidFill>
              <a:latin typeface="+mn-lt"/>
              <a:ea typeface="+mn-ea"/>
              <a:cs typeface="+mn-cs"/>
            </a:rPr>
            <a:t>+ Обязательно!!! Средние петли на выбор</a:t>
          </a:r>
        </a:p>
        <a:p>
          <a:endParaRPr lang="ru-RU" sz="1800" b="1" i="0" baseline="0">
            <a:solidFill>
              <a:srgbClr val="FF0000"/>
            </a:solidFill>
            <a:latin typeface="+mn-lt"/>
            <a:ea typeface="+mn-ea"/>
            <a:cs typeface="+mn-cs"/>
          </a:endParaRPr>
        </a:p>
      </xdr:txBody>
    </xdr:sp>
    <xdr:clientData/>
  </xdr:oneCellAnchor>
  <xdr:twoCellAnchor>
    <xdr:from>
      <xdr:col>1</xdr:col>
      <xdr:colOff>0</xdr:colOff>
      <xdr:row>82</xdr:row>
      <xdr:rowOff>83344</xdr:rowOff>
    </xdr:from>
    <xdr:to>
      <xdr:col>1</xdr:col>
      <xdr:colOff>1475122</xdr:colOff>
      <xdr:row>82</xdr:row>
      <xdr:rowOff>1080000</xdr:rowOff>
    </xdr:to>
    <xdr:pic>
      <xdr:nvPicPr>
        <xdr:cNvPr id="54" name="Рисунок 53" descr="76pjj-Adapter mebelnoy ruchki dlya skladnykh dverey, khrom, matovyy.jpg">
          <a:extLst>
            <a:ext uri="{FF2B5EF4-FFF2-40B4-BE49-F238E27FC236}">
              <a16:creationId xmlns:a16="http://schemas.microsoft.com/office/drawing/2014/main" id="{00000000-0008-0000-2A00-000036000000}"/>
            </a:ext>
          </a:extLst>
        </xdr:cNvPr>
        <xdr:cNvPicPr>
          <a:picLocks noChangeAspect="1"/>
        </xdr:cNvPicPr>
      </xdr:nvPicPr>
      <xdr:blipFill>
        <a:blip xmlns:r="http://schemas.openxmlformats.org/officeDocument/2006/relationships" r:embed="rId20" cstate="print"/>
        <a:stretch>
          <a:fillRect/>
        </a:stretch>
      </xdr:blipFill>
      <xdr:spPr>
        <a:xfrm>
          <a:off x="9370786" y="30572415"/>
          <a:ext cx="1475122" cy="996656"/>
        </a:xfrm>
        <a:prstGeom prst="rect">
          <a:avLst/>
        </a:prstGeom>
      </xdr:spPr>
    </xdr:pic>
    <xdr:clientData/>
  </xdr:twoCellAnchor>
  <xdr:oneCellAnchor>
    <xdr:from>
      <xdr:col>2</xdr:col>
      <xdr:colOff>1578429</xdr:colOff>
      <xdr:row>28</xdr:row>
      <xdr:rowOff>1469572</xdr:rowOff>
    </xdr:from>
    <xdr:ext cx="4581072" cy="597732"/>
    <xdr:sp macro="" textlink="">
      <xdr:nvSpPr>
        <xdr:cNvPr id="55" name="Прямоугольник 54">
          <a:extLst>
            <a:ext uri="{FF2B5EF4-FFF2-40B4-BE49-F238E27FC236}">
              <a16:creationId xmlns:a16="http://schemas.microsoft.com/office/drawing/2014/main" id="{00000000-0008-0000-2A00-000037000000}"/>
            </a:ext>
          </a:extLst>
        </xdr:cNvPr>
        <xdr:cNvSpPr/>
      </xdr:nvSpPr>
      <xdr:spPr>
        <a:xfrm>
          <a:off x="3828143" y="138157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1714501</xdr:colOff>
      <xdr:row>28</xdr:row>
      <xdr:rowOff>1415143</xdr:rowOff>
    </xdr:from>
    <xdr:ext cx="4626428" cy="607785"/>
    <xdr:sp macro="" textlink="">
      <xdr:nvSpPr>
        <xdr:cNvPr id="56" name="Прямоугольник 55">
          <a:extLst>
            <a:ext uri="{FF2B5EF4-FFF2-40B4-BE49-F238E27FC236}">
              <a16:creationId xmlns:a16="http://schemas.microsoft.com/office/drawing/2014/main" id="{00000000-0008-0000-2A00-000038000000}"/>
            </a:ext>
          </a:extLst>
        </xdr:cNvPr>
        <xdr:cNvSpPr/>
      </xdr:nvSpPr>
      <xdr:spPr>
        <a:xfrm>
          <a:off x="12935858" y="13761357"/>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517071</xdr:colOff>
      <xdr:row>56</xdr:row>
      <xdr:rowOff>1406072</xdr:rowOff>
    </xdr:from>
    <xdr:ext cx="4581072" cy="597732"/>
    <xdr:sp macro="" textlink="">
      <xdr:nvSpPr>
        <xdr:cNvPr id="57" name="Прямоугольник 56">
          <a:extLst>
            <a:ext uri="{FF2B5EF4-FFF2-40B4-BE49-F238E27FC236}">
              <a16:creationId xmlns:a16="http://schemas.microsoft.com/office/drawing/2014/main" id="{00000000-0008-0000-2A00-000039000000}"/>
            </a:ext>
          </a:extLst>
        </xdr:cNvPr>
        <xdr:cNvSpPr/>
      </xdr:nvSpPr>
      <xdr:spPr>
        <a:xfrm>
          <a:off x="2766785" y="230232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1596572</xdr:colOff>
      <xdr:row>56</xdr:row>
      <xdr:rowOff>1406071</xdr:rowOff>
    </xdr:from>
    <xdr:ext cx="4626428" cy="607785"/>
    <xdr:sp macro="" textlink="">
      <xdr:nvSpPr>
        <xdr:cNvPr id="58" name="Прямоугольник 57">
          <a:extLst>
            <a:ext uri="{FF2B5EF4-FFF2-40B4-BE49-F238E27FC236}">
              <a16:creationId xmlns:a16="http://schemas.microsoft.com/office/drawing/2014/main" id="{00000000-0008-0000-2A00-00003A000000}"/>
            </a:ext>
          </a:extLst>
        </xdr:cNvPr>
        <xdr:cNvSpPr/>
      </xdr:nvSpPr>
      <xdr:spPr>
        <a:xfrm>
          <a:off x="12817929" y="2302328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wsDr>
</file>

<file path=xl/drawings/drawing32.xml><?xml version="1.0" encoding="utf-8"?>
<xdr:wsDr xmlns:xdr="http://schemas.openxmlformats.org/drawingml/2006/spreadsheetDrawing" xmlns:a="http://schemas.openxmlformats.org/drawingml/2006/main">
  <xdr:oneCellAnchor>
    <xdr:from>
      <xdr:col>2</xdr:col>
      <xdr:colOff>1142998</xdr:colOff>
      <xdr:row>1</xdr:row>
      <xdr:rowOff>0</xdr:rowOff>
    </xdr:from>
    <xdr:ext cx="6086929" cy="2168071"/>
    <xdr:sp macro="" textlink="">
      <xdr:nvSpPr>
        <xdr:cNvPr id="5" name="Прямоугольник 4">
          <a:extLst>
            <a:ext uri="{FF2B5EF4-FFF2-40B4-BE49-F238E27FC236}">
              <a16:creationId xmlns:a16="http://schemas.microsoft.com/office/drawing/2014/main" id="{00000000-0008-0000-2B00-000005000000}"/>
            </a:ext>
          </a:extLst>
        </xdr:cNvPr>
        <xdr:cNvSpPr/>
      </xdr:nvSpPr>
      <xdr:spPr>
        <a:xfrm>
          <a:off x="3991427" y="879929"/>
          <a:ext cx="6086929" cy="2168071"/>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a:t>
          </a:r>
          <a:r>
            <a:rPr lang="ru-RU" sz="1400"/>
            <a:t>Система фурнитуры для складных дверей с 2 или 4 створками</a:t>
          </a:r>
        </a:p>
        <a:p>
          <a:r>
            <a:rPr lang="ru-RU" sz="1400"/>
            <a:t>- Накладная навеска дверей</a:t>
          </a:r>
        </a:p>
        <a:p>
          <a:r>
            <a:rPr lang="ru-RU" sz="1400"/>
            <a:t>- Для деревянных дверей</a:t>
          </a:r>
        </a:p>
        <a:p>
          <a:r>
            <a:rPr lang="ru-RU" sz="1400"/>
            <a:t>- Вес створки до 20 кг (25 кг) при 4 (2) створках</a:t>
          </a:r>
        </a:p>
        <a:p>
          <a:r>
            <a:rPr lang="ru-RU" sz="1400"/>
            <a:t>- Высота двери до 2400 мм</a:t>
          </a:r>
        </a:p>
        <a:p>
          <a:r>
            <a:rPr lang="ru-RU" sz="1400"/>
            <a:t>- Ширина створки двери до 400 мм (500 мм) при 4 (2) створках</a:t>
          </a:r>
        </a:p>
        <a:p>
          <a:r>
            <a:rPr lang="ru-RU" sz="1400"/>
            <a:t>- Регулировка по высоте + / –3 мм</a:t>
          </a:r>
        </a:p>
        <a:p>
          <a:r>
            <a:rPr lang="ru-RU" sz="1400"/>
            <a:t>- Средние стенки утоплены на 40 мм</a:t>
          </a:r>
        </a:p>
        <a:p>
          <a:r>
            <a:rPr lang="ru-RU" sz="1400"/>
            <a:t>- Система успешно прошла тест на 40000 циклов открывания и закрывания</a:t>
          </a: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11" name="Группа 10">
          <a:hlinkClick xmlns:r="http://schemas.openxmlformats.org/officeDocument/2006/relationships" r:id="rId1"/>
          <a:extLst>
            <a:ext uri="{FF2B5EF4-FFF2-40B4-BE49-F238E27FC236}">
              <a16:creationId xmlns:a16="http://schemas.microsoft.com/office/drawing/2014/main" id="{00000000-0008-0000-2B00-00000B000000}"/>
            </a:ext>
          </a:extLst>
        </xdr:cNvPr>
        <xdr:cNvGrpSpPr>
          <a:grpSpLocks noChangeAspect="1"/>
        </xdr:cNvGrpSpPr>
      </xdr:nvGrpSpPr>
      <xdr:grpSpPr>
        <a:xfrm>
          <a:off x="90715" y="90713"/>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B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B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2B00-00000E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2B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2B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680361</xdr:colOff>
      <xdr:row>1</xdr:row>
      <xdr:rowOff>0</xdr:rowOff>
    </xdr:from>
    <xdr:to>
      <xdr:col>2</xdr:col>
      <xdr:colOff>1150788</xdr:colOff>
      <xdr:row>2</xdr:row>
      <xdr:rowOff>0</xdr:rowOff>
    </xdr:to>
    <xdr:pic>
      <xdr:nvPicPr>
        <xdr:cNvPr id="18" name="Рисунок 17">
          <a:extLst>
            <a:ext uri="{FF2B5EF4-FFF2-40B4-BE49-F238E27FC236}">
              <a16:creationId xmlns:a16="http://schemas.microsoft.com/office/drawing/2014/main" id="{00000000-0008-0000-2B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80361" y="879929"/>
          <a:ext cx="3318856" cy="2195285"/>
        </a:xfrm>
        <a:prstGeom prst="rect">
          <a:avLst/>
        </a:prstGeom>
      </xdr:spPr>
    </xdr:pic>
    <xdr:clientData/>
  </xdr:twoCellAnchor>
  <xdr:twoCellAnchor editAs="oneCell">
    <xdr:from>
      <xdr:col>7</xdr:col>
      <xdr:colOff>299354</xdr:colOff>
      <xdr:row>1</xdr:row>
      <xdr:rowOff>9076</xdr:rowOff>
    </xdr:from>
    <xdr:to>
      <xdr:col>8</xdr:col>
      <xdr:colOff>761997</xdr:colOff>
      <xdr:row>2</xdr:row>
      <xdr:rowOff>5</xdr:rowOff>
    </xdr:to>
    <xdr:pic>
      <xdr:nvPicPr>
        <xdr:cNvPr id="20" name="Рисунок 19">
          <a:extLst>
            <a:ext uri="{FF2B5EF4-FFF2-40B4-BE49-F238E27FC236}">
              <a16:creationId xmlns:a16="http://schemas.microsoft.com/office/drawing/2014/main" id="{00000000-0008-0000-2B00-00001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869711" y="889005"/>
          <a:ext cx="2186214" cy="2186214"/>
        </a:xfrm>
        <a:prstGeom prst="rect">
          <a:avLst/>
        </a:prstGeom>
      </xdr:spPr>
    </xdr:pic>
    <xdr:clientData/>
  </xdr:twoCellAnchor>
  <xdr:twoCellAnchor>
    <xdr:from>
      <xdr:col>1</xdr:col>
      <xdr:colOff>707569</xdr:colOff>
      <xdr:row>0</xdr:row>
      <xdr:rowOff>90716</xdr:rowOff>
    </xdr:from>
    <xdr:to>
      <xdr:col>1</xdr:col>
      <xdr:colOff>1380769</xdr:colOff>
      <xdr:row>0</xdr:row>
      <xdr:rowOff>763916</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B00-000011000000}"/>
            </a:ext>
          </a:extLst>
        </xdr:cNvPr>
        <xdr:cNvGrpSpPr/>
      </xdr:nvGrpSpPr>
      <xdr:grpSpPr>
        <a:xfrm>
          <a:off x="1632855" y="90716"/>
          <a:ext cx="673200" cy="673200"/>
          <a:chOff x="2403929" y="99786"/>
          <a:chExt cx="673200" cy="673200"/>
        </a:xfrm>
      </xdr:grpSpPr>
      <xdr:pic>
        <xdr:nvPicPr>
          <xdr:cNvPr id="19" name="Рисунок 18" descr="Открытая книга">
            <a:extLst>
              <a:ext uri="{FF2B5EF4-FFF2-40B4-BE49-F238E27FC236}">
                <a16:creationId xmlns:a16="http://schemas.microsoft.com/office/drawing/2014/main" id="{00000000-0008-0000-2B00-00001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2B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90715</xdr:rowOff>
    </xdr:from>
    <xdr:to>
      <xdr:col>2</xdr:col>
      <xdr:colOff>228694</xdr:colOff>
      <xdr:row>0</xdr:row>
      <xdr:rowOff>763915</xdr:rowOff>
    </xdr:to>
    <xdr:grpSp>
      <xdr:nvGrpSpPr>
        <xdr:cNvPr id="22" name="Группа 21">
          <a:hlinkClick xmlns:r="http://schemas.openxmlformats.org/officeDocument/2006/relationships" r:id="rId8"/>
          <a:extLst>
            <a:ext uri="{FF2B5EF4-FFF2-40B4-BE49-F238E27FC236}">
              <a16:creationId xmlns:a16="http://schemas.microsoft.com/office/drawing/2014/main" id="{00000000-0008-0000-2B00-000016000000}"/>
            </a:ext>
          </a:extLst>
        </xdr:cNvPr>
        <xdr:cNvGrpSpPr/>
      </xdr:nvGrpSpPr>
      <xdr:grpSpPr>
        <a:xfrm>
          <a:off x="2403923" y="90715"/>
          <a:ext cx="673200" cy="673200"/>
          <a:chOff x="4562928" y="145143"/>
          <a:chExt cx="673200" cy="673200"/>
        </a:xfrm>
      </xdr:grpSpPr>
      <xdr:pic>
        <xdr:nvPicPr>
          <xdr:cNvPr id="23" name="Рисунок 22" descr="Инструменты">
            <a:extLst>
              <a:ext uri="{FF2B5EF4-FFF2-40B4-BE49-F238E27FC236}">
                <a16:creationId xmlns:a16="http://schemas.microsoft.com/office/drawing/2014/main" id="{00000000-0008-0000-2B00-00001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B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6</xdr:col>
      <xdr:colOff>589641</xdr:colOff>
      <xdr:row>4</xdr:row>
      <xdr:rowOff>173261</xdr:rowOff>
    </xdr:from>
    <xdr:ext cx="4626428" cy="371929"/>
    <xdr:sp macro="" textlink="">
      <xdr:nvSpPr>
        <xdr:cNvPr id="26" name="Прямоугольник 25">
          <a:extLst>
            <a:ext uri="{FF2B5EF4-FFF2-40B4-BE49-F238E27FC236}">
              <a16:creationId xmlns:a16="http://schemas.microsoft.com/office/drawing/2014/main" id="{00000000-0008-0000-2B00-00001A000000}"/>
            </a:ext>
          </a:extLst>
        </xdr:cNvPr>
        <xdr:cNvSpPr/>
      </xdr:nvSpPr>
      <xdr:spPr>
        <a:xfrm>
          <a:off x="9515927" y="324847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8</xdr:row>
      <xdr:rowOff>296811</xdr:rowOff>
    </xdr:from>
    <xdr:to>
      <xdr:col>8</xdr:col>
      <xdr:colOff>3111500</xdr:colOff>
      <xdr:row>10</xdr:row>
      <xdr:rowOff>288064</xdr:rowOff>
    </xdr:to>
    <xdr:pic>
      <xdr:nvPicPr>
        <xdr:cNvPr id="27" name="Рисунок 26" descr="76pjj-Adapter mebelnoy ruchki dlya skladnykh dverey, khrom, matovyy.jpg">
          <a:extLst>
            <a:ext uri="{FF2B5EF4-FFF2-40B4-BE49-F238E27FC236}">
              <a16:creationId xmlns:a16="http://schemas.microsoft.com/office/drawing/2014/main" id="{00000000-0008-0000-2B00-00001B000000}"/>
            </a:ext>
          </a:extLst>
        </xdr:cNvPr>
        <xdr:cNvPicPr>
          <a:picLocks noChangeAspect="1"/>
        </xdr:cNvPicPr>
      </xdr:nvPicPr>
      <xdr:blipFill>
        <a:blip xmlns:r="http://schemas.openxmlformats.org/officeDocument/2006/relationships" r:embed="rId11" cstate="print"/>
        <a:stretch>
          <a:fillRect/>
        </a:stretch>
      </xdr:blipFill>
      <xdr:spPr>
        <a:xfrm>
          <a:off x="13217071" y="5122811"/>
          <a:ext cx="1188358" cy="771396"/>
        </a:xfrm>
        <a:prstGeom prst="rect">
          <a:avLst/>
        </a:prstGeom>
      </xdr:spPr>
    </xdr:pic>
    <xdr:clientData/>
  </xdr:twoCellAnchor>
  <xdr:oneCellAnchor>
    <xdr:from>
      <xdr:col>7</xdr:col>
      <xdr:colOff>18144</xdr:colOff>
      <xdr:row>9</xdr:row>
      <xdr:rowOff>235855</xdr:rowOff>
    </xdr:from>
    <xdr:ext cx="4626428" cy="371929"/>
    <xdr:sp macro="" textlink="">
      <xdr:nvSpPr>
        <xdr:cNvPr id="28" name="Прямоугольник 27">
          <a:extLst>
            <a:ext uri="{FF2B5EF4-FFF2-40B4-BE49-F238E27FC236}">
              <a16:creationId xmlns:a16="http://schemas.microsoft.com/office/drawing/2014/main" id="{00000000-0008-0000-2B00-00001C000000}"/>
            </a:ext>
          </a:extLst>
        </xdr:cNvPr>
        <xdr:cNvSpPr/>
      </xdr:nvSpPr>
      <xdr:spPr>
        <a:xfrm>
          <a:off x="9587594" y="753835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wsDr>
</file>

<file path=xl/drawings/drawing33.xml><?xml version="1.0" encoding="utf-8"?>
<xdr:wsDr xmlns:xdr="http://schemas.openxmlformats.org/drawingml/2006/spreadsheetDrawing" xmlns:a="http://schemas.openxmlformats.org/drawingml/2006/main">
  <xdr:oneCellAnchor>
    <xdr:from>
      <xdr:col>2</xdr:col>
      <xdr:colOff>1454265</xdr:colOff>
      <xdr:row>1</xdr:row>
      <xdr:rowOff>39120</xdr:rowOff>
    </xdr:from>
    <xdr:ext cx="2528094" cy="1276238"/>
    <xdr:sp macro="" textlink="">
      <xdr:nvSpPr>
        <xdr:cNvPr id="6" name="Прямоугольник 5">
          <a:extLst>
            <a:ext uri="{FF2B5EF4-FFF2-40B4-BE49-F238E27FC236}">
              <a16:creationId xmlns:a16="http://schemas.microsoft.com/office/drawing/2014/main" id="{00000000-0008-0000-2C00-000006000000}"/>
            </a:ext>
          </a:extLst>
        </xdr:cNvPr>
        <xdr:cNvSpPr/>
      </xdr:nvSpPr>
      <xdr:spPr>
        <a:xfrm>
          <a:off x="4257336" y="937191"/>
          <a:ext cx="2528094" cy="1276238"/>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Вес двери до 8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300 - 700 мм</a:t>
          </a:r>
        </a:p>
        <a:p>
          <a:r>
            <a:rPr lang="ru-RU" sz="1300" baseline="0">
              <a:latin typeface="+mn-lt"/>
              <a:ea typeface="+mn-ea"/>
              <a:cs typeface="+mn-cs"/>
            </a:rPr>
            <a:t>- Толщина двери 16-19 мм</a:t>
          </a:r>
        </a:p>
      </xdr:txBody>
    </xdr:sp>
    <xdr:clientData/>
  </xdr:oneCellAnchor>
  <xdr:twoCellAnchor>
    <xdr:from>
      <xdr:col>0</xdr:col>
      <xdr:colOff>90715</xdr:colOff>
      <xdr:row>0</xdr:row>
      <xdr:rowOff>90715</xdr:rowOff>
    </xdr:from>
    <xdr:to>
      <xdr:col>0</xdr:col>
      <xdr:colOff>763915</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2C00-000008000000}"/>
            </a:ext>
          </a:extLst>
        </xdr:cNvPr>
        <xdr:cNvGrpSpPr>
          <a:grpSpLocks noChangeAspect="1"/>
        </xdr:cNvGrpSpPr>
      </xdr:nvGrpSpPr>
      <xdr:grpSpPr>
        <a:xfrm>
          <a:off x="90715"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2C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2C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2C00-00000B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C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C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C00-00000E000000}"/>
            </a:ext>
          </a:extLst>
        </xdr:cNvPr>
        <xdr:cNvGrpSpPr/>
      </xdr:nvGrpSpPr>
      <xdr:grpSpPr>
        <a:xfrm>
          <a:off x="1632858" y="99785"/>
          <a:ext cx="673200" cy="673200"/>
          <a:chOff x="2403929" y="99786"/>
          <a:chExt cx="673200" cy="673200"/>
        </a:xfrm>
      </xdr:grpSpPr>
      <xdr:pic>
        <xdr:nvPicPr>
          <xdr:cNvPr id="15" name="Рисунок 14" descr="Открытая книга">
            <a:extLst>
              <a:ext uri="{FF2B5EF4-FFF2-40B4-BE49-F238E27FC236}">
                <a16:creationId xmlns:a16="http://schemas.microsoft.com/office/drawing/2014/main" id="{00000000-0008-0000-2C00-00000F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6" name="Прямоугольник 15">
            <a:extLst>
              <a:ext uri="{FF2B5EF4-FFF2-40B4-BE49-F238E27FC236}">
                <a16:creationId xmlns:a16="http://schemas.microsoft.com/office/drawing/2014/main" id="{00000000-0008-0000-2C00-00001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17" name="Группа 16">
          <a:extLst>
            <a:ext uri="{FF2B5EF4-FFF2-40B4-BE49-F238E27FC236}">
              <a16:creationId xmlns:a16="http://schemas.microsoft.com/office/drawing/2014/main" id="{00000000-0008-0000-2C00-000011000000}"/>
            </a:ext>
          </a:extLst>
        </xdr:cNvPr>
        <xdr:cNvGrpSpPr/>
      </xdr:nvGrpSpPr>
      <xdr:grpSpPr>
        <a:xfrm>
          <a:off x="2403926" y="99784"/>
          <a:ext cx="673200" cy="673200"/>
          <a:chOff x="4562928" y="145143"/>
          <a:chExt cx="673200" cy="673200"/>
        </a:xfrm>
      </xdr:grpSpPr>
      <xdr:pic>
        <xdr:nvPicPr>
          <xdr:cNvPr id="18" name="Рисунок 17" descr="Инструменты">
            <a:extLst>
              <a:ext uri="{FF2B5EF4-FFF2-40B4-BE49-F238E27FC236}">
                <a16:creationId xmlns:a16="http://schemas.microsoft.com/office/drawing/2014/main" id="{00000000-0008-0000-2C00-000012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9" name="Прямоугольник 18">
            <a:extLst>
              <a:ext uri="{FF2B5EF4-FFF2-40B4-BE49-F238E27FC236}">
                <a16:creationId xmlns:a16="http://schemas.microsoft.com/office/drawing/2014/main" id="{00000000-0008-0000-2C00-00001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843644</xdr:colOff>
      <xdr:row>1</xdr:row>
      <xdr:rowOff>1</xdr:rowOff>
    </xdr:from>
    <xdr:to>
      <xdr:col>2</xdr:col>
      <xdr:colOff>1342573</xdr:colOff>
      <xdr:row>1</xdr:row>
      <xdr:rowOff>2171363</xdr:rowOff>
    </xdr:to>
    <xdr:pic>
      <xdr:nvPicPr>
        <xdr:cNvPr id="20" name="Рисунок 19">
          <a:extLst>
            <a:ext uri="{FF2B5EF4-FFF2-40B4-BE49-F238E27FC236}">
              <a16:creationId xmlns:a16="http://schemas.microsoft.com/office/drawing/2014/main" id="{00000000-0008-0000-2C00-00001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43644" y="898072"/>
          <a:ext cx="3302000" cy="2171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99787</xdr:colOff>
      <xdr:row>1</xdr:row>
      <xdr:rowOff>9072</xdr:rowOff>
    </xdr:from>
    <xdr:to>
      <xdr:col>7</xdr:col>
      <xdr:colOff>53522</xdr:colOff>
      <xdr:row>1</xdr:row>
      <xdr:rowOff>2131786</xdr:rowOff>
    </xdr:to>
    <xdr:pic>
      <xdr:nvPicPr>
        <xdr:cNvPr id="21" name="Рисунок 20">
          <a:extLst>
            <a:ext uri="{FF2B5EF4-FFF2-40B4-BE49-F238E27FC236}">
              <a16:creationId xmlns:a16="http://schemas.microsoft.com/office/drawing/2014/main" id="{00000000-0008-0000-2C00-00001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82001" y="907143"/>
          <a:ext cx="2176235" cy="2122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9072</xdr:colOff>
      <xdr:row>2</xdr:row>
      <xdr:rowOff>55028</xdr:rowOff>
    </xdr:from>
    <xdr:to>
      <xdr:col>1</xdr:col>
      <xdr:colOff>1859643</xdr:colOff>
      <xdr:row>2</xdr:row>
      <xdr:rowOff>1408753</xdr:rowOff>
    </xdr:to>
    <xdr:pic>
      <xdr:nvPicPr>
        <xdr:cNvPr id="24" name="Рисунок 23">
          <a:extLst>
            <a:ext uri="{FF2B5EF4-FFF2-40B4-BE49-F238E27FC236}">
              <a16:creationId xmlns:a16="http://schemas.microsoft.com/office/drawing/2014/main" id="{00000000-0008-0000-2C00-000018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34358" y="3148385"/>
          <a:ext cx="1850571" cy="1353725"/>
        </a:xfrm>
        <a:prstGeom prst="rect">
          <a:avLst/>
        </a:prstGeom>
      </xdr:spPr>
    </xdr:pic>
    <xdr:clientData/>
  </xdr:twoCellAnchor>
  <xdr:oneCellAnchor>
    <xdr:from>
      <xdr:col>0</xdr:col>
      <xdr:colOff>879930</xdr:colOff>
      <xdr:row>9</xdr:row>
      <xdr:rowOff>226786</xdr:rowOff>
    </xdr:from>
    <xdr:ext cx="5923641" cy="453571"/>
    <xdr:sp macro="" textlink="">
      <xdr:nvSpPr>
        <xdr:cNvPr id="22" name="Прямоугольник 21">
          <a:extLst>
            <a:ext uri="{FF2B5EF4-FFF2-40B4-BE49-F238E27FC236}">
              <a16:creationId xmlns:a16="http://schemas.microsoft.com/office/drawing/2014/main" id="{00000000-0008-0000-2C00-000016000000}"/>
            </a:ext>
          </a:extLst>
        </xdr:cNvPr>
        <xdr:cNvSpPr/>
      </xdr:nvSpPr>
      <xdr:spPr>
        <a:xfrm>
          <a:off x="879930" y="6232072"/>
          <a:ext cx="5923641" cy="453571"/>
        </a:xfrm>
        <a:prstGeom prst="rect">
          <a:avLst/>
        </a:prstGeom>
        <a:noFill/>
      </xdr:spPr>
      <xdr:txBody>
        <a:bodyPr wrap="square" lIns="91440" tIns="45720" rIns="91440" bIns="45720">
          <a:noAutofit/>
        </a:bodyPr>
        <a:lstStyle/>
        <a:p>
          <a:r>
            <a:rPr lang="ru-RU" sz="1800" b="1" i="0">
              <a:latin typeface="+mn-lt"/>
              <a:ea typeface="+mn-ea"/>
              <a:cs typeface="+mn-cs"/>
            </a:rPr>
            <a:t>Рекомендация</a:t>
          </a:r>
          <a:r>
            <a:rPr lang="ru-RU" sz="1800" b="1" i="0" baseline="0">
              <a:latin typeface="+mn-lt"/>
              <a:ea typeface="+mn-ea"/>
              <a:cs typeface="+mn-cs"/>
            </a:rPr>
            <a:t> по петлям для установки</a:t>
          </a:r>
          <a:endParaRPr lang="ru-RU" sz="1800" b="1" i="0">
            <a:latin typeface="+mn-lt"/>
            <a:ea typeface="+mn-ea"/>
            <a:cs typeface="+mn-cs"/>
          </a:endParaRPr>
        </a:p>
      </xdr:txBody>
    </xdr:sp>
    <xdr:clientData/>
  </xdr:oneCellAnchor>
</xdr:wsDr>
</file>

<file path=xl/drawings/drawing34.xml><?xml version="1.0" encoding="utf-8"?>
<xdr:wsDr xmlns:xdr="http://schemas.openxmlformats.org/drawingml/2006/spreadsheetDrawing" xmlns:a="http://schemas.openxmlformats.org/drawingml/2006/main">
  <xdr:twoCellAnchor editAs="oneCell">
    <xdr:from>
      <xdr:col>1</xdr:col>
      <xdr:colOff>18142</xdr:colOff>
      <xdr:row>98</xdr:row>
      <xdr:rowOff>99786</xdr:rowOff>
    </xdr:from>
    <xdr:to>
      <xdr:col>2</xdr:col>
      <xdr:colOff>570592</xdr:colOff>
      <xdr:row>98</xdr:row>
      <xdr:rowOff>969736</xdr:rowOff>
    </xdr:to>
    <xdr:pic>
      <xdr:nvPicPr>
        <xdr:cNvPr id="101" name="Рисунок 100">
          <a:extLst>
            <a:ext uri="{FF2B5EF4-FFF2-40B4-BE49-F238E27FC236}">
              <a16:creationId xmlns:a16="http://schemas.microsoft.com/office/drawing/2014/main" id="{00000000-0008-0000-2D00-00006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43428" y="44259500"/>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98</xdr:row>
      <xdr:rowOff>81643</xdr:rowOff>
    </xdr:from>
    <xdr:to>
      <xdr:col>8</xdr:col>
      <xdr:colOff>552450</xdr:colOff>
      <xdr:row>98</xdr:row>
      <xdr:rowOff>951593</xdr:rowOff>
    </xdr:to>
    <xdr:pic>
      <xdr:nvPicPr>
        <xdr:cNvPr id="100" name="Рисунок 99">
          <a:extLst>
            <a:ext uri="{FF2B5EF4-FFF2-40B4-BE49-F238E27FC236}">
              <a16:creationId xmlns:a16="http://schemas.microsoft.com/office/drawing/2014/main" id="{00000000-0008-0000-2D00-00006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43786" y="44241357"/>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27214</xdr:colOff>
      <xdr:row>116</xdr:row>
      <xdr:rowOff>145143</xdr:rowOff>
    </xdr:from>
    <xdr:to>
      <xdr:col>7</xdr:col>
      <xdr:colOff>1606687</xdr:colOff>
      <xdr:row>116</xdr:row>
      <xdr:rowOff>1052286</xdr:rowOff>
    </xdr:to>
    <xdr:pic>
      <xdr:nvPicPr>
        <xdr:cNvPr id="74" name="Рисунок 73">
          <a:extLst>
            <a:ext uri="{FF2B5EF4-FFF2-40B4-BE49-F238E27FC236}">
              <a16:creationId xmlns:a16="http://schemas.microsoft.com/office/drawing/2014/main" id="{00000000-0008-0000-2D00-00004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71000" y="47180500"/>
          <a:ext cx="1579473" cy="90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4</xdr:row>
      <xdr:rowOff>23812</xdr:rowOff>
    </xdr:from>
    <xdr:to>
      <xdr:col>2</xdr:col>
      <xdr:colOff>12411</xdr:colOff>
      <xdr:row>4</xdr:row>
      <xdr:rowOff>1079999</xdr:rowOff>
    </xdr:to>
    <xdr:pic>
      <xdr:nvPicPr>
        <xdr:cNvPr id="2" name="Рисунок 1" descr="G8_Comp_Excenter_Verbindungsbeschlag_Rastex_15.jpg">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4" cstate="print"/>
        <a:stretch>
          <a:fillRect/>
        </a:stretch>
      </xdr:blipFill>
      <xdr:spPr>
        <a:xfrm>
          <a:off x="190500" y="821531"/>
          <a:ext cx="1655474" cy="1056187"/>
        </a:xfrm>
        <a:prstGeom prst="rect">
          <a:avLst/>
        </a:prstGeom>
      </xdr:spPr>
    </xdr:pic>
    <xdr:clientData/>
  </xdr:twoCellAnchor>
  <xdr:oneCellAnchor>
    <xdr:from>
      <xdr:col>1</xdr:col>
      <xdr:colOff>1702076</xdr:colOff>
      <xdr:row>4</xdr:row>
      <xdr:rowOff>318493</xdr:rowOff>
    </xdr:from>
    <xdr:ext cx="6090282" cy="724722"/>
    <xdr:sp macro="" textlink="">
      <xdr:nvSpPr>
        <xdr:cNvPr id="3" name="Прямоугольник 2">
          <a:extLst>
            <a:ext uri="{FF2B5EF4-FFF2-40B4-BE49-F238E27FC236}">
              <a16:creationId xmlns:a16="http://schemas.microsoft.com/office/drawing/2014/main" id="{00000000-0008-0000-2D00-000003000000}"/>
            </a:ext>
          </a:extLst>
        </xdr:cNvPr>
        <xdr:cNvSpPr/>
      </xdr:nvSpPr>
      <xdr:spPr>
        <a:xfrm>
          <a:off x="2627362" y="4636493"/>
          <a:ext cx="6090282" cy="724722"/>
        </a:xfrm>
        <a:prstGeom prst="rect">
          <a:avLst/>
        </a:prstGeom>
        <a:noFill/>
      </xdr:spPr>
      <xdr:txBody>
        <a:bodyPr wrap="square" lIns="91440" tIns="45720" rIns="91440" bIns="45720">
          <a:noAutofit/>
        </a:bodyPr>
        <a:lstStyle/>
        <a:p>
          <a:r>
            <a:rPr lang="ru-RU" sz="1100" b="0" i="0">
              <a:latin typeface="+mn-lt"/>
              <a:ea typeface="+mn-ea"/>
              <a:cs typeface="+mn-cs"/>
            </a:rPr>
            <a:t>Благодаря защите от обратного вращения возможно уменьшение зазора до 4 мм между панелями.</a:t>
          </a:r>
        </a:p>
        <a:p>
          <a:r>
            <a:rPr lang="ru-RU" sz="1100" b="0" i="0">
              <a:latin typeface="+mn-lt"/>
              <a:ea typeface="+mn-ea"/>
              <a:cs typeface="+mn-cs"/>
            </a:rPr>
            <a:t>Внутренние и внешние зубцы-фиксаторы обеспечивают двойную надежность крепления и точное затягивание дюбеля по центру, исключая смещение деталей при монтаже.</a:t>
          </a:r>
        </a:p>
      </xdr:txBody>
    </xdr:sp>
    <xdr:clientData/>
  </xdr:oneCellAnchor>
  <xdr:twoCellAnchor>
    <xdr:from>
      <xdr:col>7</xdr:col>
      <xdr:colOff>0</xdr:colOff>
      <xdr:row>4</xdr:row>
      <xdr:rowOff>47624</xdr:rowOff>
    </xdr:from>
    <xdr:to>
      <xdr:col>8</xdr:col>
      <xdr:colOff>12411</xdr:colOff>
      <xdr:row>4</xdr:row>
      <xdr:rowOff>1079999</xdr:rowOff>
    </xdr:to>
    <xdr:pic>
      <xdr:nvPicPr>
        <xdr:cNvPr id="4" name="Рисунок 3" descr="G8_ADK_Rastex15_TA.jpg">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5" cstate="print"/>
        <a:stretch>
          <a:fillRect/>
        </a:stretch>
      </xdr:blipFill>
      <xdr:spPr>
        <a:xfrm>
          <a:off x="8108156" y="845343"/>
          <a:ext cx="1655474" cy="1032375"/>
        </a:xfrm>
        <a:prstGeom prst="rect">
          <a:avLst/>
        </a:prstGeom>
      </xdr:spPr>
    </xdr:pic>
    <xdr:clientData/>
  </xdr:twoCellAnchor>
  <xdr:oneCellAnchor>
    <xdr:from>
      <xdr:col>1</xdr:col>
      <xdr:colOff>1680378</xdr:colOff>
      <xdr:row>38</xdr:row>
      <xdr:rowOff>405804</xdr:rowOff>
    </xdr:from>
    <xdr:ext cx="3198568" cy="609013"/>
    <xdr:sp macro="" textlink="">
      <xdr:nvSpPr>
        <xdr:cNvPr id="6" name="Прямоугольник 5">
          <a:extLst>
            <a:ext uri="{FF2B5EF4-FFF2-40B4-BE49-F238E27FC236}">
              <a16:creationId xmlns:a16="http://schemas.microsoft.com/office/drawing/2014/main" id="{00000000-0008-0000-2D00-000006000000}"/>
            </a:ext>
          </a:extLst>
        </xdr:cNvPr>
        <xdr:cNvSpPr/>
      </xdr:nvSpPr>
      <xdr:spPr>
        <a:xfrm>
          <a:off x="2605664" y="16480375"/>
          <a:ext cx="3198568"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8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синего цвета</a:t>
          </a:r>
        </a:p>
      </xdr:txBody>
    </xdr:sp>
    <xdr:clientData/>
  </xdr:oneCellAnchor>
  <xdr:oneCellAnchor>
    <xdr:from>
      <xdr:col>7</xdr:col>
      <xdr:colOff>1498836</xdr:colOff>
      <xdr:row>38</xdr:row>
      <xdr:rowOff>417712</xdr:rowOff>
    </xdr:from>
    <xdr:ext cx="3270062" cy="609013"/>
    <xdr:sp macro="" textlink="">
      <xdr:nvSpPr>
        <xdr:cNvPr id="8" name="Прямоугольник 7">
          <a:extLst>
            <a:ext uri="{FF2B5EF4-FFF2-40B4-BE49-F238E27FC236}">
              <a16:creationId xmlns:a16="http://schemas.microsoft.com/office/drawing/2014/main" id="{00000000-0008-0000-2D00-000008000000}"/>
            </a:ext>
          </a:extLst>
        </xdr:cNvPr>
        <xdr:cNvSpPr/>
      </xdr:nvSpPr>
      <xdr:spPr>
        <a:xfrm>
          <a:off x="10742622" y="16492283"/>
          <a:ext cx="3270062"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10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зеленого цвета</a:t>
          </a:r>
        </a:p>
      </xdr:txBody>
    </xdr:sp>
    <xdr:clientData/>
  </xdr:oneCellAnchor>
  <xdr:twoCellAnchor>
    <xdr:from>
      <xdr:col>1</xdr:col>
      <xdr:colOff>0</xdr:colOff>
      <xdr:row>47</xdr:row>
      <xdr:rowOff>0</xdr:rowOff>
    </xdr:from>
    <xdr:to>
      <xdr:col>2</xdr:col>
      <xdr:colOff>1755761</xdr:colOff>
      <xdr:row>47</xdr:row>
      <xdr:rowOff>1080000</xdr:rowOff>
    </xdr:to>
    <xdr:pic>
      <xdr:nvPicPr>
        <xdr:cNvPr id="9" name="Рисунок 8" descr="G8_20056_20058_TA.jpg">
          <a:extLst>
            <a:ext uri="{FF2B5EF4-FFF2-40B4-BE49-F238E27FC236}">
              <a16:creationId xmlns:a16="http://schemas.microsoft.com/office/drawing/2014/main" id="{00000000-0008-0000-2D00-000009000000}"/>
            </a:ext>
          </a:extLst>
        </xdr:cNvPr>
        <xdr:cNvPicPr>
          <a:picLocks noChangeAspect="1"/>
        </xdr:cNvPicPr>
      </xdr:nvPicPr>
      <xdr:blipFill>
        <a:blip xmlns:r="http://schemas.openxmlformats.org/officeDocument/2006/relationships" r:embed="rId6" cstate="print"/>
        <a:stretch>
          <a:fillRect/>
        </a:stretch>
      </xdr:blipFill>
      <xdr:spPr>
        <a:xfrm>
          <a:off x="190500" y="6477000"/>
          <a:ext cx="3398824" cy="1080000"/>
        </a:xfrm>
        <a:prstGeom prst="rect">
          <a:avLst/>
        </a:prstGeom>
      </xdr:spPr>
    </xdr:pic>
    <xdr:clientData/>
  </xdr:twoCellAnchor>
  <xdr:twoCellAnchor>
    <xdr:from>
      <xdr:col>7</xdr:col>
      <xdr:colOff>0</xdr:colOff>
      <xdr:row>38</xdr:row>
      <xdr:rowOff>45356</xdr:rowOff>
    </xdr:from>
    <xdr:to>
      <xdr:col>7</xdr:col>
      <xdr:colOff>1563466</xdr:colOff>
      <xdr:row>38</xdr:row>
      <xdr:rowOff>1079999</xdr:rowOff>
    </xdr:to>
    <xdr:pic>
      <xdr:nvPicPr>
        <xdr:cNvPr id="10" name="Рисунок 9" descr="ta_0044758_ges.jpg">
          <a:extLst>
            <a:ext uri="{FF2B5EF4-FFF2-40B4-BE49-F238E27FC236}">
              <a16:creationId xmlns:a16="http://schemas.microsoft.com/office/drawing/2014/main" id="{00000000-0008-0000-2D00-00000A000000}"/>
            </a:ext>
          </a:extLst>
        </xdr:cNvPr>
        <xdr:cNvPicPr>
          <a:picLocks noChangeAspect="1"/>
        </xdr:cNvPicPr>
      </xdr:nvPicPr>
      <xdr:blipFill>
        <a:blip xmlns:r="http://schemas.openxmlformats.org/officeDocument/2006/relationships" r:embed="rId7" cstate="print"/>
        <a:stretch>
          <a:fillRect/>
        </a:stretch>
      </xdr:blipFill>
      <xdr:spPr>
        <a:xfrm>
          <a:off x="9243786" y="10586356"/>
          <a:ext cx="1563466" cy="1034643"/>
        </a:xfrm>
        <a:prstGeom prst="rect">
          <a:avLst/>
        </a:prstGeom>
      </xdr:spPr>
    </xdr:pic>
    <xdr:clientData/>
  </xdr:twoCellAnchor>
  <xdr:twoCellAnchor>
    <xdr:from>
      <xdr:col>1</xdr:col>
      <xdr:colOff>0</xdr:colOff>
      <xdr:row>38</xdr:row>
      <xdr:rowOff>0</xdr:rowOff>
    </xdr:from>
    <xdr:to>
      <xdr:col>1</xdr:col>
      <xdr:colOff>1615970</xdr:colOff>
      <xdr:row>38</xdr:row>
      <xdr:rowOff>1080000</xdr:rowOff>
    </xdr:to>
    <xdr:pic>
      <xdr:nvPicPr>
        <xdr:cNvPr id="11" name="Рисунок 10" descr="ta_0044750_ges.jpg">
          <a:extLst>
            <a:ext uri="{FF2B5EF4-FFF2-40B4-BE49-F238E27FC236}">
              <a16:creationId xmlns:a16="http://schemas.microsoft.com/office/drawing/2014/main" id="{00000000-0008-0000-2D00-00000B000000}"/>
            </a:ext>
          </a:extLst>
        </xdr:cNvPr>
        <xdr:cNvPicPr>
          <a:picLocks noChangeAspect="1"/>
        </xdr:cNvPicPr>
      </xdr:nvPicPr>
      <xdr:blipFill>
        <a:blip xmlns:r="http://schemas.openxmlformats.org/officeDocument/2006/relationships" r:embed="rId8" cstate="print"/>
        <a:stretch>
          <a:fillRect/>
        </a:stretch>
      </xdr:blipFill>
      <xdr:spPr>
        <a:xfrm>
          <a:off x="190500" y="3631406"/>
          <a:ext cx="1615970" cy="1080000"/>
        </a:xfrm>
        <a:prstGeom prst="rect">
          <a:avLst/>
        </a:prstGeom>
      </xdr:spPr>
    </xdr:pic>
    <xdr:clientData/>
  </xdr:twoCellAnchor>
  <xdr:oneCellAnchor>
    <xdr:from>
      <xdr:col>2</xdr:col>
      <xdr:colOff>1035059</xdr:colOff>
      <xdr:row>47</xdr:row>
      <xdr:rowOff>290286</xdr:rowOff>
    </xdr:from>
    <xdr:ext cx="3357214" cy="737620"/>
    <xdr:sp macro="" textlink="">
      <xdr:nvSpPr>
        <xdr:cNvPr id="12" name="Прямоугольник 11">
          <a:extLst>
            <a:ext uri="{FF2B5EF4-FFF2-40B4-BE49-F238E27FC236}">
              <a16:creationId xmlns:a16="http://schemas.microsoft.com/office/drawing/2014/main" id="{00000000-0008-0000-2D00-00000C000000}"/>
            </a:ext>
          </a:extLst>
        </xdr:cNvPr>
        <xdr:cNvSpPr/>
      </xdr:nvSpPr>
      <xdr:spPr>
        <a:xfrm>
          <a:off x="3683916" y="18723429"/>
          <a:ext cx="3357214" cy="737620"/>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ru-RU" sz="1100" b="0" i="0">
              <a:latin typeface="+mn-lt"/>
              <a:ea typeface="+mn-ea"/>
              <a:cs typeface="+mn-cs"/>
            </a:rPr>
            <a:t>Длина дюбеля 20/30 мм</a:t>
          </a:r>
        </a:p>
        <a:p>
          <a:r>
            <a:rPr lang="en-US" sz="1100" b="0" i="0">
              <a:latin typeface="+mn-lt"/>
              <a:ea typeface="+mn-ea"/>
              <a:cs typeface="+mn-cs"/>
            </a:rPr>
            <a:t>DU 320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7</xdr:col>
      <xdr:colOff>0</xdr:colOff>
      <xdr:row>47</xdr:row>
      <xdr:rowOff>71438</xdr:rowOff>
    </xdr:from>
    <xdr:to>
      <xdr:col>8</xdr:col>
      <xdr:colOff>867937</xdr:colOff>
      <xdr:row>47</xdr:row>
      <xdr:rowOff>1080000</xdr:rowOff>
    </xdr:to>
    <xdr:pic>
      <xdr:nvPicPr>
        <xdr:cNvPr id="13" name="Рисунок 12" descr="G8_20056_20058_TA (1).jpg">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9" cstate="print"/>
        <a:stretch>
          <a:fillRect/>
        </a:stretch>
      </xdr:blipFill>
      <xdr:spPr>
        <a:xfrm>
          <a:off x="8108156" y="6548438"/>
          <a:ext cx="2511000" cy="1008562"/>
        </a:xfrm>
        <a:prstGeom prst="rect">
          <a:avLst/>
        </a:prstGeom>
      </xdr:spPr>
    </xdr:pic>
    <xdr:clientData/>
  </xdr:twoCellAnchor>
  <xdr:oneCellAnchor>
    <xdr:from>
      <xdr:col>8</xdr:col>
      <xdr:colOff>552004</xdr:colOff>
      <xdr:row>47</xdr:row>
      <xdr:rowOff>435429</xdr:rowOff>
    </xdr:from>
    <xdr:ext cx="4559746" cy="607786"/>
    <xdr:sp macro="" textlink="">
      <xdr:nvSpPr>
        <xdr:cNvPr id="14" name="Прямоугольник 13">
          <a:extLst>
            <a:ext uri="{FF2B5EF4-FFF2-40B4-BE49-F238E27FC236}">
              <a16:creationId xmlns:a16="http://schemas.microsoft.com/office/drawing/2014/main" id="{00000000-0008-0000-2D00-00000E000000}"/>
            </a:ext>
          </a:extLst>
        </xdr:cNvPr>
        <xdr:cNvSpPr/>
      </xdr:nvSpPr>
      <xdr:spPr>
        <a:xfrm>
          <a:off x="11519361" y="18868572"/>
          <a:ext cx="4559746" cy="607786"/>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en-US" sz="1100" b="0" i="0">
              <a:latin typeface="+mn-lt"/>
              <a:ea typeface="+mn-ea"/>
              <a:cs typeface="+mn-cs"/>
            </a:rPr>
            <a:t>DU 232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1</xdr:col>
      <xdr:colOff>1</xdr:colOff>
      <xdr:row>52</xdr:row>
      <xdr:rowOff>0</xdr:rowOff>
    </xdr:from>
    <xdr:to>
      <xdr:col>2</xdr:col>
      <xdr:colOff>608983</xdr:colOff>
      <xdr:row>52</xdr:row>
      <xdr:rowOff>1080000</xdr:rowOff>
    </xdr:to>
    <xdr:pic>
      <xdr:nvPicPr>
        <xdr:cNvPr id="15" name="Рисунок 14" descr="G8_20157_TA.jpg">
          <a:extLst>
            <a:ext uri="{FF2B5EF4-FFF2-40B4-BE49-F238E27FC236}">
              <a16:creationId xmlns:a16="http://schemas.microsoft.com/office/drawing/2014/main" id="{00000000-0008-0000-2D00-00000F000000}"/>
            </a:ext>
          </a:extLst>
        </xdr:cNvPr>
        <xdr:cNvPicPr>
          <a:picLocks noChangeAspect="1"/>
        </xdr:cNvPicPr>
      </xdr:nvPicPr>
      <xdr:blipFill>
        <a:blip xmlns:r="http://schemas.openxmlformats.org/officeDocument/2006/relationships" r:embed="rId10" cstate="print"/>
        <a:stretch>
          <a:fillRect/>
        </a:stretch>
      </xdr:blipFill>
      <xdr:spPr>
        <a:xfrm>
          <a:off x="190501" y="8953500"/>
          <a:ext cx="2252045" cy="1080000"/>
        </a:xfrm>
        <a:prstGeom prst="rect">
          <a:avLst/>
        </a:prstGeom>
      </xdr:spPr>
    </xdr:pic>
    <xdr:clientData/>
  </xdr:twoCellAnchor>
  <xdr:oneCellAnchor>
    <xdr:from>
      <xdr:col>2</xdr:col>
      <xdr:colOff>531863</xdr:colOff>
      <xdr:row>52</xdr:row>
      <xdr:rowOff>414876</xdr:rowOff>
    </xdr:from>
    <xdr:ext cx="1927322" cy="609013"/>
    <xdr:sp macro="" textlink="">
      <xdr:nvSpPr>
        <xdr:cNvPr id="16" name="Прямоугольник 15">
          <a:extLst>
            <a:ext uri="{FF2B5EF4-FFF2-40B4-BE49-F238E27FC236}">
              <a16:creationId xmlns:a16="http://schemas.microsoft.com/office/drawing/2014/main" id="{00000000-0008-0000-2D00-000010000000}"/>
            </a:ext>
          </a:extLst>
        </xdr:cNvPr>
        <xdr:cNvSpPr/>
      </xdr:nvSpPr>
      <xdr:spPr>
        <a:xfrm>
          <a:off x="3180720" y="20807447"/>
          <a:ext cx="1927322"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30 мм</a:t>
          </a:r>
        </a:p>
        <a:p>
          <a:r>
            <a:rPr lang="ru-RU" sz="1100" b="0" i="0">
              <a:latin typeface="+mn-lt"/>
              <a:ea typeface="+mn-ea"/>
              <a:cs typeface="+mn-cs"/>
            </a:rPr>
            <a:t>Сталь/пластик черного цвета</a:t>
          </a:r>
        </a:p>
      </xdr:txBody>
    </xdr:sp>
    <xdr:clientData/>
  </xdr:oneCellAnchor>
  <xdr:twoCellAnchor>
    <xdr:from>
      <xdr:col>7</xdr:col>
      <xdr:colOff>1</xdr:colOff>
      <xdr:row>52</xdr:row>
      <xdr:rowOff>0</xdr:rowOff>
    </xdr:from>
    <xdr:to>
      <xdr:col>8</xdr:col>
      <xdr:colOff>870271</xdr:colOff>
      <xdr:row>52</xdr:row>
      <xdr:rowOff>1080000</xdr:rowOff>
    </xdr:to>
    <xdr:pic>
      <xdr:nvPicPr>
        <xdr:cNvPr id="17" name="Рисунок 16" descr="EF_DU_868.jpg">
          <a:extLst>
            <a:ext uri="{FF2B5EF4-FFF2-40B4-BE49-F238E27FC236}">
              <a16:creationId xmlns:a16="http://schemas.microsoft.com/office/drawing/2014/main" id="{00000000-0008-0000-2D00-000011000000}"/>
            </a:ext>
          </a:extLst>
        </xdr:cNvPr>
        <xdr:cNvPicPr>
          <a:picLocks noChangeAspect="1"/>
        </xdr:cNvPicPr>
      </xdr:nvPicPr>
      <xdr:blipFill>
        <a:blip xmlns:r="http://schemas.openxmlformats.org/officeDocument/2006/relationships" r:embed="rId11" cstate="print"/>
        <a:stretch>
          <a:fillRect/>
        </a:stretch>
      </xdr:blipFill>
      <xdr:spPr>
        <a:xfrm>
          <a:off x="8108157" y="8953500"/>
          <a:ext cx="2513333" cy="1080000"/>
        </a:xfrm>
        <a:prstGeom prst="rect">
          <a:avLst/>
        </a:prstGeom>
      </xdr:spPr>
    </xdr:pic>
    <xdr:clientData/>
  </xdr:twoCellAnchor>
  <xdr:twoCellAnchor>
    <xdr:from>
      <xdr:col>1</xdr:col>
      <xdr:colOff>0</xdr:colOff>
      <xdr:row>13</xdr:row>
      <xdr:rowOff>0</xdr:rowOff>
    </xdr:from>
    <xdr:to>
      <xdr:col>2</xdr:col>
      <xdr:colOff>12411</xdr:colOff>
      <xdr:row>13</xdr:row>
      <xdr:rowOff>1080000</xdr:rowOff>
    </xdr:to>
    <xdr:pic>
      <xdr:nvPicPr>
        <xdr:cNvPr id="18" name="Рисунок 17" descr="ta_0065509_ges.jpg">
          <a:extLst>
            <a:ext uri="{FF2B5EF4-FFF2-40B4-BE49-F238E27FC236}">
              <a16:creationId xmlns:a16="http://schemas.microsoft.com/office/drawing/2014/main" id="{00000000-0008-0000-2D00-000012000000}"/>
            </a:ext>
          </a:extLst>
        </xdr:cNvPr>
        <xdr:cNvPicPr>
          <a:picLocks noChangeAspect="1"/>
        </xdr:cNvPicPr>
      </xdr:nvPicPr>
      <xdr:blipFill>
        <a:blip xmlns:r="http://schemas.openxmlformats.org/officeDocument/2006/relationships" r:embed="rId12" cstate="print"/>
        <a:stretch>
          <a:fillRect/>
        </a:stretch>
      </xdr:blipFill>
      <xdr:spPr>
        <a:xfrm>
          <a:off x="190500" y="3393281"/>
          <a:ext cx="1655474" cy="1080000"/>
        </a:xfrm>
        <a:prstGeom prst="rect">
          <a:avLst/>
        </a:prstGeom>
      </xdr:spPr>
    </xdr:pic>
    <xdr:clientData/>
  </xdr:twoCellAnchor>
  <xdr:oneCellAnchor>
    <xdr:from>
      <xdr:col>1</xdr:col>
      <xdr:colOff>1619865</xdr:colOff>
      <xdr:row>13</xdr:row>
      <xdr:rowOff>235717</xdr:rowOff>
    </xdr:from>
    <xdr:ext cx="6027348" cy="753069"/>
    <xdr:sp macro="" textlink="">
      <xdr:nvSpPr>
        <xdr:cNvPr id="19" name="Прямоугольник 18">
          <a:extLst>
            <a:ext uri="{FF2B5EF4-FFF2-40B4-BE49-F238E27FC236}">
              <a16:creationId xmlns:a16="http://schemas.microsoft.com/office/drawing/2014/main" id="{00000000-0008-0000-2D00-000013000000}"/>
            </a:ext>
          </a:extLst>
        </xdr:cNvPr>
        <xdr:cNvSpPr/>
      </xdr:nvSpPr>
      <xdr:spPr>
        <a:xfrm>
          <a:off x="2545151" y="7393074"/>
          <a:ext cx="6027348" cy="753069"/>
        </a:xfrm>
        <a:prstGeom prst="rect">
          <a:avLst/>
        </a:prstGeom>
        <a:noFill/>
      </xdr:spPr>
      <xdr:txBody>
        <a:bodyPr wrap="square" lIns="91440" tIns="45720" rIns="91440" bIns="45720">
          <a:noAutofit/>
        </a:bodyPr>
        <a:lstStyle/>
        <a:p>
          <a:r>
            <a:rPr lang="ru-RU" sz="1100" b="0" i="0">
              <a:latin typeface="+mn-lt"/>
              <a:ea typeface="+mn-ea"/>
              <a:cs typeface="+mn-cs"/>
            </a:rPr>
            <a:t>Изящная соединительная фурнитура для геометрических и силовых</a:t>
          </a:r>
          <a:br>
            <a:rPr lang="ru-RU" sz="1100" b="0" i="0">
              <a:latin typeface="+mn-lt"/>
              <a:ea typeface="+mn-ea"/>
              <a:cs typeface="+mn-cs"/>
            </a:rPr>
          </a:br>
          <a:r>
            <a:rPr lang="ru-RU" sz="1100" b="0" i="0">
              <a:latin typeface="+mn-lt"/>
              <a:ea typeface="+mn-ea"/>
              <a:cs typeface="+mn-cs"/>
            </a:rPr>
            <a:t>соединений полок с боковыми стенками по проверенному принципу эксцентриковых стяжек</a:t>
          </a:r>
        </a:p>
        <a:p>
          <a:r>
            <a:rPr lang="ru-RU" sz="1100" b="0" i="0">
              <a:latin typeface="+mn-lt"/>
              <a:ea typeface="+mn-ea"/>
              <a:cs typeface="+mn-cs"/>
            </a:rPr>
            <a:t>Фурнитура 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Фурнитура оснащена шаровым эксцентриком</a:t>
          </a:r>
        </a:p>
      </xdr:txBody>
    </xdr:sp>
    <xdr:clientData/>
  </xdr:oneCellAnchor>
  <xdr:twoCellAnchor>
    <xdr:from>
      <xdr:col>1</xdr:col>
      <xdr:colOff>1</xdr:colOff>
      <xdr:row>58</xdr:row>
      <xdr:rowOff>127000</xdr:rowOff>
    </xdr:from>
    <xdr:to>
      <xdr:col>2</xdr:col>
      <xdr:colOff>200505</xdr:colOff>
      <xdr:row>58</xdr:row>
      <xdr:rowOff>1080000</xdr:rowOff>
    </xdr:to>
    <xdr:pic>
      <xdr:nvPicPr>
        <xdr:cNvPr id="20" name="Рисунок 19" descr="DU_321_74688.jpg">
          <a:extLst>
            <a:ext uri="{FF2B5EF4-FFF2-40B4-BE49-F238E27FC236}">
              <a16:creationId xmlns:a16="http://schemas.microsoft.com/office/drawing/2014/main" id="{00000000-0008-0000-2D00-000014000000}"/>
            </a:ext>
          </a:extLst>
        </xdr:cNvPr>
        <xdr:cNvPicPr>
          <a:picLocks noChangeAspect="1"/>
        </xdr:cNvPicPr>
      </xdr:nvPicPr>
      <xdr:blipFill>
        <a:blip xmlns:r="http://schemas.openxmlformats.org/officeDocument/2006/relationships" r:embed="rId13" cstate="print"/>
        <a:stretch>
          <a:fillRect/>
        </a:stretch>
      </xdr:blipFill>
      <xdr:spPr>
        <a:xfrm>
          <a:off x="925287" y="24411214"/>
          <a:ext cx="1924075" cy="953000"/>
        </a:xfrm>
        <a:prstGeom prst="rect">
          <a:avLst/>
        </a:prstGeom>
      </xdr:spPr>
    </xdr:pic>
    <xdr:clientData/>
  </xdr:twoCellAnchor>
  <xdr:oneCellAnchor>
    <xdr:from>
      <xdr:col>2</xdr:col>
      <xdr:colOff>116576</xdr:colOff>
      <xdr:row>58</xdr:row>
      <xdr:rowOff>329831</xdr:rowOff>
    </xdr:from>
    <xdr:ext cx="5059809" cy="722455"/>
    <xdr:sp macro="" textlink="">
      <xdr:nvSpPr>
        <xdr:cNvPr id="21" name="Прямоугольник 20">
          <a:extLst>
            <a:ext uri="{FF2B5EF4-FFF2-40B4-BE49-F238E27FC236}">
              <a16:creationId xmlns:a16="http://schemas.microsoft.com/office/drawing/2014/main" id="{00000000-0008-0000-2D00-000015000000}"/>
            </a:ext>
          </a:extLst>
        </xdr:cNvPr>
        <xdr:cNvSpPr/>
      </xdr:nvSpPr>
      <xdr:spPr>
        <a:xfrm>
          <a:off x="2765433" y="23044688"/>
          <a:ext cx="5059809" cy="72245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7</xdr:col>
      <xdr:colOff>1</xdr:colOff>
      <xdr:row>58</xdr:row>
      <xdr:rowOff>23812</xdr:rowOff>
    </xdr:from>
    <xdr:to>
      <xdr:col>8</xdr:col>
      <xdr:colOff>152263</xdr:colOff>
      <xdr:row>58</xdr:row>
      <xdr:rowOff>1071562</xdr:rowOff>
    </xdr:to>
    <xdr:pic>
      <xdr:nvPicPr>
        <xdr:cNvPr id="22" name="Рисунок 21" descr="DU_322_64872.jpg">
          <a:extLst>
            <a:ext uri="{FF2B5EF4-FFF2-40B4-BE49-F238E27FC236}">
              <a16:creationId xmlns:a16="http://schemas.microsoft.com/office/drawing/2014/main" id="{00000000-0008-0000-2D00-000016000000}"/>
            </a:ext>
          </a:extLst>
        </xdr:cNvPr>
        <xdr:cNvPicPr>
          <a:picLocks noChangeAspect="1"/>
        </xdr:cNvPicPr>
      </xdr:nvPicPr>
      <xdr:blipFill>
        <a:blip xmlns:r="http://schemas.openxmlformats.org/officeDocument/2006/relationships" r:embed="rId14" cstate="print"/>
        <a:stretch>
          <a:fillRect/>
        </a:stretch>
      </xdr:blipFill>
      <xdr:spPr>
        <a:xfrm>
          <a:off x="8798720" y="18859500"/>
          <a:ext cx="1795324" cy="1047750"/>
        </a:xfrm>
        <a:prstGeom prst="rect">
          <a:avLst/>
        </a:prstGeom>
      </xdr:spPr>
    </xdr:pic>
    <xdr:clientData/>
  </xdr:twoCellAnchor>
  <xdr:oneCellAnchor>
    <xdr:from>
      <xdr:col>8</xdr:col>
      <xdr:colOff>86230</xdr:colOff>
      <xdr:row>58</xdr:row>
      <xdr:rowOff>314525</xdr:rowOff>
    </xdr:from>
    <xdr:ext cx="4235740" cy="710546"/>
    <xdr:sp macro="" textlink="">
      <xdr:nvSpPr>
        <xdr:cNvPr id="23" name="Прямоугольник 22">
          <a:extLst>
            <a:ext uri="{FF2B5EF4-FFF2-40B4-BE49-F238E27FC236}">
              <a16:creationId xmlns:a16="http://schemas.microsoft.com/office/drawing/2014/main" id="{00000000-0008-0000-2D00-000017000000}"/>
            </a:ext>
          </a:extLst>
        </xdr:cNvPr>
        <xdr:cNvSpPr/>
      </xdr:nvSpPr>
      <xdr:spPr>
        <a:xfrm>
          <a:off x="11053587" y="23029382"/>
          <a:ext cx="4235740" cy="71054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1</xdr:col>
      <xdr:colOff>0</xdr:colOff>
      <xdr:row>63</xdr:row>
      <xdr:rowOff>0</xdr:rowOff>
    </xdr:from>
    <xdr:to>
      <xdr:col>2</xdr:col>
      <xdr:colOff>405213</xdr:colOff>
      <xdr:row>63</xdr:row>
      <xdr:rowOff>1080000</xdr:rowOff>
    </xdr:to>
    <xdr:pic>
      <xdr:nvPicPr>
        <xdr:cNvPr id="24" name="Рисунок 23" descr="EF_DU_648.jpg">
          <a:extLst>
            <a:ext uri="{FF2B5EF4-FFF2-40B4-BE49-F238E27FC236}">
              <a16:creationId xmlns:a16="http://schemas.microsoft.com/office/drawing/2014/main" id="{00000000-0008-0000-2D00-000018000000}"/>
            </a:ext>
          </a:extLst>
        </xdr:cNvPr>
        <xdr:cNvPicPr>
          <a:picLocks noChangeAspect="1"/>
        </xdr:cNvPicPr>
      </xdr:nvPicPr>
      <xdr:blipFill>
        <a:blip xmlns:r="http://schemas.openxmlformats.org/officeDocument/2006/relationships" r:embed="rId15" cstate="print"/>
        <a:stretch>
          <a:fillRect/>
        </a:stretch>
      </xdr:blipFill>
      <xdr:spPr>
        <a:xfrm>
          <a:off x="190500" y="17573625"/>
          <a:ext cx="2048276" cy="1080000"/>
        </a:xfrm>
        <a:prstGeom prst="rect">
          <a:avLst/>
        </a:prstGeom>
      </xdr:spPr>
    </xdr:pic>
    <xdr:clientData/>
  </xdr:twoCellAnchor>
  <xdr:oneCellAnchor>
    <xdr:from>
      <xdr:col>2</xdr:col>
      <xdr:colOff>253780</xdr:colOff>
      <xdr:row>63</xdr:row>
      <xdr:rowOff>400135</xdr:rowOff>
    </xdr:from>
    <xdr:ext cx="1496179" cy="609013"/>
    <xdr:sp macro="" textlink="">
      <xdr:nvSpPr>
        <xdr:cNvPr id="25" name="Прямоугольник 24">
          <a:extLst>
            <a:ext uri="{FF2B5EF4-FFF2-40B4-BE49-F238E27FC236}">
              <a16:creationId xmlns:a16="http://schemas.microsoft.com/office/drawing/2014/main" id="{00000000-0008-0000-2D00-000019000000}"/>
            </a:ext>
          </a:extLst>
        </xdr:cNvPr>
        <xdr:cNvSpPr/>
      </xdr:nvSpPr>
      <xdr:spPr>
        <a:xfrm>
          <a:off x="2902637" y="25074421"/>
          <a:ext cx="1496179"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6,7 мм</a:t>
          </a:r>
        </a:p>
        <a:p>
          <a:r>
            <a:rPr lang="ru-RU" sz="1100" b="0" i="0">
              <a:latin typeface="+mn-lt"/>
              <a:ea typeface="+mn-ea"/>
              <a:cs typeface="+mn-cs"/>
            </a:rPr>
            <a:t>сталь</a:t>
          </a:r>
        </a:p>
      </xdr:txBody>
    </xdr:sp>
    <xdr:clientData/>
  </xdr:oneCellAnchor>
  <xdr:twoCellAnchor>
    <xdr:from>
      <xdr:col>7</xdr:col>
      <xdr:colOff>0</xdr:colOff>
      <xdr:row>63</xdr:row>
      <xdr:rowOff>0</xdr:rowOff>
    </xdr:from>
    <xdr:to>
      <xdr:col>8</xdr:col>
      <xdr:colOff>671223</xdr:colOff>
      <xdr:row>63</xdr:row>
      <xdr:rowOff>1080000</xdr:rowOff>
    </xdr:to>
    <xdr:pic>
      <xdr:nvPicPr>
        <xdr:cNvPr id="26" name="Рисунок 25" descr="EF_DU_999.jpg">
          <a:extLst>
            <a:ext uri="{FF2B5EF4-FFF2-40B4-BE49-F238E27FC236}">
              <a16:creationId xmlns:a16="http://schemas.microsoft.com/office/drawing/2014/main" id="{00000000-0008-0000-2D00-00001A000000}"/>
            </a:ext>
          </a:extLst>
        </xdr:cNvPr>
        <xdr:cNvPicPr>
          <a:picLocks noChangeAspect="1"/>
        </xdr:cNvPicPr>
      </xdr:nvPicPr>
      <xdr:blipFill>
        <a:blip xmlns:r="http://schemas.openxmlformats.org/officeDocument/2006/relationships" r:embed="rId16" cstate="print"/>
        <a:stretch>
          <a:fillRect/>
        </a:stretch>
      </xdr:blipFill>
      <xdr:spPr>
        <a:xfrm>
          <a:off x="8108156" y="17573625"/>
          <a:ext cx="2314286" cy="1080000"/>
        </a:xfrm>
        <a:prstGeom prst="rect">
          <a:avLst/>
        </a:prstGeom>
      </xdr:spPr>
    </xdr:pic>
    <xdr:clientData/>
  </xdr:twoCellAnchor>
  <xdr:oneCellAnchor>
    <xdr:from>
      <xdr:col>8</xdr:col>
      <xdr:colOff>641019</xdr:colOff>
      <xdr:row>63</xdr:row>
      <xdr:rowOff>286743</xdr:rowOff>
    </xdr:from>
    <xdr:ext cx="3266920" cy="781240"/>
    <xdr:sp macro="" textlink="">
      <xdr:nvSpPr>
        <xdr:cNvPr id="27" name="Прямоугольник 26">
          <a:extLst>
            <a:ext uri="{FF2B5EF4-FFF2-40B4-BE49-F238E27FC236}">
              <a16:creationId xmlns:a16="http://schemas.microsoft.com/office/drawing/2014/main" id="{00000000-0008-0000-2D00-00001B000000}"/>
            </a:ext>
          </a:extLst>
        </xdr:cNvPr>
        <xdr:cNvSpPr/>
      </xdr:nvSpPr>
      <xdr:spPr>
        <a:xfrm>
          <a:off x="11608376" y="24961029"/>
          <a:ext cx="3266920" cy="781240"/>
        </a:xfrm>
        <a:prstGeom prst="rect">
          <a:avLst/>
        </a:prstGeom>
        <a:noFill/>
      </xdr:spPr>
      <xdr:txBody>
        <a:bodyPr wrap="none" lIns="91440" tIns="45720" rIns="91440" bIns="45720">
          <a:spAutoFit/>
        </a:bodyPr>
        <a:lstStyle/>
        <a:p>
          <a:r>
            <a:rPr lang="ru-RU" sz="1100" b="0" i="0">
              <a:latin typeface="+mn-lt"/>
              <a:ea typeface="+mn-ea"/>
              <a:cs typeface="+mn-cs"/>
            </a:rPr>
            <a:t>Для средней стенки</a:t>
          </a:r>
        </a:p>
        <a:p>
          <a:r>
            <a:rPr lang="ru-RU" sz="1100" b="0" i="0">
              <a:latin typeface="+mn-lt"/>
              <a:ea typeface="+mn-ea"/>
              <a:cs typeface="+mn-cs"/>
            </a:rPr>
            <a:t>Диаметр отверстия 5 мм</a:t>
          </a:r>
        </a:p>
        <a:p>
          <a:r>
            <a:rPr lang="ru-RU" sz="1100" b="0" i="0">
              <a:latin typeface="+mn-lt"/>
              <a:ea typeface="+mn-ea"/>
              <a:cs typeface="+mn-cs"/>
            </a:rPr>
            <a:t>Длина дюбеля 6,7 мм</a:t>
          </a:r>
        </a:p>
        <a:p>
          <a:r>
            <a:rPr lang="ru-RU" sz="1100" b="0" i="0">
              <a:latin typeface="+mn-lt"/>
              <a:ea typeface="+mn-ea"/>
              <a:cs typeface="+mn-cs"/>
            </a:rPr>
            <a:t>Может использоваться для легких мебельных плит</a:t>
          </a:r>
        </a:p>
      </xdr:txBody>
    </xdr:sp>
    <xdr:clientData/>
  </xdr:oneCellAnchor>
  <xdr:twoCellAnchor editAs="oneCell">
    <xdr:from>
      <xdr:col>1</xdr:col>
      <xdr:colOff>0</xdr:colOff>
      <xdr:row>1</xdr:row>
      <xdr:rowOff>854406</xdr:rowOff>
    </xdr:from>
    <xdr:to>
      <xdr:col>2</xdr:col>
      <xdr:colOff>1700996</xdr:colOff>
      <xdr:row>3</xdr:row>
      <xdr:rowOff>4525</xdr:rowOff>
    </xdr:to>
    <xdr:pic>
      <xdr:nvPicPr>
        <xdr:cNvPr id="35" name="Рисунок 34" descr="2032306_B03_verzinkt_ProgUeb.jpg">
          <a:extLst>
            <a:ext uri="{FF2B5EF4-FFF2-40B4-BE49-F238E27FC236}">
              <a16:creationId xmlns:a16="http://schemas.microsoft.com/office/drawing/2014/main" id="{00000000-0008-0000-2D00-000023000000}"/>
            </a:ext>
          </a:extLst>
        </xdr:cNvPr>
        <xdr:cNvPicPr>
          <a:picLocks noChangeAspect="1"/>
        </xdr:cNvPicPr>
      </xdr:nvPicPr>
      <xdr:blipFill>
        <a:blip xmlns:r="http://schemas.openxmlformats.org/officeDocument/2006/relationships" r:embed="rId17" cstate="print"/>
        <a:stretch>
          <a:fillRect/>
        </a:stretch>
      </xdr:blipFill>
      <xdr:spPr>
        <a:xfrm>
          <a:off x="925286" y="1734335"/>
          <a:ext cx="3424567" cy="2225333"/>
        </a:xfrm>
        <a:prstGeom prst="rect">
          <a:avLst/>
        </a:prstGeom>
      </xdr:spPr>
    </xdr:pic>
    <xdr:clientData/>
  </xdr:twoCellAnchor>
  <xdr:twoCellAnchor>
    <xdr:from>
      <xdr:col>8</xdr:col>
      <xdr:colOff>1702595</xdr:colOff>
      <xdr:row>2</xdr:row>
      <xdr:rowOff>1</xdr:rowOff>
    </xdr:from>
    <xdr:to>
      <xdr:col>10</xdr:col>
      <xdr:colOff>867559</xdr:colOff>
      <xdr:row>3</xdr:row>
      <xdr:rowOff>11905</xdr:rowOff>
    </xdr:to>
    <xdr:pic>
      <xdr:nvPicPr>
        <xdr:cNvPr id="36" name="Рисунок 35" descr="USP_SAH_130_Detail_ProgrUeb.jpg">
          <a:extLst>
            <a:ext uri="{FF2B5EF4-FFF2-40B4-BE49-F238E27FC236}">
              <a16:creationId xmlns:a16="http://schemas.microsoft.com/office/drawing/2014/main" id="{00000000-0008-0000-2D00-000024000000}"/>
            </a:ext>
          </a:extLst>
        </xdr:cNvPr>
        <xdr:cNvPicPr>
          <a:picLocks noChangeAspect="1"/>
        </xdr:cNvPicPr>
      </xdr:nvPicPr>
      <xdr:blipFill>
        <a:blip xmlns:r="http://schemas.openxmlformats.org/officeDocument/2006/relationships" r:embed="rId18" cstate="print"/>
        <a:stretch>
          <a:fillRect/>
        </a:stretch>
      </xdr:blipFill>
      <xdr:spPr>
        <a:xfrm>
          <a:off x="11453814" y="1071564"/>
          <a:ext cx="3344058" cy="2202654"/>
        </a:xfrm>
        <a:prstGeom prst="rect">
          <a:avLst/>
        </a:prstGeom>
      </xdr:spPr>
    </xdr:pic>
    <xdr:clientData/>
  </xdr:twoCellAnchor>
  <xdr:twoCellAnchor>
    <xdr:from>
      <xdr:col>6</xdr:col>
      <xdr:colOff>526143</xdr:colOff>
      <xdr:row>12</xdr:row>
      <xdr:rowOff>145142</xdr:rowOff>
    </xdr:from>
    <xdr:to>
      <xdr:col>7</xdr:col>
      <xdr:colOff>1618054</xdr:colOff>
      <xdr:row>13</xdr:row>
      <xdr:rowOff>1043714</xdr:rowOff>
    </xdr:to>
    <xdr:pic>
      <xdr:nvPicPr>
        <xdr:cNvPr id="37" name="Рисунок 36" descr="ta_0073616_ges.jpg">
          <a:extLst>
            <a:ext uri="{FF2B5EF4-FFF2-40B4-BE49-F238E27FC236}">
              <a16:creationId xmlns:a16="http://schemas.microsoft.com/office/drawing/2014/main" id="{00000000-0008-0000-2D00-000025000000}"/>
            </a:ext>
          </a:extLst>
        </xdr:cNvPr>
        <xdr:cNvPicPr>
          <a:picLocks noChangeAspect="1"/>
        </xdr:cNvPicPr>
      </xdr:nvPicPr>
      <xdr:blipFill>
        <a:blip xmlns:r="http://schemas.openxmlformats.org/officeDocument/2006/relationships" r:embed="rId19" cstate="print"/>
        <a:stretch>
          <a:fillRect/>
        </a:stretch>
      </xdr:blipFill>
      <xdr:spPr>
        <a:xfrm>
          <a:off x="9125857" y="7121071"/>
          <a:ext cx="1735983" cy="1080000"/>
        </a:xfrm>
        <a:prstGeom prst="rect">
          <a:avLst/>
        </a:prstGeom>
      </xdr:spPr>
    </xdr:pic>
    <xdr:clientData/>
  </xdr:twoCellAnchor>
  <xdr:oneCellAnchor>
    <xdr:from>
      <xdr:col>7</xdr:col>
      <xdr:colOff>1662121</xdr:colOff>
      <xdr:row>13</xdr:row>
      <xdr:rowOff>75264</xdr:rowOff>
    </xdr:from>
    <xdr:ext cx="5549664" cy="977022"/>
    <xdr:sp macro="" textlink="">
      <xdr:nvSpPr>
        <xdr:cNvPr id="38" name="Прямоугольник 37">
          <a:extLst>
            <a:ext uri="{FF2B5EF4-FFF2-40B4-BE49-F238E27FC236}">
              <a16:creationId xmlns:a16="http://schemas.microsoft.com/office/drawing/2014/main" id="{00000000-0008-0000-2D00-000026000000}"/>
            </a:ext>
          </a:extLst>
        </xdr:cNvPr>
        <xdr:cNvSpPr/>
      </xdr:nvSpPr>
      <xdr:spPr>
        <a:xfrm>
          <a:off x="10905907" y="7232621"/>
          <a:ext cx="5549664" cy="977022"/>
        </a:xfrm>
        <a:prstGeom prst="rect">
          <a:avLst/>
        </a:prstGeom>
        <a:noFill/>
      </xdr:spPr>
      <xdr:txBody>
        <a:bodyPr wrap="square" lIns="91440" tIns="45720" rIns="91440" bIns="45720">
          <a:noAutofit/>
        </a:bodyPr>
        <a:lstStyle/>
        <a:p>
          <a:r>
            <a:rPr lang="ru-RU" sz="1100" b="0" i="0">
              <a:latin typeface="+mn-lt"/>
              <a:ea typeface="+mn-ea"/>
              <a:cs typeface="+mn-cs"/>
            </a:rPr>
            <a:t>Соединительная фурнитура </a:t>
          </a:r>
          <a:r>
            <a:rPr lang="en-US" sz="1100" b="0" i="0">
              <a:latin typeface="+mn-lt"/>
              <a:ea typeface="+mn-ea"/>
              <a:cs typeface="+mn-cs"/>
            </a:rPr>
            <a:t>VB 135 </a:t>
          </a:r>
          <a:r>
            <a:rPr lang="ru-RU" sz="1100" b="0" i="0">
              <a:latin typeface="+mn-lt"/>
              <a:ea typeface="+mn-ea"/>
              <a:cs typeface="+mn-cs"/>
            </a:rPr>
            <a:t>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Полка может быть вставлена только сверху</a:t>
          </a:r>
        </a:p>
        <a:p>
          <a:r>
            <a:rPr lang="ru-RU" sz="1100" b="0" i="0">
              <a:latin typeface="+mn-lt"/>
              <a:ea typeface="+mn-ea"/>
              <a:cs typeface="+mn-cs"/>
            </a:rPr>
            <a:t>Полка с фурнитурой </a:t>
          </a:r>
          <a:r>
            <a:rPr lang="en-US" sz="1100" b="0" i="0">
              <a:latin typeface="+mn-lt"/>
              <a:ea typeface="+mn-ea"/>
              <a:cs typeface="+mn-cs"/>
            </a:rPr>
            <a:t>VB 135 </a:t>
          </a:r>
          <a:r>
            <a:rPr lang="ru-RU" sz="1100" b="0" i="0">
              <a:latin typeface="+mn-lt"/>
              <a:ea typeface="+mn-ea"/>
              <a:cs typeface="+mn-cs"/>
            </a:rPr>
            <a:t>опирается исключительно на дюбели. Благодаря заклиниванию полка подтягивается к стенке и фиксируется от выпадения</a:t>
          </a:r>
        </a:p>
        <a:p>
          <a:r>
            <a:rPr lang="ru-RU" sz="1100" b="0" i="0">
              <a:latin typeface="+mn-lt"/>
              <a:ea typeface="+mn-ea"/>
              <a:cs typeface="+mn-cs"/>
            </a:rPr>
            <a:t>Может использоваться с полками толщиной от 16 мм</a:t>
          </a:r>
        </a:p>
      </xdr:txBody>
    </xdr:sp>
    <xdr:clientData/>
  </xdr:oneCellAnchor>
  <xdr:twoCellAnchor>
    <xdr:from>
      <xdr:col>1</xdr:col>
      <xdr:colOff>0</xdr:colOff>
      <xdr:row>69</xdr:row>
      <xdr:rowOff>0</xdr:rowOff>
    </xdr:from>
    <xdr:to>
      <xdr:col>2</xdr:col>
      <xdr:colOff>538537</xdr:colOff>
      <xdr:row>69</xdr:row>
      <xdr:rowOff>2181600</xdr:rowOff>
    </xdr:to>
    <xdr:pic>
      <xdr:nvPicPr>
        <xdr:cNvPr id="40" name="Рисунок 39" descr="A99_220311_04.jpg">
          <a:extLst>
            <a:ext uri="{FF2B5EF4-FFF2-40B4-BE49-F238E27FC236}">
              <a16:creationId xmlns:a16="http://schemas.microsoft.com/office/drawing/2014/main" id="{00000000-0008-0000-2D00-000028000000}"/>
            </a:ext>
          </a:extLst>
        </xdr:cNvPr>
        <xdr:cNvPicPr>
          <a:picLocks noChangeAspect="1"/>
        </xdr:cNvPicPr>
      </xdr:nvPicPr>
      <xdr:blipFill>
        <a:blip xmlns:r="http://schemas.openxmlformats.org/officeDocument/2006/relationships" r:embed="rId20" cstate="print"/>
        <a:stretch>
          <a:fillRect/>
        </a:stretch>
      </xdr:blipFill>
      <xdr:spPr>
        <a:xfrm>
          <a:off x="190500" y="22467094"/>
          <a:ext cx="2181600" cy="2181600"/>
        </a:xfrm>
        <a:prstGeom prst="rect">
          <a:avLst/>
        </a:prstGeom>
      </xdr:spPr>
    </xdr:pic>
    <xdr:clientData/>
  </xdr:twoCellAnchor>
  <xdr:oneCellAnchor>
    <xdr:from>
      <xdr:col>2</xdr:col>
      <xdr:colOff>250377</xdr:colOff>
      <xdr:row>68</xdr:row>
      <xdr:rowOff>343439</xdr:rowOff>
    </xdr:from>
    <xdr:ext cx="4797872" cy="2192594"/>
    <xdr:sp macro="" textlink="">
      <xdr:nvSpPr>
        <xdr:cNvPr id="41" name="Прямоугольник 40">
          <a:extLst>
            <a:ext uri="{FF2B5EF4-FFF2-40B4-BE49-F238E27FC236}">
              <a16:creationId xmlns:a16="http://schemas.microsoft.com/office/drawing/2014/main" id="{00000000-0008-0000-2D00-000029000000}"/>
            </a:ext>
          </a:extLst>
        </xdr:cNvPr>
        <xdr:cNvSpPr/>
      </xdr:nvSpPr>
      <xdr:spPr>
        <a:xfrm>
          <a:off x="2083940" y="22453345"/>
          <a:ext cx="4797872" cy="2192594"/>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p>
        <a:p>
          <a:r>
            <a:rPr lang="ru-RU" sz="1100" b="0" i="0">
              <a:latin typeface="+mn-lt"/>
              <a:ea typeface="+mn-ea"/>
              <a:cs typeface="+mn-cs"/>
            </a:rPr>
            <a:t>Нагрузочная способность 45 кг/элемент (по </a:t>
          </a:r>
          <a:r>
            <a:rPr lang="en-US" sz="1100" b="0" i="0">
              <a:latin typeface="+mn-lt"/>
              <a:ea typeface="+mn-ea"/>
              <a:cs typeface="+mn-cs"/>
            </a:rPr>
            <a:t>EN 15939/2012)</a:t>
          </a:r>
        </a:p>
        <a:p>
          <a:r>
            <a:rPr lang="ru-RU" sz="1100" b="0" i="0">
              <a:latin typeface="+mn-lt"/>
              <a:ea typeface="+mn-ea"/>
              <a:cs typeface="+mn-cs"/>
            </a:rPr>
            <a:t>Могут использоваться от смещения задней стенки на 16 мм</a:t>
          </a:r>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p>
        <a:p>
          <a:r>
            <a:rPr lang="ru-RU" sz="1100" b="0" i="0">
              <a:latin typeface="+mn-lt"/>
              <a:ea typeface="+mn-ea"/>
              <a:cs typeface="+mn-cs"/>
            </a:rPr>
            <a:t>Регулировка глубины: макс. 25 мм</a:t>
          </a:r>
        </a:p>
        <a:p>
          <a:r>
            <a:rPr lang="ru-RU" sz="1100" b="0" i="0">
              <a:latin typeface="+mn-lt"/>
              <a:ea typeface="+mn-ea"/>
              <a:cs typeface="+mn-cs"/>
            </a:rPr>
            <a:t>Боковое смещение: ±3 мм при крючковых подвесах</a:t>
          </a:r>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p>
        <a:p>
          <a:r>
            <a:rPr lang="ru-RU" sz="1100" b="0" i="0">
              <a:latin typeface="+mn-lt"/>
              <a:ea typeface="+mn-ea"/>
              <a:cs typeface="+mn-cs"/>
            </a:rPr>
            <a:t>Используется с подвесной направляющей, тип В, М или Н</a:t>
          </a:r>
        </a:p>
        <a:p>
          <a:r>
            <a:rPr lang="ru-RU" sz="1100" b="0" i="0">
              <a:latin typeface="+mn-lt"/>
              <a:ea typeface="+mn-ea"/>
              <a:cs typeface="+mn-cs"/>
            </a:rPr>
            <a:t>Требуется ОБЯЗАТЕЛЬНОЕ вкручивание в боковину корпуса.</a:t>
          </a:r>
        </a:p>
      </xdr:txBody>
    </xdr:sp>
    <xdr:clientData/>
  </xdr:oneCellAnchor>
  <xdr:twoCellAnchor>
    <xdr:from>
      <xdr:col>7</xdr:col>
      <xdr:colOff>0</xdr:colOff>
      <xdr:row>69</xdr:row>
      <xdr:rowOff>36286</xdr:rowOff>
    </xdr:from>
    <xdr:to>
      <xdr:col>8</xdr:col>
      <xdr:colOff>538537</xdr:colOff>
      <xdr:row>69</xdr:row>
      <xdr:rowOff>2181600</xdr:rowOff>
    </xdr:to>
    <xdr:pic>
      <xdr:nvPicPr>
        <xdr:cNvPr id="42" name="Рисунок 41" descr="A99_220311_05.jpg">
          <a:extLst>
            <a:ext uri="{FF2B5EF4-FFF2-40B4-BE49-F238E27FC236}">
              <a16:creationId xmlns:a16="http://schemas.microsoft.com/office/drawing/2014/main" id="{00000000-0008-0000-2D00-00002A000000}"/>
            </a:ext>
          </a:extLst>
        </xdr:cNvPr>
        <xdr:cNvPicPr>
          <a:picLocks noChangeAspect="1"/>
        </xdr:cNvPicPr>
      </xdr:nvPicPr>
      <xdr:blipFill>
        <a:blip xmlns:r="http://schemas.openxmlformats.org/officeDocument/2006/relationships" r:embed="rId21" cstate="print"/>
        <a:stretch>
          <a:fillRect/>
        </a:stretch>
      </xdr:blipFill>
      <xdr:spPr>
        <a:xfrm>
          <a:off x="9243786" y="24311429"/>
          <a:ext cx="2262108" cy="2145314"/>
        </a:xfrm>
        <a:prstGeom prst="rect">
          <a:avLst/>
        </a:prstGeom>
      </xdr:spPr>
    </xdr:pic>
    <xdr:clientData/>
  </xdr:twoCellAnchor>
  <xdr:oneCellAnchor>
    <xdr:from>
      <xdr:col>8</xdr:col>
      <xdr:colOff>121946</xdr:colOff>
      <xdr:row>68</xdr:row>
      <xdr:rowOff>355345</xdr:rowOff>
    </xdr:from>
    <xdr:ext cx="4950116" cy="2168780"/>
    <xdr:sp macro="" textlink="">
      <xdr:nvSpPr>
        <xdr:cNvPr id="43" name="Прямоугольник 42">
          <a:extLst>
            <a:ext uri="{FF2B5EF4-FFF2-40B4-BE49-F238E27FC236}">
              <a16:creationId xmlns:a16="http://schemas.microsoft.com/office/drawing/2014/main" id="{00000000-0008-0000-2D00-00002B000000}"/>
            </a:ext>
          </a:extLst>
        </xdr:cNvPr>
        <xdr:cNvSpPr/>
      </xdr:nvSpPr>
      <xdr:spPr>
        <a:xfrm>
          <a:off x="9873165" y="22465251"/>
          <a:ext cx="4950116" cy="2168780"/>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endParaRPr lang="ru-RU" sz="5400"/>
        </a:p>
        <a:p>
          <a:r>
            <a:rPr lang="ru-RU" sz="1100" b="0" i="0">
              <a:latin typeface="+mn-lt"/>
              <a:ea typeface="+mn-ea"/>
              <a:cs typeface="+mn-cs"/>
            </a:rPr>
            <a:t>Нагрузочная способность 55 кг/элемент (по </a:t>
          </a:r>
          <a:r>
            <a:rPr lang="en-US" sz="1100" b="0" i="0">
              <a:latin typeface="+mn-lt"/>
              <a:ea typeface="+mn-ea"/>
              <a:cs typeface="+mn-cs"/>
            </a:rPr>
            <a:t>EN 15939/2012)</a:t>
          </a:r>
          <a:endParaRPr lang="ru-RU" sz="5400"/>
        </a:p>
        <a:p>
          <a:r>
            <a:rPr lang="ru-RU" sz="1100" b="0" i="0">
              <a:latin typeface="+mn-lt"/>
              <a:ea typeface="+mn-ea"/>
              <a:cs typeface="+mn-cs"/>
            </a:rPr>
            <a:t>Могут использоваться от смещения задней стенки на 16 мм</a:t>
          </a:r>
          <a:endParaRPr lang="ru-RU" sz="5400"/>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endParaRPr lang="ru-RU" sz="5400"/>
        </a:p>
        <a:p>
          <a:r>
            <a:rPr lang="ru-RU" sz="1100" b="0" i="0">
              <a:latin typeface="+mn-lt"/>
              <a:ea typeface="+mn-ea"/>
              <a:cs typeface="+mn-cs"/>
            </a:rPr>
            <a:t>Регулировка глубины: макс. 25 мм</a:t>
          </a:r>
          <a:endParaRPr lang="ru-RU" sz="5400"/>
        </a:p>
        <a:p>
          <a:r>
            <a:rPr lang="ru-RU" sz="1100" b="0" i="0">
              <a:latin typeface="+mn-lt"/>
              <a:ea typeface="+mn-ea"/>
              <a:cs typeface="+mn-cs"/>
            </a:rPr>
            <a:t>Боковое смещение: ±3 мм при крючковых подвесах</a:t>
          </a:r>
          <a:endParaRPr lang="ru-RU" sz="5400"/>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endParaRPr lang="ru-RU" sz="5400"/>
        </a:p>
        <a:p>
          <a:r>
            <a:rPr lang="ru-RU" sz="1100" b="0" i="0">
              <a:latin typeface="+mn-lt"/>
              <a:ea typeface="+mn-ea"/>
              <a:cs typeface="+mn-cs"/>
            </a:rPr>
            <a:t>Используется с подвесной направляющей, тип В, М или Н</a:t>
          </a:r>
          <a:endParaRPr lang="ru-RU" sz="5400"/>
        </a:p>
        <a:p>
          <a:r>
            <a:rPr lang="ru-RU" sz="1100" b="0" i="0">
              <a:latin typeface="+mn-lt"/>
              <a:ea typeface="+mn-ea"/>
              <a:cs typeface="+mn-cs"/>
            </a:rPr>
            <a:t>Требуется ОБЯЗАТЕЛЬНОЕ вкручивание в боковину корпуса.</a:t>
          </a:r>
          <a:endParaRPr lang="ru-RU" sz="5400"/>
        </a:p>
      </xdr:txBody>
    </xdr:sp>
    <xdr:clientData/>
  </xdr:oneCellAnchor>
  <xdr:twoCellAnchor editAs="oneCell">
    <xdr:from>
      <xdr:col>1</xdr:col>
      <xdr:colOff>0</xdr:colOff>
      <xdr:row>79</xdr:row>
      <xdr:rowOff>416718</xdr:rowOff>
    </xdr:from>
    <xdr:to>
      <xdr:col>2</xdr:col>
      <xdr:colOff>1023938</xdr:colOff>
      <xdr:row>79</xdr:row>
      <xdr:rowOff>2156618</xdr:rowOff>
    </xdr:to>
    <xdr:pic>
      <xdr:nvPicPr>
        <xdr:cNvPr id="44" name="Рисунок 43" descr="EF_SAH130.jpg">
          <a:extLst>
            <a:ext uri="{FF2B5EF4-FFF2-40B4-BE49-F238E27FC236}">
              <a16:creationId xmlns:a16="http://schemas.microsoft.com/office/drawing/2014/main" id="{00000000-0008-0000-2D00-00002C000000}"/>
            </a:ext>
          </a:extLst>
        </xdr:cNvPr>
        <xdr:cNvPicPr>
          <a:picLocks noChangeAspect="1"/>
        </xdr:cNvPicPr>
      </xdr:nvPicPr>
      <xdr:blipFill>
        <a:blip xmlns:r="http://schemas.openxmlformats.org/officeDocument/2006/relationships" r:embed="rId22" cstate="print"/>
        <a:stretch>
          <a:fillRect/>
        </a:stretch>
      </xdr:blipFill>
      <xdr:spPr>
        <a:xfrm>
          <a:off x="190500" y="26634281"/>
          <a:ext cx="2667000" cy="1739900"/>
        </a:xfrm>
        <a:prstGeom prst="rect">
          <a:avLst/>
        </a:prstGeom>
      </xdr:spPr>
    </xdr:pic>
    <xdr:clientData/>
  </xdr:twoCellAnchor>
  <xdr:oneCellAnchor>
    <xdr:from>
      <xdr:col>2</xdr:col>
      <xdr:colOff>1000473</xdr:colOff>
      <xdr:row>79</xdr:row>
      <xdr:rowOff>166688</xdr:rowOff>
    </xdr:from>
    <xdr:ext cx="4047777" cy="2000250"/>
    <xdr:sp macro="" textlink="">
      <xdr:nvSpPr>
        <xdr:cNvPr id="45" name="Прямоугольник 44">
          <a:extLst>
            <a:ext uri="{FF2B5EF4-FFF2-40B4-BE49-F238E27FC236}">
              <a16:creationId xmlns:a16="http://schemas.microsoft.com/office/drawing/2014/main" id="{00000000-0008-0000-2D00-00002D000000}"/>
            </a:ext>
          </a:extLst>
        </xdr:cNvPr>
        <xdr:cNvSpPr/>
      </xdr:nvSpPr>
      <xdr:spPr>
        <a:xfrm>
          <a:off x="2834036" y="26384251"/>
          <a:ext cx="4047777" cy="2000250"/>
        </a:xfrm>
        <a:prstGeom prst="rect">
          <a:avLst/>
        </a:prstGeom>
        <a:noFill/>
      </xdr:spPr>
      <xdr:txBody>
        <a:bodyPr wrap="square" lIns="91440" tIns="45720" rIns="91440" bIns="45720">
          <a:noAutofit/>
        </a:bodyPr>
        <a:lstStyle/>
        <a:p>
          <a:r>
            <a:rPr lang="ru-RU" sz="1100" b="0" i="0">
              <a:latin typeface="+mn-lt"/>
              <a:ea typeface="+mn-ea"/>
              <a:cs typeface="+mn-cs"/>
            </a:rPr>
            <a:t>Под запрессовку</a:t>
          </a:r>
        </a:p>
        <a:p>
          <a:r>
            <a:rPr lang="ru-RU" sz="1100" b="0" i="0">
              <a:latin typeface="+mn-lt"/>
              <a:ea typeface="+mn-ea"/>
              <a:cs typeface="+mn-cs"/>
            </a:rPr>
            <a:t>Подвеска к шинам или крючкам</a:t>
          </a:r>
        </a:p>
        <a:p>
          <a:r>
            <a:rPr lang="ru-RU" sz="1100" b="0" i="0">
              <a:latin typeface="+mn-lt"/>
              <a:ea typeface="+mn-ea"/>
              <a:cs typeface="+mn-cs"/>
            </a:rPr>
            <a:t>Нагрузочная способность 35 кг/шт </a:t>
          </a:r>
        </a:p>
        <a:p>
          <a:r>
            <a:rPr lang="ru-RU" sz="1100" b="0" i="0">
              <a:latin typeface="+mn-lt"/>
              <a:ea typeface="+mn-ea"/>
              <a:cs typeface="+mn-cs"/>
            </a:rPr>
            <a:t>Выравнивание по 3 осям: высота ±7 мм/глубина макс. 15 мм/по горизонтали при крючковых подвесах ±3 мм/по горизонтали при подвеске на направляющую ±7 мм</a:t>
          </a:r>
        </a:p>
        <a:p>
          <a:r>
            <a:rPr lang="ru-RU" sz="1100" b="0" i="0">
              <a:latin typeface="+mn-lt"/>
              <a:ea typeface="+mn-ea"/>
              <a:cs typeface="+mn-cs"/>
            </a:rPr>
            <a:t>Смещение задней стенки (до передней кромки задней стенки) мин. 16 мм</a:t>
          </a:r>
        </a:p>
        <a:p>
          <a:r>
            <a:rPr lang="ru-RU" sz="1100" b="0" i="0">
              <a:latin typeface="+mn-lt"/>
              <a:ea typeface="+mn-ea"/>
              <a:cs typeface="+mn-cs"/>
            </a:rPr>
            <a:t>Высота подъема для снятия: 7,5 мм</a:t>
          </a:r>
        </a:p>
      </xdr:txBody>
    </xdr:sp>
    <xdr:clientData/>
  </xdr:oneCellAnchor>
  <xdr:oneCellAnchor>
    <xdr:from>
      <xdr:col>8</xdr:col>
      <xdr:colOff>1526049</xdr:colOff>
      <xdr:row>79</xdr:row>
      <xdr:rowOff>1183679</xdr:rowOff>
    </xdr:from>
    <xdr:ext cx="2294667" cy="609013"/>
    <xdr:sp macro="" textlink="">
      <xdr:nvSpPr>
        <xdr:cNvPr id="47" name="Прямоугольник 46">
          <a:extLst>
            <a:ext uri="{FF2B5EF4-FFF2-40B4-BE49-F238E27FC236}">
              <a16:creationId xmlns:a16="http://schemas.microsoft.com/office/drawing/2014/main" id="{00000000-0008-0000-2D00-00002F000000}"/>
            </a:ext>
          </a:extLst>
        </xdr:cNvPr>
        <xdr:cNvSpPr/>
      </xdr:nvSpPr>
      <xdr:spPr>
        <a:xfrm>
          <a:off x="12493406" y="35428322"/>
          <a:ext cx="2294667" cy="609013"/>
        </a:xfrm>
        <a:prstGeom prst="rect">
          <a:avLst/>
        </a:prstGeom>
        <a:noFill/>
      </xdr:spPr>
      <xdr:txBody>
        <a:bodyPr wrap="none" lIns="91440" tIns="45720" rIns="91440" bIns="45720">
          <a:spAutoFit/>
        </a:bodyPr>
        <a:lstStyle/>
        <a:p>
          <a:r>
            <a:rPr lang="ru-RU" sz="1100" b="0" i="0">
              <a:latin typeface="+mn-lt"/>
              <a:ea typeface="+mn-ea"/>
              <a:cs typeface="+mn-cs"/>
            </a:rPr>
            <a:t>Заглушки для </a:t>
          </a:r>
          <a:r>
            <a:rPr lang="en-US" sz="1100" b="0" i="0">
              <a:latin typeface="+mn-lt"/>
              <a:ea typeface="+mn-ea"/>
              <a:cs typeface="+mn-cs"/>
            </a:rPr>
            <a:t>SAH 130</a:t>
          </a:r>
        </a:p>
        <a:p>
          <a:r>
            <a:rPr lang="ru-RU" sz="1100" b="0" i="0">
              <a:latin typeface="+mn-lt"/>
              <a:ea typeface="+mn-ea"/>
              <a:cs typeface="+mn-cs"/>
            </a:rPr>
            <a:t>Для надвигания на подвесы шкафа</a:t>
          </a:r>
        </a:p>
        <a:p>
          <a:r>
            <a:rPr lang="ru-RU" sz="1100" b="0" i="0">
              <a:latin typeface="+mn-lt"/>
              <a:ea typeface="+mn-ea"/>
              <a:cs typeface="+mn-cs"/>
            </a:rPr>
            <a:t>Пластик</a:t>
          </a:r>
        </a:p>
      </xdr:txBody>
    </xdr:sp>
    <xdr:clientData/>
  </xdr:oneCellAnchor>
  <xdr:twoCellAnchor>
    <xdr:from>
      <xdr:col>1</xdr:col>
      <xdr:colOff>0</xdr:colOff>
      <xdr:row>88</xdr:row>
      <xdr:rowOff>0</xdr:rowOff>
    </xdr:from>
    <xdr:to>
      <xdr:col>2</xdr:col>
      <xdr:colOff>538537</xdr:colOff>
      <xdr:row>88</xdr:row>
      <xdr:rowOff>2181600</xdr:rowOff>
    </xdr:to>
    <xdr:pic>
      <xdr:nvPicPr>
        <xdr:cNvPr id="48" name="Рисунок 47" descr="SAH_302.jpg">
          <a:extLst>
            <a:ext uri="{FF2B5EF4-FFF2-40B4-BE49-F238E27FC236}">
              <a16:creationId xmlns:a16="http://schemas.microsoft.com/office/drawing/2014/main" id="{00000000-0008-0000-2D00-000030000000}"/>
            </a:ext>
          </a:extLst>
        </xdr:cNvPr>
        <xdr:cNvPicPr>
          <a:picLocks noChangeAspect="1"/>
        </xdr:cNvPicPr>
      </xdr:nvPicPr>
      <xdr:blipFill>
        <a:blip xmlns:r="http://schemas.openxmlformats.org/officeDocument/2006/relationships" r:embed="rId23" cstate="print"/>
        <a:stretch>
          <a:fillRect/>
        </a:stretch>
      </xdr:blipFill>
      <xdr:spPr>
        <a:xfrm>
          <a:off x="190500" y="29991844"/>
          <a:ext cx="2181600" cy="2181600"/>
        </a:xfrm>
        <a:prstGeom prst="rect">
          <a:avLst/>
        </a:prstGeom>
      </xdr:spPr>
    </xdr:pic>
    <xdr:clientData/>
  </xdr:twoCellAnchor>
  <xdr:oneCellAnchor>
    <xdr:from>
      <xdr:col>2</xdr:col>
      <xdr:colOff>255700</xdr:colOff>
      <xdr:row>88</xdr:row>
      <xdr:rowOff>1017560</xdr:rowOff>
    </xdr:from>
    <xdr:ext cx="4774407" cy="1068870"/>
    <xdr:sp macro="" textlink="">
      <xdr:nvSpPr>
        <xdr:cNvPr id="49" name="Прямоугольник 48">
          <a:extLst>
            <a:ext uri="{FF2B5EF4-FFF2-40B4-BE49-F238E27FC236}">
              <a16:creationId xmlns:a16="http://schemas.microsoft.com/office/drawing/2014/main" id="{00000000-0008-0000-2D00-000031000000}"/>
            </a:ext>
          </a:extLst>
        </xdr:cNvPr>
        <xdr:cNvSpPr/>
      </xdr:nvSpPr>
      <xdr:spPr>
        <a:xfrm>
          <a:off x="2904557" y="36332631"/>
          <a:ext cx="4774407" cy="1068870"/>
        </a:xfrm>
        <a:prstGeom prst="rect">
          <a:avLst/>
        </a:prstGeom>
        <a:noFill/>
      </xdr:spPr>
      <xdr:txBody>
        <a:bodyPr wrap="square" lIns="91440" tIns="45720" rIns="91440" bIns="45720">
          <a:noAutofit/>
        </a:bodyPr>
        <a:lstStyle/>
        <a:p>
          <a:r>
            <a:rPr lang="ru-RU" sz="1100" b="0" i="0">
              <a:latin typeface="+mn-lt"/>
              <a:ea typeface="+mn-ea"/>
              <a:cs typeface="+mn-cs"/>
            </a:rPr>
            <a:t>Для ввинчивания в отверстие </a:t>
          </a:r>
          <a:r>
            <a:rPr lang="en-US" sz="1100" b="0" i="0">
              <a:latin typeface="+mn-lt"/>
              <a:ea typeface="+mn-ea"/>
              <a:cs typeface="+mn-cs"/>
            </a:rPr>
            <a:t>ø 35 x 12,5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a:t>
          </a:r>
        </a:p>
        <a:p>
          <a:r>
            <a:rPr lang="ru-RU" sz="1100" b="0" i="0">
              <a:latin typeface="+mn-lt"/>
              <a:ea typeface="+mn-ea"/>
              <a:cs typeface="+mn-cs"/>
            </a:rPr>
            <a:t>Регулировка по горизонтали ±4 мм</a:t>
          </a:r>
        </a:p>
        <a:p>
          <a:r>
            <a:rPr lang="ru-RU" sz="1100" b="0" i="0">
              <a:latin typeface="+mn-lt"/>
              <a:ea typeface="+mn-ea"/>
              <a:cs typeface="+mn-cs"/>
            </a:rPr>
            <a:t>Регулировка по высоте ±4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xdr:from>
      <xdr:col>7</xdr:col>
      <xdr:colOff>0</xdr:colOff>
      <xdr:row>88</xdr:row>
      <xdr:rowOff>0</xdr:rowOff>
    </xdr:from>
    <xdr:to>
      <xdr:col>8</xdr:col>
      <xdr:colOff>538537</xdr:colOff>
      <xdr:row>88</xdr:row>
      <xdr:rowOff>2181600</xdr:rowOff>
    </xdr:to>
    <xdr:pic>
      <xdr:nvPicPr>
        <xdr:cNvPr id="50" name="Рисунок 49" descr="SAH_305.jpg">
          <a:extLst>
            <a:ext uri="{FF2B5EF4-FFF2-40B4-BE49-F238E27FC236}">
              <a16:creationId xmlns:a16="http://schemas.microsoft.com/office/drawing/2014/main" id="{00000000-0008-0000-2D00-000032000000}"/>
            </a:ext>
          </a:extLst>
        </xdr:cNvPr>
        <xdr:cNvPicPr>
          <a:picLocks noChangeAspect="1"/>
        </xdr:cNvPicPr>
      </xdr:nvPicPr>
      <xdr:blipFill>
        <a:blip xmlns:r="http://schemas.openxmlformats.org/officeDocument/2006/relationships" r:embed="rId24" cstate="print"/>
        <a:stretch>
          <a:fillRect/>
        </a:stretch>
      </xdr:blipFill>
      <xdr:spPr>
        <a:xfrm>
          <a:off x="8108156" y="29991844"/>
          <a:ext cx="2181600" cy="2181600"/>
        </a:xfrm>
        <a:prstGeom prst="rect">
          <a:avLst/>
        </a:prstGeom>
      </xdr:spPr>
    </xdr:pic>
    <xdr:clientData/>
  </xdr:twoCellAnchor>
  <xdr:oneCellAnchor>
    <xdr:from>
      <xdr:col>8</xdr:col>
      <xdr:colOff>454487</xdr:colOff>
      <xdr:row>88</xdr:row>
      <xdr:rowOff>848179</xdr:rowOff>
    </xdr:from>
    <xdr:ext cx="4524026" cy="1328966"/>
    <xdr:sp macro="" textlink="">
      <xdr:nvSpPr>
        <xdr:cNvPr id="51" name="Прямоугольник 50">
          <a:extLst>
            <a:ext uri="{FF2B5EF4-FFF2-40B4-BE49-F238E27FC236}">
              <a16:creationId xmlns:a16="http://schemas.microsoft.com/office/drawing/2014/main" id="{00000000-0008-0000-2D00-000033000000}"/>
            </a:ext>
          </a:extLst>
        </xdr:cNvPr>
        <xdr:cNvSpPr/>
      </xdr:nvSpPr>
      <xdr:spPr>
        <a:xfrm>
          <a:off x="11421844" y="36163250"/>
          <a:ext cx="4524026" cy="1328966"/>
        </a:xfrm>
        <a:prstGeom prst="rect">
          <a:avLst/>
        </a:prstGeom>
        <a:noFill/>
      </xdr:spPr>
      <xdr:txBody>
        <a:bodyPr wrap="square" lIns="91440" tIns="45720" rIns="91440" bIns="45720">
          <a:noAutofit/>
        </a:bodyPr>
        <a:lstStyle/>
        <a:p>
          <a:r>
            <a:rPr lang="ru-RU" sz="1100" b="0" i="0">
              <a:latin typeface="+mn-lt"/>
              <a:ea typeface="+mn-ea"/>
              <a:cs typeface="+mn-cs"/>
            </a:rPr>
            <a:t>Для запрессовки в отверстие </a:t>
          </a:r>
          <a:r>
            <a:rPr lang="en-US" sz="1100" b="0" i="0">
              <a:latin typeface="+mn-lt"/>
              <a:ea typeface="+mn-ea"/>
              <a:cs typeface="+mn-cs"/>
            </a:rPr>
            <a:t>ø 30 x 11,5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согл. </a:t>
          </a:r>
          <a:r>
            <a:rPr lang="en-US" sz="1100" b="0" i="0">
              <a:latin typeface="+mn-lt"/>
              <a:ea typeface="+mn-ea"/>
              <a:cs typeface="+mn-cs"/>
            </a:rPr>
            <a:t>EN 15939 </a:t>
          </a:r>
          <a:r>
            <a:rPr lang="ru-RU" sz="1100" b="0" i="0">
              <a:latin typeface="+mn-lt"/>
              <a:ea typeface="+mn-ea"/>
              <a:cs typeface="+mn-cs"/>
            </a:rPr>
            <a:t>в испытательном стенде </a:t>
          </a:r>
          <a:r>
            <a:rPr lang="en-US" sz="1100" b="0" i="0">
              <a:latin typeface="+mn-lt"/>
              <a:ea typeface="+mn-ea"/>
              <a:cs typeface="+mn-cs"/>
            </a:rPr>
            <a:t>A (</a:t>
          </a:r>
          <a:r>
            <a:rPr lang="ru-RU" sz="1100" b="0" i="0">
              <a:latin typeface="+mn-lt"/>
              <a:ea typeface="+mn-ea"/>
              <a:cs typeface="+mn-cs"/>
            </a:rPr>
            <a:t>два </a:t>
          </a:r>
          <a:r>
            <a:rPr lang="en-US" sz="1100" b="0" i="0">
              <a:latin typeface="+mn-lt"/>
              <a:ea typeface="+mn-ea"/>
              <a:cs typeface="+mn-cs"/>
            </a:rPr>
            <a:t>SAH </a:t>
          </a:r>
          <a:r>
            <a:rPr lang="ru-RU" sz="1100" b="0" i="0">
              <a:latin typeface="+mn-lt"/>
              <a:ea typeface="+mn-ea"/>
              <a:cs typeface="+mn-cs"/>
            </a:rPr>
            <a:t>на корпус; дополнительные элементы без собственных подвесов, например антресоль, не допускаются)</a:t>
          </a:r>
        </a:p>
        <a:p>
          <a:r>
            <a:rPr lang="ru-RU" sz="1100" b="0" i="0">
              <a:latin typeface="+mn-lt"/>
              <a:ea typeface="+mn-ea"/>
              <a:cs typeface="+mn-cs"/>
            </a:rPr>
            <a:t>Боковая регулировка ±8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editAs="oneCell">
    <xdr:from>
      <xdr:col>1</xdr:col>
      <xdr:colOff>0</xdr:colOff>
      <xdr:row>93</xdr:row>
      <xdr:rowOff>1</xdr:rowOff>
    </xdr:from>
    <xdr:to>
      <xdr:col>2</xdr:col>
      <xdr:colOff>23813</xdr:colOff>
      <xdr:row>93</xdr:row>
      <xdr:rowOff>1035845</xdr:rowOff>
    </xdr:to>
    <xdr:pic>
      <xdr:nvPicPr>
        <xdr:cNvPr id="52" name="Рисунок 51" descr="809093_1607_Aufhaengehaken6x50_91x28.jpg">
          <a:extLst>
            <a:ext uri="{FF2B5EF4-FFF2-40B4-BE49-F238E27FC236}">
              <a16:creationId xmlns:a16="http://schemas.microsoft.com/office/drawing/2014/main" id="{00000000-0008-0000-2D00-000034000000}"/>
            </a:ext>
          </a:extLst>
        </xdr:cNvPr>
        <xdr:cNvPicPr>
          <a:picLocks noChangeAspect="1"/>
        </xdr:cNvPicPr>
      </xdr:nvPicPr>
      <xdr:blipFill>
        <a:blip xmlns:r="http://schemas.openxmlformats.org/officeDocument/2006/relationships" r:embed="rId25" cstate="print"/>
        <a:stretch>
          <a:fillRect/>
        </a:stretch>
      </xdr:blipFill>
      <xdr:spPr>
        <a:xfrm>
          <a:off x="190500" y="33563720"/>
          <a:ext cx="1666875" cy="1035844"/>
        </a:xfrm>
        <a:prstGeom prst="rect">
          <a:avLst/>
        </a:prstGeom>
      </xdr:spPr>
    </xdr:pic>
    <xdr:clientData/>
  </xdr:twoCellAnchor>
  <xdr:oneCellAnchor>
    <xdr:from>
      <xdr:col>1</xdr:col>
      <xdr:colOff>1649082</xdr:colOff>
      <xdr:row>98</xdr:row>
      <xdr:rowOff>233449</xdr:rowOff>
    </xdr:from>
    <xdr:ext cx="5372204" cy="1118194"/>
    <xdr:sp macro="" textlink="">
      <xdr:nvSpPr>
        <xdr:cNvPr id="54" name="Прямоугольник 53">
          <a:extLst>
            <a:ext uri="{FF2B5EF4-FFF2-40B4-BE49-F238E27FC236}">
              <a16:creationId xmlns:a16="http://schemas.microsoft.com/office/drawing/2014/main" id="{00000000-0008-0000-2D00-000036000000}"/>
            </a:ext>
          </a:extLst>
        </xdr:cNvPr>
        <xdr:cNvSpPr/>
      </xdr:nvSpPr>
      <xdr:spPr>
        <a:xfrm>
          <a:off x="2574368" y="40574092"/>
          <a:ext cx="5372204" cy="111819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подвесов шкафа </a:t>
          </a:r>
          <a:r>
            <a:rPr lang="en-US" sz="1100" b="0" i="0" u="none" strike="noStrike" baseline="0">
              <a:latin typeface="+mn-lt"/>
              <a:ea typeface="+mn-ea"/>
              <a:cs typeface="+mn-cs"/>
            </a:rPr>
            <a:t>SAH 130</a:t>
          </a:r>
        </a:p>
        <a:p>
          <a:r>
            <a:rPr lang="ru-RU" sz="1100" b="0" i="0" u="none" strike="noStrike" baseline="0">
              <a:latin typeface="+mn-lt"/>
              <a:ea typeface="+mn-ea"/>
              <a:cs typeface="+mn-cs"/>
            </a:rPr>
            <a:t>Нагрузочная способность 130 кг / шкаф</a:t>
          </a:r>
        </a:p>
        <a:p>
          <a:r>
            <a:rPr lang="ru-RU" sz="1100" b="0" i="0" u="none" strike="noStrike" baseline="0">
              <a:latin typeface="+mn-lt"/>
              <a:ea typeface="+mn-ea"/>
              <a:cs typeface="+mn-cs"/>
            </a:rPr>
            <a:t>Крепление:</a:t>
          </a:r>
        </a:p>
        <a:p>
          <a:r>
            <a:rPr lang="ru-RU" sz="1100" b="0" i="0" u="none" strike="noStrike" baseline="0">
              <a:latin typeface="+mn-lt"/>
              <a:ea typeface="+mn-ea"/>
              <a:cs typeface="+mn-cs"/>
            </a:rPr>
            <a:t>- специальным винтом </a:t>
          </a:r>
          <a:r>
            <a:rPr lang="en-US" sz="1100" b="0" i="0" u="none" strike="noStrike" baseline="0">
              <a:latin typeface="+mn-lt"/>
              <a:ea typeface="+mn-ea"/>
              <a:cs typeface="+mn-cs"/>
            </a:rPr>
            <a:t>o 5,5 x 50 </a:t>
          </a:r>
          <a:r>
            <a:rPr lang="ru-RU" sz="1100" b="0" i="0" u="none" strike="noStrike" baseline="0">
              <a:latin typeface="+mn-lt"/>
              <a:ea typeface="+mn-ea"/>
              <a:cs typeface="+mn-cs"/>
            </a:rPr>
            <a:t>мм в зоне каждой подвески для шкафа использовать специальные крепежные винты</a:t>
          </a:r>
        </a:p>
        <a:p>
          <a:r>
            <a:rPr lang="ru-RU" sz="1100" b="0" i="0" u="none" strike="noStrike" baseline="0">
              <a:latin typeface="+mn-lt"/>
              <a:ea typeface="+mn-ea"/>
              <a:cs typeface="+mn-cs"/>
            </a:rPr>
            <a:t>Разламывающиеся со шлицевыми отверстиями</a:t>
          </a:r>
          <a:endParaRPr lang="ru-RU" sz="1100" b="0" i="0">
            <a:latin typeface="+mn-lt"/>
            <a:ea typeface="+mn-ea"/>
            <a:cs typeface="+mn-cs"/>
          </a:endParaRPr>
        </a:p>
      </xdr:txBody>
    </xdr:sp>
    <xdr:clientData/>
  </xdr:oneCellAnchor>
  <xdr:oneCellAnchor>
    <xdr:from>
      <xdr:col>8</xdr:col>
      <xdr:colOff>325219</xdr:colOff>
      <xdr:row>98</xdr:row>
      <xdr:rowOff>642796</xdr:rowOff>
    </xdr:from>
    <xdr:ext cx="2805768" cy="609013"/>
    <xdr:sp macro="" textlink="">
      <xdr:nvSpPr>
        <xdr:cNvPr id="55" name="Прямоугольник 54">
          <a:extLst>
            <a:ext uri="{FF2B5EF4-FFF2-40B4-BE49-F238E27FC236}">
              <a16:creationId xmlns:a16="http://schemas.microsoft.com/office/drawing/2014/main" id="{00000000-0008-0000-2D00-000037000000}"/>
            </a:ext>
          </a:extLst>
        </xdr:cNvPr>
        <xdr:cNvSpPr/>
      </xdr:nvSpPr>
      <xdr:spPr>
        <a:xfrm>
          <a:off x="11292576" y="40983439"/>
          <a:ext cx="2805768" cy="609013"/>
        </a:xfrm>
        <a:prstGeom prst="rect">
          <a:avLst/>
        </a:prstGeom>
        <a:noFill/>
      </xdr:spPr>
      <xdr:txBody>
        <a:bodyPr wrap="none" lIns="91440" tIns="45720" rIns="91440" bIns="45720">
          <a:spAutoFit/>
        </a:bodyPr>
        <a:lstStyle/>
        <a:p>
          <a:r>
            <a:rPr lang="ru-RU" sz="1100" b="0" i="0">
              <a:latin typeface="+mn-lt"/>
              <a:ea typeface="+mn-ea"/>
              <a:cs typeface="+mn-cs"/>
            </a:rPr>
            <a:t>Для подвесов шкафа </a:t>
          </a:r>
          <a:r>
            <a:rPr lang="en-US" sz="1100" b="0" i="0">
              <a:latin typeface="+mn-lt"/>
              <a:ea typeface="+mn-ea"/>
              <a:cs typeface="+mn-cs"/>
            </a:rPr>
            <a:t>SAH 116, SAH 130/131</a:t>
          </a:r>
          <a:endParaRPr lang="ru-RU" sz="5400"/>
        </a:p>
        <a:p>
          <a:r>
            <a:rPr lang="ru-RU" sz="1100" b="0" i="0">
              <a:latin typeface="+mn-lt"/>
              <a:ea typeface="+mn-ea"/>
              <a:cs typeface="+mn-cs"/>
            </a:rPr>
            <a:t>Нагрузочная способность 150 кг/шкаф </a:t>
          </a:r>
        </a:p>
        <a:p>
          <a:r>
            <a:rPr lang="ru-RU" sz="1100" b="0" i="0">
              <a:latin typeface="+mn-lt"/>
              <a:ea typeface="+mn-ea"/>
              <a:cs typeface="+mn-cs"/>
            </a:rPr>
            <a:t>Длина</a:t>
          </a:r>
          <a:r>
            <a:rPr lang="ru-RU" sz="1100" b="0" i="0" baseline="0">
              <a:latin typeface="+mn-lt"/>
              <a:ea typeface="+mn-ea"/>
              <a:cs typeface="+mn-cs"/>
            </a:rPr>
            <a:t> 3000 ммсо шлицевыми отверстиями</a:t>
          </a:r>
          <a:endParaRPr lang="ru-RU" sz="5400"/>
        </a:p>
      </xdr:txBody>
    </xdr:sp>
    <xdr:clientData/>
  </xdr:oneCellAnchor>
  <xdr:twoCellAnchor>
    <xdr:from>
      <xdr:col>0</xdr:col>
      <xdr:colOff>90716</xdr:colOff>
      <xdr:row>0</xdr:row>
      <xdr:rowOff>90714</xdr:rowOff>
    </xdr:from>
    <xdr:to>
      <xdr:col>0</xdr:col>
      <xdr:colOff>763916</xdr:colOff>
      <xdr:row>0</xdr:row>
      <xdr:rowOff>763914</xdr:rowOff>
    </xdr:to>
    <xdr:grpSp>
      <xdr:nvGrpSpPr>
        <xdr:cNvPr id="84" name="Группа 83">
          <a:hlinkClick xmlns:r="http://schemas.openxmlformats.org/officeDocument/2006/relationships" r:id="rId26"/>
          <a:extLst>
            <a:ext uri="{FF2B5EF4-FFF2-40B4-BE49-F238E27FC236}">
              <a16:creationId xmlns:a16="http://schemas.microsoft.com/office/drawing/2014/main" id="{00000000-0008-0000-2D00-000054000000}"/>
            </a:ext>
          </a:extLst>
        </xdr:cNvPr>
        <xdr:cNvGrpSpPr>
          <a:grpSpLocks noChangeAspect="1"/>
        </xdr:cNvGrpSpPr>
      </xdr:nvGrpSpPr>
      <xdr:grpSpPr>
        <a:xfrm>
          <a:off x="90716" y="90714"/>
          <a:ext cx="673200" cy="673200"/>
          <a:chOff x="720000" y="3600000"/>
          <a:chExt cx="792000" cy="792000"/>
        </a:xfrm>
        <a:noFill/>
      </xdr:grpSpPr>
      <xdr:sp macro="" textlink="">
        <xdr:nvSpPr>
          <xdr:cNvPr id="85" name="Стрелка влево 111">
            <a:extLst>
              <a:ext uri="{FF2B5EF4-FFF2-40B4-BE49-F238E27FC236}">
                <a16:creationId xmlns:a16="http://schemas.microsoft.com/office/drawing/2014/main" id="{00000000-0008-0000-2D00-00005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6" name="Прямоугольник 85">
            <a:extLst>
              <a:ext uri="{FF2B5EF4-FFF2-40B4-BE49-F238E27FC236}">
                <a16:creationId xmlns:a16="http://schemas.microsoft.com/office/drawing/2014/main" id="{00000000-0008-0000-2D00-00005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90715</xdr:rowOff>
    </xdr:from>
    <xdr:to>
      <xdr:col>1</xdr:col>
      <xdr:colOff>609695</xdr:colOff>
      <xdr:row>0</xdr:row>
      <xdr:rowOff>763915</xdr:rowOff>
    </xdr:to>
    <xdr:grpSp>
      <xdr:nvGrpSpPr>
        <xdr:cNvPr id="87" name="Группа 86">
          <a:hlinkClick xmlns:r="http://schemas.openxmlformats.org/officeDocument/2006/relationships" r:id="rId27"/>
          <a:extLst>
            <a:ext uri="{FF2B5EF4-FFF2-40B4-BE49-F238E27FC236}">
              <a16:creationId xmlns:a16="http://schemas.microsoft.com/office/drawing/2014/main" id="{00000000-0008-0000-2D00-000057000000}"/>
            </a:ext>
          </a:extLst>
        </xdr:cNvPr>
        <xdr:cNvGrpSpPr>
          <a:grpSpLocks noChangeAspect="1"/>
        </xdr:cNvGrpSpPr>
      </xdr:nvGrpSpPr>
      <xdr:grpSpPr>
        <a:xfrm rot="5400000">
          <a:off x="861781" y="90715"/>
          <a:ext cx="673200" cy="673200"/>
          <a:chOff x="720000" y="3600000"/>
          <a:chExt cx="792000" cy="792000"/>
        </a:xfrm>
        <a:noFill/>
      </xdr:grpSpPr>
      <xdr:sp macro="" textlink="">
        <xdr:nvSpPr>
          <xdr:cNvPr id="88" name="Стрелка влево 111">
            <a:extLst>
              <a:ext uri="{FF2B5EF4-FFF2-40B4-BE49-F238E27FC236}">
                <a16:creationId xmlns:a16="http://schemas.microsoft.com/office/drawing/2014/main" id="{00000000-0008-0000-2D00-00005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9" name="Прямоугольник 88">
            <a:extLst>
              <a:ext uri="{FF2B5EF4-FFF2-40B4-BE49-F238E27FC236}">
                <a16:creationId xmlns:a16="http://schemas.microsoft.com/office/drawing/2014/main" id="{00000000-0008-0000-2D00-00005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1288143</xdr:colOff>
      <xdr:row>1</xdr:row>
      <xdr:rowOff>63500</xdr:rowOff>
    </xdr:from>
    <xdr:to>
      <xdr:col>2</xdr:col>
      <xdr:colOff>2050145</xdr:colOff>
      <xdr:row>1</xdr:row>
      <xdr:rowOff>644071</xdr:rowOff>
    </xdr:to>
    <xdr:sp macro="" textlink="">
      <xdr:nvSpPr>
        <xdr:cNvPr id="90" name="Прямоугольник 89">
          <a:hlinkClick xmlns:r="http://schemas.openxmlformats.org/officeDocument/2006/relationships" r:id="rId28"/>
          <a:extLst>
            <a:ext uri="{FF2B5EF4-FFF2-40B4-BE49-F238E27FC236}">
              <a16:creationId xmlns:a16="http://schemas.microsoft.com/office/drawing/2014/main" id="{00000000-0008-0000-2D00-00005A000000}"/>
            </a:ext>
          </a:extLst>
        </xdr:cNvPr>
        <xdr:cNvSpPr/>
      </xdr:nvSpPr>
      <xdr:spPr>
        <a:xfrm>
          <a:off x="2213429"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Эксцентриковая стяжка</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2</xdr:col>
      <xdr:colOff>2213422</xdr:colOff>
      <xdr:row>1</xdr:row>
      <xdr:rowOff>63498</xdr:rowOff>
    </xdr:from>
    <xdr:to>
      <xdr:col>4</xdr:col>
      <xdr:colOff>317495</xdr:colOff>
      <xdr:row>1</xdr:row>
      <xdr:rowOff>644069</xdr:rowOff>
    </xdr:to>
    <xdr:sp macro="" textlink="">
      <xdr:nvSpPr>
        <xdr:cNvPr id="91" name="Прямоугольник 90">
          <a:hlinkClick xmlns:r="http://schemas.openxmlformats.org/officeDocument/2006/relationships" r:id="rId29"/>
          <a:extLst>
            <a:ext uri="{FF2B5EF4-FFF2-40B4-BE49-F238E27FC236}">
              <a16:creationId xmlns:a16="http://schemas.microsoft.com/office/drawing/2014/main" id="{00000000-0008-0000-2D00-00005B000000}"/>
            </a:ext>
          </a:extLst>
        </xdr:cNvPr>
        <xdr:cNvSpPr/>
      </xdr:nvSpPr>
      <xdr:spPr>
        <a:xfrm>
          <a:off x="4862279" y="94342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эксцентриковой стяжки</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480778</xdr:colOff>
      <xdr:row>1</xdr:row>
      <xdr:rowOff>63500</xdr:rowOff>
    </xdr:from>
    <xdr:to>
      <xdr:col>7</xdr:col>
      <xdr:colOff>752922</xdr:colOff>
      <xdr:row>1</xdr:row>
      <xdr:rowOff>644071</xdr:rowOff>
    </xdr:to>
    <xdr:sp macro="" textlink="">
      <xdr:nvSpPr>
        <xdr:cNvPr id="92" name="Прямоугольник 91">
          <a:hlinkClick xmlns:r="http://schemas.openxmlformats.org/officeDocument/2006/relationships" r:id="rId30"/>
          <a:extLst>
            <a:ext uri="{FF2B5EF4-FFF2-40B4-BE49-F238E27FC236}">
              <a16:creationId xmlns:a16="http://schemas.microsoft.com/office/drawing/2014/main" id="{00000000-0008-0000-2D00-00005C000000}"/>
            </a:ext>
          </a:extLst>
        </xdr:cNvPr>
        <xdr:cNvSpPr/>
      </xdr:nvSpPr>
      <xdr:spPr>
        <a:xfrm>
          <a:off x="7511135"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a:t>
          </a:r>
          <a:r>
            <a:rPr lang="en-US" sz="1400" b="0" baseline="0">
              <a:solidFill>
                <a:schemeClr val="tx1"/>
              </a:solidFill>
              <a:effectLst/>
              <a:latin typeface="Arial" panose="020B0604020202020204" pitchFamily="34" charset="0"/>
              <a:ea typeface="+mn-ea"/>
              <a:cs typeface="Arial" panose="020B0604020202020204" pitchFamily="34" charset="0"/>
            </a:rPr>
            <a:t>VB</a:t>
          </a:r>
        </a:p>
      </xdr:txBody>
    </xdr:sp>
    <xdr:clientData/>
  </xdr:twoCellAnchor>
  <xdr:twoCellAnchor>
    <xdr:from>
      <xdr:col>7</xdr:col>
      <xdr:colOff>916201</xdr:colOff>
      <xdr:row>1</xdr:row>
      <xdr:rowOff>63499</xdr:rowOff>
    </xdr:from>
    <xdr:to>
      <xdr:col>8</xdr:col>
      <xdr:colOff>1678203</xdr:colOff>
      <xdr:row>1</xdr:row>
      <xdr:rowOff>644070</xdr:rowOff>
    </xdr:to>
    <xdr:sp macro="" textlink="">
      <xdr:nvSpPr>
        <xdr:cNvPr id="93" name="Прямоугольник 92">
          <a:hlinkClick xmlns:r="http://schemas.openxmlformats.org/officeDocument/2006/relationships" r:id="rId31"/>
          <a:extLst>
            <a:ext uri="{FF2B5EF4-FFF2-40B4-BE49-F238E27FC236}">
              <a16:creationId xmlns:a16="http://schemas.microsoft.com/office/drawing/2014/main" id="{00000000-0008-0000-2D00-00005D000000}"/>
            </a:ext>
          </a:extLst>
        </xdr:cNvPr>
        <xdr:cNvSpPr/>
      </xdr:nvSpPr>
      <xdr:spPr>
        <a:xfrm>
          <a:off x="10159987" y="94342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Подвесы</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707572</xdr:colOff>
      <xdr:row>0</xdr:row>
      <xdr:rowOff>90712</xdr:rowOff>
    </xdr:from>
    <xdr:to>
      <xdr:col>1</xdr:col>
      <xdr:colOff>1380772</xdr:colOff>
      <xdr:row>0</xdr:row>
      <xdr:rowOff>763912</xdr:rowOff>
    </xdr:to>
    <xdr:grpSp>
      <xdr:nvGrpSpPr>
        <xdr:cNvPr id="56" name="Группа 55">
          <a:hlinkClick xmlns:r="http://schemas.openxmlformats.org/officeDocument/2006/relationships" r:id="rId32"/>
          <a:extLst>
            <a:ext uri="{FF2B5EF4-FFF2-40B4-BE49-F238E27FC236}">
              <a16:creationId xmlns:a16="http://schemas.microsoft.com/office/drawing/2014/main" id="{00000000-0008-0000-2D00-000038000000}"/>
            </a:ext>
          </a:extLst>
        </xdr:cNvPr>
        <xdr:cNvGrpSpPr/>
      </xdr:nvGrpSpPr>
      <xdr:grpSpPr>
        <a:xfrm>
          <a:off x="1632858" y="90712"/>
          <a:ext cx="673200" cy="673200"/>
          <a:chOff x="2403929" y="99786"/>
          <a:chExt cx="673200" cy="673200"/>
        </a:xfrm>
      </xdr:grpSpPr>
      <xdr:pic>
        <xdr:nvPicPr>
          <xdr:cNvPr id="57" name="Рисунок 56" descr="Открытая книга">
            <a:extLst>
              <a:ext uri="{FF2B5EF4-FFF2-40B4-BE49-F238E27FC236}">
                <a16:creationId xmlns:a16="http://schemas.microsoft.com/office/drawing/2014/main" id="{00000000-0008-0000-2D00-000039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 uri="{96DAC541-7B7A-43D3-8B79-37D633B846F1}">
                <asvg:svgBlip xmlns:asvg="http://schemas.microsoft.com/office/drawing/2016/SVG/main" r:embed="rId34"/>
              </a:ext>
            </a:extLst>
          </a:blip>
          <a:stretch>
            <a:fillRect/>
          </a:stretch>
        </xdr:blipFill>
        <xdr:spPr>
          <a:xfrm>
            <a:off x="2467429" y="181428"/>
            <a:ext cx="546561" cy="560616"/>
          </a:xfrm>
          <a:prstGeom prst="rect">
            <a:avLst/>
          </a:prstGeom>
        </xdr:spPr>
      </xdr:pic>
      <xdr:sp macro="" textlink="">
        <xdr:nvSpPr>
          <xdr:cNvPr id="58" name="Прямоугольник 57">
            <a:extLst>
              <a:ext uri="{FF2B5EF4-FFF2-40B4-BE49-F238E27FC236}">
                <a16:creationId xmlns:a16="http://schemas.microsoft.com/office/drawing/2014/main" id="{00000000-0008-0000-2D00-00003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90711</xdr:rowOff>
    </xdr:from>
    <xdr:to>
      <xdr:col>2</xdr:col>
      <xdr:colOff>428269</xdr:colOff>
      <xdr:row>0</xdr:row>
      <xdr:rowOff>763911</xdr:rowOff>
    </xdr:to>
    <xdr:grpSp>
      <xdr:nvGrpSpPr>
        <xdr:cNvPr id="59" name="Группа 58">
          <a:hlinkClick xmlns:r="http://schemas.openxmlformats.org/officeDocument/2006/relationships" r:id="rId35"/>
          <a:extLst>
            <a:ext uri="{FF2B5EF4-FFF2-40B4-BE49-F238E27FC236}">
              <a16:creationId xmlns:a16="http://schemas.microsoft.com/office/drawing/2014/main" id="{00000000-0008-0000-2D00-00003B000000}"/>
            </a:ext>
          </a:extLst>
        </xdr:cNvPr>
        <xdr:cNvGrpSpPr/>
      </xdr:nvGrpSpPr>
      <xdr:grpSpPr>
        <a:xfrm>
          <a:off x="2403926" y="90711"/>
          <a:ext cx="673200" cy="673200"/>
          <a:chOff x="4562928" y="145143"/>
          <a:chExt cx="673200" cy="673200"/>
        </a:xfrm>
      </xdr:grpSpPr>
      <xdr:pic>
        <xdr:nvPicPr>
          <xdr:cNvPr id="60" name="Рисунок 59" descr="Инструменты">
            <a:extLst>
              <a:ext uri="{FF2B5EF4-FFF2-40B4-BE49-F238E27FC236}">
                <a16:creationId xmlns:a16="http://schemas.microsoft.com/office/drawing/2014/main" id="{00000000-0008-0000-2D00-00003C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 uri="{96DAC541-7B7A-43D3-8B79-37D633B846F1}">
                <asvg:svgBlip xmlns:asvg="http://schemas.microsoft.com/office/drawing/2016/SVG/main" r:embed="rId37"/>
              </a:ext>
            </a:extLst>
          </a:blip>
          <a:stretch>
            <a:fillRect/>
          </a:stretch>
        </xdr:blipFill>
        <xdr:spPr>
          <a:xfrm>
            <a:off x="4608289" y="188686"/>
            <a:ext cx="589640" cy="589640"/>
          </a:xfrm>
          <a:prstGeom prst="rect">
            <a:avLst/>
          </a:prstGeom>
        </xdr:spPr>
      </xdr:pic>
      <xdr:sp macro="" textlink="">
        <xdr:nvSpPr>
          <xdr:cNvPr id="61" name="Прямоугольник 60">
            <a:extLst>
              <a:ext uri="{FF2B5EF4-FFF2-40B4-BE49-F238E27FC236}">
                <a16:creationId xmlns:a16="http://schemas.microsoft.com/office/drawing/2014/main" id="{00000000-0008-0000-2D00-00003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1488631</xdr:colOff>
      <xdr:row>22</xdr:row>
      <xdr:rowOff>45357</xdr:rowOff>
    </xdr:from>
    <xdr:ext cx="6067870" cy="961571"/>
    <xdr:sp macro="" textlink="">
      <xdr:nvSpPr>
        <xdr:cNvPr id="63" name="Прямоугольник 62">
          <a:extLst>
            <a:ext uri="{FF2B5EF4-FFF2-40B4-BE49-F238E27FC236}">
              <a16:creationId xmlns:a16="http://schemas.microsoft.com/office/drawing/2014/main" id="{00000000-0008-0000-2D00-00003F000000}"/>
            </a:ext>
          </a:extLst>
        </xdr:cNvPr>
        <xdr:cNvSpPr/>
      </xdr:nvSpPr>
      <xdr:spPr>
        <a:xfrm>
          <a:off x="2413917" y="10033000"/>
          <a:ext cx="6067870" cy="9615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Компактная соединительная фурнитура, для прочных и стабильных соединений полок и боковых стенок, испытанный принцип с эксцентриком и фиксацией</a:t>
          </a:r>
        </a:p>
        <a:p>
          <a:r>
            <a:rPr lang="ru-RU" sz="1100" b="0" i="0" u="none" strike="noStrike" baseline="0">
              <a:latin typeface="+mn-lt"/>
              <a:ea typeface="+mn-ea"/>
              <a:cs typeface="+mn-cs"/>
            </a:rPr>
            <a:t>Фурнитура запрессовывается в два отверстия, расстояние между</a:t>
          </a:r>
        </a:p>
        <a:p>
          <a:r>
            <a:rPr lang="ru-RU" sz="1100" b="0" i="0" u="none" strike="noStrike" baseline="0">
              <a:latin typeface="+mn-lt"/>
              <a:ea typeface="+mn-ea"/>
              <a:cs typeface="+mn-cs"/>
            </a:rPr>
            <a:t>которыми составляет 32 мм. Отверстия диаметром 20 и 10 мм</a:t>
          </a:r>
        </a:p>
        <a:p>
          <a:r>
            <a:rPr lang="ru-RU" sz="1100" b="0" i="0" u="none" strike="noStrike" baseline="0">
              <a:latin typeface="+mn-lt"/>
              <a:ea typeface="+mn-ea"/>
              <a:cs typeface="+mn-cs"/>
            </a:rPr>
            <a:t>Фурнитура со сферическим эксцентриком</a:t>
          </a:r>
        </a:p>
      </xdr:txBody>
    </xdr:sp>
    <xdr:clientData/>
  </xdr:oneCellAnchor>
  <xdr:twoCellAnchor editAs="oneCell">
    <xdr:from>
      <xdr:col>1</xdr:col>
      <xdr:colOff>72571</xdr:colOff>
      <xdr:row>20</xdr:row>
      <xdr:rowOff>127052</xdr:rowOff>
    </xdr:from>
    <xdr:to>
      <xdr:col>1</xdr:col>
      <xdr:colOff>1115786</xdr:colOff>
      <xdr:row>22</xdr:row>
      <xdr:rowOff>993911</xdr:rowOff>
    </xdr:to>
    <xdr:pic>
      <xdr:nvPicPr>
        <xdr:cNvPr id="64" name="Рисунок 63">
          <a:extLst>
            <a:ext uri="{FF2B5EF4-FFF2-40B4-BE49-F238E27FC236}">
              <a16:creationId xmlns:a16="http://schemas.microsoft.com/office/drawing/2014/main" id="{00000000-0008-0000-2D00-000040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997857" y="9706481"/>
          <a:ext cx="1043215" cy="1229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90714</xdr:colOff>
      <xdr:row>32</xdr:row>
      <xdr:rowOff>27214</xdr:rowOff>
    </xdr:from>
    <xdr:to>
      <xdr:col>2</xdr:col>
      <xdr:colOff>190500</xdr:colOff>
      <xdr:row>32</xdr:row>
      <xdr:rowOff>1076607</xdr:rowOff>
    </xdr:to>
    <xdr:pic>
      <xdr:nvPicPr>
        <xdr:cNvPr id="66" name="Рисунок 65">
          <a:extLst>
            <a:ext uri="{FF2B5EF4-FFF2-40B4-BE49-F238E27FC236}">
              <a16:creationId xmlns:a16="http://schemas.microsoft.com/office/drawing/2014/main" id="{00000000-0008-0000-2D00-000042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016000" y="13081000"/>
          <a:ext cx="1823357" cy="1049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1632859</xdr:colOff>
      <xdr:row>32</xdr:row>
      <xdr:rowOff>562429</xdr:rowOff>
    </xdr:from>
    <xdr:ext cx="2558141" cy="426358"/>
    <xdr:sp macro="" textlink="">
      <xdr:nvSpPr>
        <xdr:cNvPr id="67" name="Прямоугольник 66">
          <a:extLst>
            <a:ext uri="{FF2B5EF4-FFF2-40B4-BE49-F238E27FC236}">
              <a16:creationId xmlns:a16="http://schemas.microsoft.com/office/drawing/2014/main" id="{00000000-0008-0000-2D00-000043000000}"/>
            </a:ext>
          </a:extLst>
        </xdr:cNvPr>
        <xdr:cNvSpPr/>
      </xdr:nvSpPr>
      <xdr:spPr>
        <a:xfrm>
          <a:off x="2558145" y="13716000"/>
          <a:ext cx="2558141" cy="4263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Диаметр отверстия в корпусе 35 мм</a:t>
          </a:r>
        </a:p>
        <a:p>
          <a:r>
            <a:rPr lang="ru-RU" sz="1100" b="0" i="0" u="none" strike="noStrike" baseline="0">
              <a:latin typeface="+mn-lt"/>
              <a:ea typeface="+mn-ea"/>
              <a:cs typeface="+mn-cs"/>
            </a:rPr>
            <a:t>Глубина сверления не менее 20 мм</a:t>
          </a:r>
        </a:p>
      </xdr:txBody>
    </xdr:sp>
    <xdr:clientData/>
  </xdr:oneCellAnchor>
  <xdr:oneCellAnchor>
    <xdr:from>
      <xdr:col>1</xdr:col>
      <xdr:colOff>1332146</xdr:colOff>
      <xdr:row>116</xdr:row>
      <xdr:rowOff>361582</xdr:rowOff>
    </xdr:from>
    <xdr:ext cx="3930435" cy="436786"/>
    <xdr:sp macro="" textlink="">
      <xdr:nvSpPr>
        <xdr:cNvPr id="70" name="Прямоугольник 69">
          <a:extLst>
            <a:ext uri="{FF2B5EF4-FFF2-40B4-BE49-F238E27FC236}">
              <a16:creationId xmlns:a16="http://schemas.microsoft.com/office/drawing/2014/main" id="{00000000-0008-0000-2D00-000046000000}"/>
            </a:ext>
          </a:extLst>
        </xdr:cNvPr>
        <xdr:cNvSpPr/>
      </xdr:nvSpPr>
      <xdr:spPr>
        <a:xfrm>
          <a:off x="2257432" y="47396939"/>
          <a:ext cx="3930435"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Продольное отверстие компенсирует допуски на сверление</a:t>
          </a:r>
        </a:p>
        <a:p>
          <a:r>
            <a:rPr lang="ru-RU" sz="1100" b="0" i="0" u="none" strike="noStrike" baseline="0">
              <a:latin typeface="+mn-lt"/>
              <a:ea typeface="+mn-ea"/>
              <a:cs typeface="+mn-cs"/>
            </a:rPr>
            <a:t>Крепление с помощью винта прямого крепления </a:t>
          </a:r>
          <a:r>
            <a:rPr lang="en-US" sz="1100" b="0" i="0" u="none" strike="noStrike" baseline="0">
              <a:latin typeface="+mn-lt"/>
              <a:ea typeface="+mn-ea"/>
              <a:cs typeface="+mn-cs"/>
            </a:rPr>
            <a:t>o 6.3 </a:t>
          </a:r>
          <a:r>
            <a:rPr lang="ru-RU" sz="1100" b="0" i="0" u="none" strike="noStrike" baseline="0">
              <a:latin typeface="+mn-lt"/>
              <a:ea typeface="+mn-ea"/>
              <a:cs typeface="+mn-cs"/>
            </a:rPr>
            <a:t>мм</a:t>
          </a:r>
          <a:endParaRPr lang="ru-RU" sz="5400"/>
        </a:p>
      </xdr:txBody>
    </xdr:sp>
    <xdr:clientData/>
  </xdr:oneCellAnchor>
  <xdr:twoCellAnchor editAs="oneCell">
    <xdr:from>
      <xdr:col>1</xdr:col>
      <xdr:colOff>145143</xdr:colOff>
      <xdr:row>116</xdr:row>
      <xdr:rowOff>163285</xdr:rowOff>
    </xdr:from>
    <xdr:to>
      <xdr:col>1</xdr:col>
      <xdr:colOff>1256393</xdr:colOff>
      <xdr:row>116</xdr:row>
      <xdr:rowOff>1033235</xdr:rowOff>
    </xdr:to>
    <xdr:pic>
      <xdr:nvPicPr>
        <xdr:cNvPr id="71" name="Рисунок 70">
          <a:extLst>
            <a:ext uri="{FF2B5EF4-FFF2-40B4-BE49-F238E27FC236}">
              <a16:creationId xmlns:a16="http://schemas.microsoft.com/office/drawing/2014/main" id="{00000000-0008-0000-2D00-000047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070429" y="47198642"/>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833216</xdr:colOff>
      <xdr:row>116</xdr:row>
      <xdr:rowOff>25940</xdr:rowOff>
    </xdr:from>
    <xdr:ext cx="5952212" cy="953466"/>
    <xdr:sp macro="" textlink="">
      <xdr:nvSpPr>
        <xdr:cNvPr id="72" name="Прямоугольник 71">
          <a:extLst>
            <a:ext uri="{FF2B5EF4-FFF2-40B4-BE49-F238E27FC236}">
              <a16:creationId xmlns:a16="http://schemas.microsoft.com/office/drawing/2014/main" id="{00000000-0008-0000-2D00-000048000000}"/>
            </a:ext>
          </a:extLst>
        </xdr:cNvPr>
        <xdr:cNvSpPr/>
      </xdr:nvSpPr>
      <xdr:spPr>
        <a:xfrm>
          <a:off x="10077002" y="47061297"/>
          <a:ext cx="595221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При помощи </a:t>
          </a:r>
          <a:r>
            <a:rPr lang="en-US" sz="1100" b="0" i="0" u="none" strike="noStrike" baseline="0">
              <a:latin typeface="+mn-lt"/>
              <a:ea typeface="+mn-ea"/>
              <a:cs typeface="+mn-cs"/>
            </a:rPr>
            <a:t>RV 7 D </a:t>
          </a:r>
          <a:r>
            <a:rPr lang="ru-RU" sz="1100" b="0" i="0" u="none" strike="noStrike" baseline="0">
              <a:latin typeface="+mn-lt"/>
              <a:ea typeface="+mn-ea"/>
              <a:cs typeface="+mn-cs"/>
            </a:rPr>
            <a:t>задняя панель монтируется изнутри Это облегчает монтаж, поскольку позволяет собирать шкаф вплотную к стене </a:t>
          </a:r>
          <a:r>
            <a:rPr lang="en-US" sz="1100" b="0" i="0" u="none" strike="noStrike" baseline="0">
              <a:latin typeface="+mn-lt"/>
              <a:ea typeface="+mn-ea"/>
              <a:cs typeface="+mn-cs"/>
            </a:rPr>
            <a:t>RV 7 D </a:t>
          </a:r>
          <a:r>
            <a:rPr lang="ru-RU" sz="1100" b="0" i="0" u="none" strike="noStrike" baseline="0">
              <a:latin typeface="+mn-lt"/>
              <a:ea typeface="+mn-ea"/>
              <a:cs typeface="+mn-cs"/>
            </a:rPr>
            <a:t>может монтироваться с различными типами крепежных деталей: винтами с потайной головкой, винтами с полупотайной головкой </a:t>
          </a:r>
          <a:r>
            <a:rPr lang="en-US" sz="1100" b="0" i="0" u="none" strike="noStrike" baseline="0">
              <a:latin typeface="+mn-lt"/>
              <a:ea typeface="+mn-ea"/>
              <a:cs typeface="+mn-cs"/>
            </a:rPr>
            <a:t>M6 x 12 (DIN 7985) </a:t>
          </a:r>
          <a:r>
            <a:rPr lang="ru-RU" sz="1100" b="0" i="0" u="none" strike="noStrike" baseline="0">
              <a:latin typeface="+mn-lt"/>
              <a:ea typeface="+mn-ea"/>
              <a:cs typeface="+mn-cs"/>
            </a:rPr>
            <a:t>с резьбовыми заглушками или муфтами, евровинтами или </a:t>
          </a:r>
          <a:r>
            <a:rPr lang="en-US" sz="1100" b="0" i="0" u="none" strike="noStrike" baseline="0">
              <a:latin typeface="+mn-lt"/>
              <a:ea typeface="+mn-ea"/>
              <a:cs typeface="+mn-cs"/>
            </a:rPr>
            <a:t>MultiClip</a:t>
          </a:r>
        </a:p>
        <a:p>
          <a:r>
            <a:rPr lang="ru-RU" sz="1100" b="0" i="0" u="none" strike="noStrike" baseline="0">
              <a:latin typeface="+mn-lt"/>
              <a:ea typeface="+mn-ea"/>
              <a:cs typeface="+mn-cs"/>
            </a:rPr>
            <a:t>Высота регулируется благодаря продолговатому отверстию +/- 1 мм</a:t>
          </a:r>
        </a:p>
      </xdr:txBody>
    </xdr:sp>
    <xdr:clientData/>
  </xdr:oneCellAnchor>
  <xdr:twoCellAnchor editAs="oneCell">
    <xdr:from>
      <xdr:col>1</xdr:col>
      <xdr:colOff>145143</xdr:colOff>
      <xdr:row>125</xdr:row>
      <xdr:rowOff>172357</xdr:rowOff>
    </xdr:from>
    <xdr:to>
      <xdr:col>1</xdr:col>
      <xdr:colOff>1256393</xdr:colOff>
      <xdr:row>125</xdr:row>
      <xdr:rowOff>1042307</xdr:rowOff>
    </xdr:to>
    <xdr:pic>
      <xdr:nvPicPr>
        <xdr:cNvPr id="77" name="Рисунок 76">
          <a:extLst>
            <a:ext uri="{FF2B5EF4-FFF2-40B4-BE49-F238E27FC236}">
              <a16:creationId xmlns:a16="http://schemas.microsoft.com/office/drawing/2014/main" id="{00000000-0008-0000-2D00-00004D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070429" y="502012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1315356</xdr:colOff>
      <xdr:row>125</xdr:row>
      <xdr:rowOff>290285</xdr:rowOff>
    </xdr:from>
    <xdr:ext cx="2764026" cy="609013"/>
    <xdr:sp macro="" textlink="">
      <xdr:nvSpPr>
        <xdr:cNvPr id="78" name="Прямоугольник 77">
          <a:extLst>
            <a:ext uri="{FF2B5EF4-FFF2-40B4-BE49-F238E27FC236}">
              <a16:creationId xmlns:a16="http://schemas.microsoft.com/office/drawing/2014/main" id="{00000000-0008-0000-2D00-00004E000000}"/>
            </a:ext>
          </a:extLst>
        </xdr:cNvPr>
        <xdr:cNvSpPr/>
      </xdr:nvSpPr>
      <xdr:spPr>
        <a:xfrm>
          <a:off x="2240642" y="50319214"/>
          <a:ext cx="2764026"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Для фиксации дна ящиков и задних стенок</a:t>
          </a:r>
        </a:p>
        <a:p>
          <a:r>
            <a:rPr lang="ru-RU" sz="1100" b="0" i="0" u="none" strike="noStrike" baseline="0">
              <a:latin typeface="+mn-lt"/>
              <a:ea typeface="+mn-ea"/>
              <a:cs typeface="+mn-cs"/>
            </a:rPr>
            <a:t>Пластик белого цвета</a:t>
          </a:r>
        </a:p>
        <a:p>
          <a:r>
            <a:rPr lang="ru-RU" sz="1100" b="0" i="0" u="none" strike="noStrike" baseline="0">
              <a:latin typeface="+mn-lt"/>
              <a:ea typeface="+mn-ea"/>
              <a:cs typeface="+mn-cs"/>
            </a:rPr>
            <a:t>Винт </a:t>
          </a:r>
          <a:r>
            <a:rPr lang="en-US" sz="1100" b="0" i="0" u="none" strike="noStrike" baseline="0">
              <a:latin typeface="+mn-lt"/>
              <a:ea typeface="+mn-ea"/>
              <a:cs typeface="+mn-cs"/>
            </a:rPr>
            <a:t>o 3,5 x 20 </a:t>
          </a:r>
          <a:r>
            <a:rPr lang="ru-RU" sz="1100" b="0" i="0" u="none" strike="noStrike" baseline="0">
              <a:latin typeface="+mn-lt"/>
              <a:ea typeface="+mn-ea"/>
              <a:cs typeface="+mn-cs"/>
            </a:rPr>
            <a:t>мм, оцинкованный</a:t>
          </a:r>
          <a:endParaRPr lang="ru-RU" sz="5400"/>
        </a:p>
      </xdr:txBody>
    </xdr:sp>
    <xdr:clientData/>
  </xdr:oneCellAnchor>
  <xdr:oneCellAnchor>
    <xdr:from>
      <xdr:col>2</xdr:col>
      <xdr:colOff>154214</xdr:colOff>
      <xdr:row>134</xdr:row>
      <xdr:rowOff>317499</xdr:rowOff>
    </xdr:from>
    <xdr:ext cx="5028428" cy="953466"/>
    <xdr:sp macro="" textlink="">
      <xdr:nvSpPr>
        <xdr:cNvPr id="80" name="Прямоугольник 79">
          <a:extLst>
            <a:ext uri="{FF2B5EF4-FFF2-40B4-BE49-F238E27FC236}">
              <a16:creationId xmlns:a16="http://schemas.microsoft.com/office/drawing/2014/main" id="{00000000-0008-0000-2D00-000050000000}"/>
            </a:ext>
          </a:extLst>
        </xdr:cNvPr>
        <xdr:cNvSpPr/>
      </xdr:nvSpPr>
      <xdr:spPr>
        <a:xfrm>
          <a:off x="2803071" y="52559856"/>
          <a:ext cx="5028428" cy="95346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Изящные стяжки для корпуса для особо прочного крепления</a:t>
          </a:r>
        </a:p>
        <a:p>
          <a:r>
            <a:rPr lang="ru-RU" sz="1100" b="0" i="0" u="none" strike="noStrike" baseline="0">
              <a:latin typeface="+mn-lt"/>
              <a:ea typeface="+mn-ea"/>
              <a:cs typeface="+mn-cs"/>
            </a:rPr>
            <a:t>Диаметр отверстия 5 мм</a:t>
          </a:r>
        </a:p>
        <a:p>
          <a:r>
            <a:rPr lang="ru-RU" sz="1100" b="0" i="0" u="none" strike="noStrike" baseline="0">
              <a:latin typeface="+mn-lt"/>
              <a:ea typeface="+mn-ea"/>
              <a:cs typeface="+mn-cs"/>
            </a:rPr>
            <a:t>Длина стяжной гильзы 27 или 35 мм</a:t>
          </a:r>
        </a:p>
        <a:p>
          <a:r>
            <a:rPr lang="ru-RU" sz="1100" b="0" i="0" u="none" strike="noStrike" baseline="0">
              <a:latin typeface="+mn-lt"/>
              <a:ea typeface="+mn-ea"/>
              <a:cs typeface="+mn-cs"/>
            </a:rPr>
            <a:t>Резьба для вкручивания смещена назад, что упрощает установку</a:t>
          </a:r>
          <a:r>
            <a:rPr lang="en-US" sz="1100" b="0" i="0" u="none" strike="noStrike" baseline="0">
              <a:latin typeface="+mn-lt"/>
              <a:ea typeface="+mn-ea"/>
              <a:cs typeface="+mn-cs"/>
            </a:rPr>
            <a:t> </a:t>
          </a:r>
          <a:r>
            <a:rPr lang="ru-RU" sz="1100" b="0" i="0" u="none" strike="noStrike" baseline="0">
              <a:latin typeface="+mn-lt"/>
              <a:ea typeface="+mn-ea"/>
              <a:cs typeface="+mn-cs"/>
            </a:rPr>
            <a:t>стяжного винта</a:t>
          </a:r>
        </a:p>
        <a:p>
          <a:r>
            <a:rPr lang="ru-RU" sz="1100" b="0" i="0" u="none" strike="noStrike" baseline="0">
              <a:latin typeface="+mn-lt"/>
              <a:ea typeface="+mn-ea"/>
              <a:cs typeface="+mn-cs"/>
            </a:rPr>
            <a:t>Винт </a:t>
          </a:r>
          <a:r>
            <a:rPr lang="en-US" sz="1100" b="0" i="0" u="none" strike="noStrike" baseline="0">
              <a:latin typeface="+mn-lt"/>
              <a:ea typeface="+mn-ea"/>
              <a:cs typeface="+mn-cs"/>
            </a:rPr>
            <a:t>M4 x 15 </a:t>
          </a:r>
          <a:r>
            <a:rPr lang="ru-RU" sz="1100" b="0" i="0" u="none" strike="noStrike" baseline="0">
              <a:latin typeface="+mn-lt"/>
              <a:ea typeface="+mn-ea"/>
              <a:cs typeface="+mn-cs"/>
            </a:rPr>
            <a:t>мм / стяжная гильза: никелированная сталь</a:t>
          </a:r>
          <a:endParaRPr lang="ru-RU" sz="5400"/>
        </a:p>
      </xdr:txBody>
    </xdr:sp>
    <xdr:clientData/>
  </xdr:oneCellAnchor>
  <xdr:twoCellAnchor editAs="oneCell">
    <xdr:from>
      <xdr:col>0</xdr:col>
      <xdr:colOff>825501</xdr:colOff>
      <xdr:row>134</xdr:row>
      <xdr:rowOff>9072</xdr:rowOff>
    </xdr:from>
    <xdr:to>
      <xdr:col>2</xdr:col>
      <xdr:colOff>39311</xdr:colOff>
      <xdr:row>134</xdr:row>
      <xdr:rowOff>1025072</xdr:rowOff>
    </xdr:to>
    <xdr:pic>
      <xdr:nvPicPr>
        <xdr:cNvPr id="7" name="Рисунок 6">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825501" y="52959001"/>
          <a:ext cx="1862667" cy="1016000"/>
        </a:xfrm>
        <a:prstGeom prst="rect">
          <a:avLst/>
        </a:prstGeom>
      </xdr:spPr>
    </xdr:pic>
    <xdr:clientData/>
  </xdr:twoCellAnchor>
  <xdr:oneCellAnchor>
    <xdr:from>
      <xdr:col>2</xdr:col>
      <xdr:colOff>444499</xdr:colOff>
      <xdr:row>141</xdr:row>
      <xdr:rowOff>308428</xdr:rowOff>
    </xdr:from>
    <xdr:ext cx="2275816" cy="436786"/>
    <xdr:sp macro="" textlink="">
      <xdr:nvSpPr>
        <xdr:cNvPr id="94" name="Прямоугольник 93">
          <a:extLst>
            <a:ext uri="{FF2B5EF4-FFF2-40B4-BE49-F238E27FC236}">
              <a16:creationId xmlns:a16="http://schemas.microsoft.com/office/drawing/2014/main" id="{00000000-0008-0000-2D00-00005E000000}"/>
            </a:ext>
          </a:extLst>
        </xdr:cNvPr>
        <xdr:cNvSpPr/>
      </xdr:nvSpPr>
      <xdr:spPr>
        <a:xfrm>
          <a:off x="3093356" y="56315428"/>
          <a:ext cx="2275816"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Винт с плоской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endParaRPr lang="ru-RU" sz="5400"/>
        </a:p>
      </xdr:txBody>
    </xdr:sp>
    <xdr:clientData/>
  </xdr:oneCellAnchor>
  <xdr:twoCellAnchor editAs="oneCell">
    <xdr:from>
      <xdr:col>1</xdr:col>
      <xdr:colOff>108856</xdr:colOff>
      <xdr:row>141</xdr:row>
      <xdr:rowOff>308428</xdr:rowOff>
    </xdr:from>
    <xdr:to>
      <xdr:col>2</xdr:col>
      <xdr:colOff>277920</xdr:colOff>
      <xdr:row>141</xdr:row>
      <xdr:rowOff>771072</xdr:rowOff>
    </xdr:to>
    <xdr:pic>
      <xdr:nvPicPr>
        <xdr:cNvPr id="29" name="Рисунок 28">
          <a:extLst>
            <a:ext uri="{FF2B5EF4-FFF2-40B4-BE49-F238E27FC236}">
              <a16:creationId xmlns:a16="http://schemas.microsoft.com/office/drawing/2014/main" id="{00000000-0008-0000-2D00-00001D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034142" y="56315428"/>
          <a:ext cx="1892635" cy="462644"/>
        </a:xfrm>
        <a:prstGeom prst="rect">
          <a:avLst/>
        </a:prstGeom>
      </xdr:spPr>
    </xdr:pic>
    <xdr:clientData/>
  </xdr:twoCellAnchor>
  <xdr:oneCellAnchor>
    <xdr:from>
      <xdr:col>7</xdr:col>
      <xdr:colOff>1460498</xdr:colOff>
      <xdr:row>141</xdr:row>
      <xdr:rowOff>299356</xdr:rowOff>
    </xdr:from>
    <xdr:ext cx="1761829" cy="609013"/>
    <xdr:sp macro="" textlink="">
      <xdr:nvSpPr>
        <xdr:cNvPr id="96" name="Прямоугольник 95">
          <a:extLst>
            <a:ext uri="{FF2B5EF4-FFF2-40B4-BE49-F238E27FC236}">
              <a16:creationId xmlns:a16="http://schemas.microsoft.com/office/drawing/2014/main" id="{00000000-0008-0000-2D00-000060000000}"/>
            </a:ext>
          </a:extLst>
        </xdr:cNvPr>
        <xdr:cNvSpPr/>
      </xdr:nvSpPr>
      <xdr:spPr>
        <a:xfrm>
          <a:off x="10704284" y="56306356"/>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плоской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Оцинкованная сталь</a:t>
          </a:r>
          <a:endParaRPr lang="ru-RU" sz="5400"/>
        </a:p>
      </xdr:txBody>
    </xdr:sp>
    <xdr:clientData/>
  </xdr:oneCellAnchor>
  <xdr:twoCellAnchor editAs="oneCell">
    <xdr:from>
      <xdr:col>7</xdr:col>
      <xdr:colOff>145143</xdr:colOff>
      <xdr:row>141</xdr:row>
      <xdr:rowOff>290284</xdr:rowOff>
    </xdr:from>
    <xdr:to>
      <xdr:col>7</xdr:col>
      <xdr:colOff>1297215</xdr:colOff>
      <xdr:row>141</xdr:row>
      <xdr:rowOff>922065</xdr:rowOff>
    </xdr:to>
    <xdr:pic>
      <xdr:nvPicPr>
        <xdr:cNvPr id="31" name="Рисунок 30">
          <a:extLst>
            <a:ext uri="{FF2B5EF4-FFF2-40B4-BE49-F238E27FC236}">
              <a16:creationId xmlns:a16="http://schemas.microsoft.com/office/drawing/2014/main" id="{00000000-0008-0000-2D00-00001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9388929" y="56297284"/>
          <a:ext cx="1152072" cy="631781"/>
        </a:xfrm>
        <a:prstGeom prst="rect">
          <a:avLst/>
        </a:prstGeom>
      </xdr:spPr>
    </xdr:pic>
    <xdr:clientData/>
  </xdr:twoCellAnchor>
  <xdr:oneCellAnchor>
    <xdr:from>
      <xdr:col>1</xdr:col>
      <xdr:colOff>1433284</xdr:colOff>
      <xdr:row>151</xdr:row>
      <xdr:rowOff>326571</xdr:rowOff>
    </xdr:from>
    <xdr:ext cx="1761829" cy="609013"/>
    <xdr:sp macro="" textlink="">
      <xdr:nvSpPr>
        <xdr:cNvPr id="98" name="Прямоугольник 97">
          <a:extLst>
            <a:ext uri="{FF2B5EF4-FFF2-40B4-BE49-F238E27FC236}">
              <a16:creationId xmlns:a16="http://schemas.microsoft.com/office/drawing/2014/main" id="{00000000-0008-0000-2D00-000062000000}"/>
            </a:ext>
          </a:extLst>
        </xdr:cNvPr>
        <xdr:cNvSpPr/>
      </xdr:nvSpPr>
      <xdr:spPr>
        <a:xfrm>
          <a:off x="2358570" y="59680928"/>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Сталь</a:t>
          </a:r>
          <a:endParaRPr lang="ru-RU" sz="5400"/>
        </a:p>
      </xdr:txBody>
    </xdr:sp>
    <xdr:clientData/>
  </xdr:oneCellAnchor>
  <xdr:twoCellAnchor editAs="oneCell">
    <xdr:from>
      <xdr:col>1</xdr:col>
      <xdr:colOff>362856</xdr:colOff>
      <xdr:row>151</xdr:row>
      <xdr:rowOff>362857</xdr:rowOff>
    </xdr:from>
    <xdr:to>
      <xdr:col>1</xdr:col>
      <xdr:colOff>1079499</xdr:colOff>
      <xdr:row>151</xdr:row>
      <xdr:rowOff>840619</xdr:rowOff>
    </xdr:to>
    <xdr:pic>
      <xdr:nvPicPr>
        <xdr:cNvPr id="33" name="Рисунок 32">
          <a:extLst>
            <a:ext uri="{FF2B5EF4-FFF2-40B4-BE49-F238E27FC236}">
              <a16:creationId xmlns:a16="http://schemas.microsoft.com/office/drawing/2014/main" id="{00000000-0008-0000-2D00-000021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288142" y="59717214"/>
          <a:ext cx="716643" cy="477762"/>
        </a:xfrm>
        <a:prstGeom prst="rect">
          <a:avLst/>
        </a:prstGeom>
      </xdr:spPr>
    </xdr:pic>
    <xdr:clientData/>
  </xdr:twoCellAnchor>
  <xdr:oneCellAnchor>
    <xdr:from>
      <xdr:col>5</xdr:col>
      <xdr:colOff>335643</xdr:colOff>
      <xdr:row>104</xdr:row>
      <xdr:rowOff>72571</xdr:rowOff>
    </xdr:from>
    <xdr:ext cx="6150429" cy="2675732"/>
    <xdr:sp macro="" textlink="">
      <xdr:nvSpPr>
        <xdr:cNvPr id="81" name="Прямоугольник 80">
          <a:extLst>
            <a:ext uri="{FF2B5EF4-FFF2-40B4-BE49-F238E27FC236}">
              <a16:creationId xmlns:a16="http://schemas.microsoft.com/office/drawing/2014/main" id="{00000000-0008-0000-2D00-000051000000}"/>
            </a:ext>
          </a:extLst>
        </xdr:cNvPr>
        <xdr:cNvSpPr/>
      </xdr:nvSpPr>
      <xdr:spPr>
        <a:xfrm>
          <a:off x="8291286" y="47144214"/>
          <a:ext cx="6150429" cy="2675732"/>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MultiClip: </a:t>
          </a:r>
          <a:r>
            <a:rPr lang="ru-RU" sz="1100" b="0" i="0" u="none" strike="noStrike" baseline="0">
              <a:latin typeface="+mn-lt"/>
              <a:ea typeface="+mn-ea"/>
              <a:cs typeface="+mn-cs"/>
            </a:rPr>
            <a:t>универсален в использовании</a:t>
          </a:r>
        </a:p>
        <a:p>
          <a:r>
            <a:rPr lang="ru-RU" sz="1100" b="0" i="0" u="none" strike="noStrike" baseline="0">
              <a:latin typeface="+mn-lt"/>
              <a:ea typeface="+mn-ea"/>
              <a:cs typeface="+mn-cs"/>
            </a:rPr>
            <a:t>- Для обшивки стен, плинтусов, щитов из отдельных реек и обшивки всех видов</a:t>
          </a:r>
        </a:p>
        <a:p>
          <a:r>
            <a:rPr lang="ru-RU" sz="1100" b="0" i="0" u="none" strike="noStrike" baseline="0">
              <a:latin typeface="+mn-lt"/>
              <a:ea typeface="+mn-ea"/>
              <a:cs typeface="+mn-cs"/>
            </a:rPr>
            <a:t>- Во всех случаях фурнитура может ввинчиваться параллельно или под прямым углом к реечным или обшивочным деталям</a:t>
          </a:r>
        </a:p>
        <a:p>
          <a:r>
            <a:rPr lang="ru-RU" sz="1100" b="0" i="0" u="none" strike="noStrike" baseline="0">
              <a:latin typeface="+mn-lt"/>
              <a:ea typeface="+mn-ea"/>
              <a:cs typeface="+mn-cs"/>
            </a:rPr>
            <a:t>- Если навесная фурнитура подлежит вставке с лицевой стороны, то одна из фурнитурных деталей прикручивается под углом 90°</a:t>
          </a:r>
        </a:p>
        <a:p>
          <a:r>
            <a:rPr lang="ru-RU" sz="1100" b="0" i="0" u="none" strike="noStrike" baseline="0">
              <a:latin typeface="+mn-lt"/>
              <a:ea typeface="+mn-ea"/>
              <a:cs typeface="+mn-cs"/>
            </a:rPr>
            <a:t>- Приведенные варианты показывают лишь некоторые из возможных способов практического экономичного применения</a:t>
          </a:r>
        </a:p>
        <a:p>
          <a:r>
            <a:rPr lang="ru-RU" sz="1100" b="0" i="0" u="none" strike="noStrike" baseline="0">
              <a:latin typeface="+mn-lt"/>
              <a:ea typeface="+mn-ea"/>
              <a:cs typeface="+mn-cs"/>
            </a:rPr>
            <a:t>- Всего 1 тип фурнитуры для всех вариантов применения</a:t>
          </a:r>
        </a:p>
        <a:p>
          <a:r>
            <a:rPr lang="ru-RU" sz="1100" b="0" i="0" u="none" strike="noStrike" baseline="0">
              <a:latin typeface="+mn-lt"/>
              <a:ea typeface="+mn-ea"/>
              <a:cs typeface="+mn-cs"/>
            </a:rPr>
            <a:t>- Надежная посадка благодаря подпружиненным крепежным язычкам и фиксаторным поверхностям</a:t>
          </a:r>
        </a:p>
        <a:p>
          <a:r>
            <a:rPr lang="ru-RU" sz="1100" b="0" i="0" u="none" strike="noStrike" baseline="0">
              <a:latin typeface="+mn-lt"/>
              <a:ea typeface="+mn-ea"/>
              <a:cs typeface="+mn-cs"/>
            </a:rPr>
            <a:t>- Различные позиции для прикручивания обеспечивают навеску сверху, спереди, сбоку и т.д.</a:t>
          </a:r>
        </a:p>
        <a:p>
          <a:r>
            <a:rPr lang="ru-RU" sz="1100" b="0" i="0" u="none" strike="noStrike" baseline="0">
              <a:latin typeface="+mn-lt"/>
              <a:ea typeface="+mn-ea"/>
              <a:cs typeface="+mn-cs"/>
            </a:rPr>
            <a:t>- Компенсация монтажных допусков</a:t>
          </a:r>
        </a:p>
        <a:p>
          <a:r>
            <a:rPr lang="ru-RU" sz="1100" b="0" i="0" u="none" strike="noStrike" baseline="0">
              <a:latin typeface="+mn-lt"/>
              <a:ea typeface="+mn-ea"/>
              <a:cs typeface="+mn-cs"/>
            </a:rPr>
            <a:t>- Возможность регулировки после монтажа до идеального совмещения</a:t>
          </a:r>
        </a:p>
        <a:p>
          <a:r>
            <a:rPr lang="ru-RU" sz="1100" b="0" i="0" u="none" strike="noStrike" baseline="0">
              <a:latin typeface="+mn-lt"/>
              <a:ea typeface="+mn-ea"/>
              <a:cs typeface="+mn-cs"/>
            </a:rPr>
            <a:t>- Теплостойкий термопласт, цвет черный</a:t>
          </a:r>
          <a:endParaRPr lang="ru-RU" sz="5400"/>
        </a:p>
      </xdr:txBody>
    </xdr:sp>
    <xdr:clientData/>
  </xdr:oneCellAnchor>
  <xdr:twoCellAnchor editAs="oneCell">
    <xdr:from>
      <xdr:col>1</xdr:col>
      <xdr:colOff>45357</xdr:colOff>
      <xdr:row>104</xdr:row>
      <xdr:rowOff>45429</xdr:rowOff>
    </xdr:from>
    <xdr:to>
      <xdr:col>2</xdr:col>
      <xdr:colOff>136071</xdr:colOff>
      <xdr:row>104</xdr:row>
      <xdr:rowOff>1071334</xdr:rowOff>
    </xdr:to>
    <xdr:pic>
      <xdr:nvPicPr>
        <xdr:cNvPr id="83" name="Рисунок 82">
          <a:extLst>
            <a:ext uri="{FF2B5EF4-FFF2-40B4-BE49-F238E27FC236}">
              <a16:creationId xmlns:a16="http://schemas.microsoft.com/office/drawing/2014/main" id="{00000000-0008-0000-2D00-000053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970643" y="47117072"/>
          <a:ext cx="1814285" cy="102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326572</xdr:colOff>
      <xdr:row>79</xdr:row>
      <xdr:rowOff>625929</xdr:rowOff>
    </xdr:from>
    <xdr:to>
      <xdr:col>8</xdr:col>
      <xdr:colOff>888094</xdr:colOff>
      <xdr:row>79</xdr:row>
      <xdr:rowOff>1931308</xdr:rowOff>
    </xdr:to>
    <xdr:pic>
      <xdr:nvPicPr>
        <xdr:cNvPr id="95" name="Рисунок 94">
          <a:extLst>
            <a:ext uri="{FF2B5EF4-FFF2-40B4-BE49-F238E27FC236}">
              <a16:creationId xmlns:a16="http://schemas.microsoft.com/office/drawing/2014/main" id="{00000000-0008-0000-2D00-00005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9570358" y="34870572"/>
          <a:ext cx="2285093" cy="130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xdr:colOff>
      <xdr:row>4</xdr:row>
      <xdr:rowOff>0</xdr:rowOff>
    </xdr:from>
    <xdr:ext cx="4626428" cy="371929"/>
    <xdr:sp macro="" textlink="">
      <xdr:nvSpPr>
        <xdr:cNvPr id="97" name="Прямоугольник 96">
          <a:extLst>
            <a:ext uri="{FF2B5EF4-FFF2-40B4-BE49-F238E27FC236}">
              <a16:creationId xmlns:a16="http://schemas.microsoft.com/office/drawing/2014/main" id="{00000000-0008-0000-2D00-000061000000}"/>
            </a:ext>
          </a:extLst>
        </xdr:cNvPr>
        <xdr:cNvSpPr/>
      </xdr:nvSpPr>
      <xdr:spPr>
        <a:xfrm>
          <a:off x="2648858" y="43180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8</xdr:col>
      <xdr:colOff>136071</xdr:colOff>
      <xdr:row>4</xdr:row>
      <xdr:rowOff>54428</xdr:rowOff>
    </xdr:from>
    <xdr:ext cx="4626428" cy="371929"/>
    <xdr:sp macro="" textlink="">
      <xdr:nvSpPr>
        <xdr:cNvPr id="99" name="Прямоугольник 98">
          <a:extLst>
            <a:ext uri="{FF2B5EF4-FFF2-40B4-BE49-F238E27FC236}">
              <a16:creationId xmlns:a16="http://schemas.microsoft.com/office/drawing/2014/main" id="{00000000-0008-0000-2D00-000063000000}"/>
            </a:ext>
          </a:extLst>
        </xdr:cNvPr>
        <xdr:cNvSpPr/>
      </xdr:nvSpPr>
      <xdr:spPr>
        <a:xfrm>
          <a:off x="11103428" y="437242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Заглушки для </a:t>
          </a:r>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1</xdr:col>
      <xdr:colOff>1614714</xdr:colOff>
      <xdr:row>12</xdr:row>
      <xdr:rowOff>81643</xdr:rowOff>
    </xdr:from>
    <xdr:ext cx="4626428" cy="371929"/>
    <xdr:sp macro="" textlink="">
      <xdr:nvSpPr>
        <xdr:cNvPr id="102" name="Прямоугольник 101">
          <a:extLst>
            <a:ext uri="{FF2B5EF4-FFF2-40B4-BE49-F238E27FC236}">
              <a16:creationId xmlns:a16="http://schemas.microsoft.com/office/drawing/2014/main" id="{00000000-0008-0000-2D00-000066000000}"/>
            </a:ext>
          </a:extLst>
        </xdr:cNvPr>
        <xdr:cNvSpPr/>
      </xdr:nvSpPr>
      <xdr:spPr>
        <a:xfrm>
          <a:off x="2540000" y="7057572"/>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35 M / 16 </a:t>
          </a:r>
          <a:r>
            <a:rPr lang="ru-RU" sz="1800" b="1" i="0" baseline="0">
              <a:latin typeface="+mn-lt"/>
              <a:ea typeface="+mn-ea"/>
              <a:cs typeface="+mn-cs"/>
            </a:rPr>
            <a:t>для полок толщиной 16 мм</a:t>
          </a:r>
        </a:p>
      </xdr:txBody>
    </xdr:sp>
    <xdr:clientData/>
  </xdr:oneCellAnchor>
  <xdr:oneCellAnchor>
    <xdr:from>
      <xdr:col>7</xdr:col>
      <xdr:colOff>1623785</xdr:colOff>
      <xdr:row>11</xdr:row>
      <xdr:rowOff>99786</xdr:rowOff>
    </xdr:from>
    <xdr:ext cx="4626428" cy="371929"/>
    <xdr:sp macro="" textlink="">
      <xdr:nvSpPr>
        <xdr:cNvPr id="103" name="Прямоугольник 102">
          <a:extLst>
            <a:ext uri="{FF2B5EF4-FFF2-40B4-BE49-F238E27FC236}">
              <a16:creationId xmlns:a16="http://schemas.microsoft.com/office/drawing/2014/main" id="{00000000-0008-0000-2D00-000067000000}"/>
            </a:ext>
          </a:extLst>
        </xdr:cNvPr>
        <xdr:cNvSpPr/>
      </xdr:nvSpPr>
      <xdr:spPr>
        <a:xfrm>
          <a:off x="10867571" y="6894286"/>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135</a:t>
          </a:r>
          <a:endParaRPr lang="ru-RU" sz="1800" b="1" i="0" baseline="0">
            <a:latin typeface="+mn-lt"/>
            <a:ea typeface="+mn-ea"/>
            <a:cs typeface="+mn-cs"/>
          </a:endParaRPr>
        </a:p>
      </xdr:txBody>
    </xdr:sp>
    <xdr:clientData/>
  </xdr:oneCellAnchor>
  <xdr:oneCellAnchor>
    <xdr:from>
      <xdr:col>1</xdr:col>
      <xdr:colOff>1433285</xdr:colOff>
      <xdr:row>20</xdr:row>
      <xdr:rowOff>90714</xdr:rowOff>
    </xdr:from>
    <xdr:ext cx="4626428" cy="371929"/>
    <xdr:sp macro="" textlink="">
      <xdr:nvSpPr>
        <xdr:cNvPr id="104" name="Прямоугольник 103">
          <a:extLst>
            <a:ext uri="{FF2B5EF4-FFF2-40B4-BE49-F238E27FC236}">
              <a16:creationId xmlns:a16="http://schemas.microsoft.com/office/drawing/2014/main" id="{00000000-0008-0000-2D00-000068000000}"/>
            </a:ext>
          </a:extLst>
        </xdr:cNvPr>
        <xdr:cNvSpPr/>
      </xdr:nvSpPr>
      <xdr:spPr>
        <a:xfrm>
          <a:off x="2358571" y="97155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36 M / 16 </a:t>
          </a:r>
          <a:r>
            <a:rPr lang="ru-RU" sz="1800" b="1" i="0" baseline="0">
              <a:latin typeface="+mn-lt"/>
              <a:ea typeface="+mn-ea"/>
              <a:cs typeface="+mn-cs"/>
            </a:rPr>
            <a:t>для полок толщиной 16 мм</a:t>
          </a:r>
        </a:p>
      </xdr:txBody>
    </xdr:sp>
    <xdr:clientData/>
  </xdr:oneCellAnchor>
  <xdr:oneCellAnchor>
    <xdr:from>
      <xdr:col>1</xdr:col>
      <xdr:colOff>1687286</xdr:colOff>
      <xdr:row>32</xdr:row>
      <xdr:rowOff>27213</xdr:rowOff>
    </xdr:from>
    <xdr:ext cx="4626428" cy="371929"/>
    <xdr:sp macro="" textlink="">
      <xdr:nvSpPr>
        <xdr:cNvPr id="106" name="Прямоугольник 105">
          <a:extLst>
            <a:ext uri="{FF2B5EF4-FFF2-40B4-BE49-F238E27FC236}">
              <a16:creationId xmlns:a16="http://schemas.microsoft.com/office/drawing/2014/main" id="{00000000-0008-0000-2D00-00006A000000}"/>
            </a:ext>
          </a:extLst>
        </xdr:cNvPr>
        <xdr:cNvSpPr/>
      </xdr:nvSpPr>
      <xdr:spPr>
        <a:xfrm>
          <a:off x="2612572" y="13180784"/>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AVB 5</a:t>
          </a:r>
          <a:endParaRPr lang="ru-RU" sz="1800" b="1" i="0" baseline="0">
            <a:latin typeface="+mn-lt"/>
            <a:ea typeface="+mn-ea"/>
            <a:cs typeface="+mn-cs"/>
          </a:endParaRPr>
        </a:p>
      </xdr:txBody>
    </xdr:sp>
    <xdr:clientData/>
  </xdr:oneCellAnchor>
  <xdr:oneCellAnchor>
    <xdr:from>
      <xdr:col>1</xdr:col>
      <xdr:colOff>1578428</xdr:colOff>
      <xdr:row>38</xdr:row>
      <xdr:rowOff>18143</xdr:rowOff>
    </xdr:from>
    <xdr:ext cx="4626428" cy="371929"/>
    <xdr:sp macro="" textlink="">
      <xdr:nvSpPr>
        <xdr:cNvPr id="107" name="Прямоугольник 106">
          <a:extLst>
            <a:ext uri="{FF2B5EF4-FFF2-40B4-BE49-F238E27FC236}">
              <a16:creationId xmlns:a16="http://schemas.microsoft.com/office/drawing/2014/main" id="{00000000-0008-0000-2D00-00006B000000}"/>
            </a:ext>
          </a:extLst>
        </xdr:cNvPr>
        <xdr:cNvSpPr/>
      </xdr:nvSpPr>
      <xdr:spPr>
        <a:xfrm>
          <a:off x="2503714" y="15503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324 / DU 325</a:t>
          </a:r>
          <a:endParaRPr lang="ru-RU" sz="1800" b="1" i="0" baseline="0">
            <a:latin typeface="+mn-lt"/>
            <a:ea typeface="+mn-ea"/>
            <a:cs typeface="+mn-cs"/>
          </a:endParaRPr>
        </a:p>
      </xdr:txBody>
    </xdr:sp>
    <xdr:clientData/>
  </xdr:oneCellAnchor>
  <xdr:oneCellAnchor>
    <xdr:from>
      <xdr:col>7</xdr:col>
      <xdr:colOff>1469571</xdr:colOff>
      <xdr:row>38</xdr:row>
      <xdr:rowOff>27213</xdr:rowOff>
    </xdr:from>
    <xdr:ext cx="4626428" cy="371929"/>
    <xdr:sp macro="" textlink="">
      <xdr:nvSpPr>
        <xdr:cNvPr id="108" name="Прямоугольник 107">
          <a:extLst>
            <a:ext uri="{FF2B5EF4-FFF2-40B4-BE49-F238E27FC236}">
              <a16:creationId xmlns:a16="http://schemas.microsoft.com/office/drawing/2014/main" id="{00000000-0008-0000-2D00-00006C000000}"/>
            </a:ext>
          </a:extLst>
        </xdr:cNvPr>
        <xdr:cNvSpPr/>
      </xdr:nvSpPr>
      <xdr:spPr>
        <a:xfrm>
          <a:off x="10713357" y="155121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333</a:t>
          </a:r>
          <a:endParaRPr lang="ru-RU" sz="1800" b="1" i="0" baseline="0">
            <a:latin typeface="+mn-lt"/>
            <a:ea typeface="+mn-ea"/>
            <a:cs typeface="+mn-cs"/>
          </a:endParaRPr>
        </a:p>
      </xdr:txBody>
    </xdr:sp>
    <xdr:clientData/>
  </xdr:oneCellAnchor>
  <xdr:oneCellAnchor>
    <xdr:from>
      <xdr:col>2</xdr:col>
      <xdr:colOff>1034143</xdr:colOff>
      <xdr:row>47</xdr:row>
      <xdr:rowOff>0</xdr:rowOff>
    </xdr:from>
    <xdr:ext cx="4626428" cy="371929"/>
    <xdr:sp macro="" textlink="">
      <xdr:nvSpPr>
        <xdr:cNvPr id="109" name="Прямоугольник 108">
          <a:extLst>
            <a:ext uri="{FF2B5EF4-FFF2-40B4-BE49-F238E27FC236}">
              <a16:creationId xmlns:a16="http://schemas.microsoft.com/office/drawing/2014/main" id="{00000000-0008-0000-2D00-00006D000000}"/>
            </a:ext>
          </a:extLst>
        </xdr:cNvPr>
        <xdr:cNvSpPr/>
      </xdr:nvSpPr>
      <xdr:spPr>
        <a:xfrm>
          <a:off x="3683000" y="1843314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319 T</a:t>
          </a:r>
          <a:endParaRPr lang="ru-RU" sz="1800" b="1" i="0" baseline="0">
            <a:latin typeface="+mn-lt"/>
            <a:ea typeface="+mn-ea"/>
            <a:cs typeface="+mn-cs"/>
          </a:endParaRPr>
        </a:p>
      </xdr:txBody>
    </xdr:sp>
    <xdr:clientData/>
  </xdr:oneCellAnchor>
  <xdr:oneCellAnchor>
    <xdr:from>
      <xdr:col>8</xdr:col>
      <xdr:colOff>544286</xdr:colOff>
      <xdr:row>47</xdr:row>
      <xdr:rowOff>18142</xdr:rowOff>
    </xdr:from>
    <xdr:ext cx="4626428" cy="371929"/>
    <xdr:sp macro="" textlink="">
      <xdr:nvSpPr>
        <xdr:cNvPr id="110" name="Прямоугольник 109">
          <a:extLst>
            <a:ext uri="{FF2B5EF4-FFF2-40B4-BE49-F238E27FC236}">
              <a16:creationId xmlns:a16="http://schemas.microsoft.com/office/drawing/2014/main" id="{00000000-0008-0000-2D00-00006E000000}"/>
            </a:ext>
          </a:extLst>
        </xdr:cNvPr>
        <xdr:cNvSpPr/>
      </xdr:nvSpPr>
      <xdr:spPr>
        <a:xfrm>
          <a:off x="11511643" y="18451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232 T</a:t>
          </a:r>
          <a:endParaRPr lang="ru-RU" sz="1800" b="1" i="0" baseline="0">
            <a:latin typeface="+mn-lt"/>
            <a:ea typeface="+mn-ea"/>
            <a:cs typeface="+mn-cs"/>
          </a:endParaRPr>
        </a:p>
      </xdr:txBody>
    </xdr:sp>
    <xdr:clientData/>
  </xdr:oneCellAnchor>
  <xdr:oneCellAnchor>
    <xdr:from>
      <xdr:col>2</xdr:col>
      <xdr:colOff>961571</xdr:colOff>
      <xdr:row>52</xdr:row>
      <xdr:rowOff>36286</xdr:rowOff>
    </xdr:from>
    <xdr:ext cx="4626428" cy="371929"/>
    <xdr:sp macro="" textlink="">
      <xdr:nvSpPr>
        <xdr:cNvPr id="111" name="Прямоугольник 110">
          <a:extLst>
            <a:ext uri="{FF2B5EF4-FFF2-40B4-BE49-F238E27FC236}">
              <a16:creationId xmlns:a16="http://schemas.microsoft.com/office/drawing/2014/main" id="{00000000-0008-0000-2D00-00006F000000}"/>
            </a:ext>
          </a:extLst>
        </xdr:cNvPr>
        <xdr:cNvSpPr/>
      </xdr:nvSpPr>
      <xdr:spPr>
        <a:xfrm>
          <a:off x="3610428" y="20428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644 T</a:t>
          </a:r>
          <a:endParaRPr lang="ru-RU" sz="1800" b="1" i="0" baseline="0">
            <a:latin typeface="+mn-lt"/>
            <a:ea typeface="+mn-ea"/>
            <a:cs typeface="+mn-cs"/>
          </a:endParaRPr>
        </a:p>
      </xdr:txBody>
    </xdr:sp>
    <xdr:clientData/>
  </xdr:oneCellAnchor>
  <xdr:oneCellAnchor>
    <xdr:from>
      <xdr:col>8</xdr:col>
      <xdr:colOff>707571</xdr:colOff>
      <xdr:row>51</xdr:row>
      <xdr:rowOff>163286</xdr:rowOff>
    </xdr:from>
    <xdr:ext cx="4626428" cy="371929"/>
    <xdr:sp macro="" textlink="">
      <xdr:nvSpPr>
        <xdr:cNvPr id="112" name="Прямоугольник 111">
          <a:extLst>
            <a:ext uri="{FF2B5EF4-FFF2-40B4-BE49-F238E27FC236}">
              <a16:creationId xmlns:a16="http://schemas.microsoft.com/office/drawing/2014/main" id="{00000000-0008-0000-2D00-000070000000}"/>
            </a:ext>
          </a:extLst>
        </xdr:cNvPr>
        <xdr:cNvSpPr/>
      </xdr:nvSpPr>
      <xdr:spPr>
        <a:xfrm>
          <a:off x="11674928" y="20374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868</a:t>
          </a:r>
          <a:endParaRPr lang="ru-RU" sz="1800" b="1" i="0" baseline="0">
            <a:latin typeface="+mn-lt"/>
            <a:ea typeface="+mn-ea"/>
            <a:cs typeface="+mn-cs"/>
          </a:endParaRPr>
        </a:p>
      </xdr:txBody>
    </xdr:sp>
    <xdr:clientData/>
  </xdr:oneCellAnchor>
  <xdr:oneCellAnchor>
    <xdr:from>
      <xdr:col>2</xdr:col>
      <xdr:colOff>136072</xdr:colOff>
      <xdr:row>57</xdr:row>
      <xdr:rowOff>326572</xdr:rowOff>
    </xdr:from>
    <xdr:ext cx="4626428" cy="371929"/>
    <xdr:sp macro="" textlink="">
      <xdr:nvSpPr>
        <xdr:cNvPr id="113" name="Прямоугольник 112">
          <a:extLst>
            <a:ext uri="{FF2B5EF4-FFF2-40B4-BE49-F238E27FC236}">
              <a16:creationId xmlns:a16="http://schemas.microsoft.com/office/drawing/2014/main" id="{00000000-0008-0000-2D00-000071000000}"/>
            </a:ext>
          </a:extLst>
        </xdr:cNvPr>
        <xdr:cNvSpPr/>
      </xdr:nvSpPr>
      <xdr:spPr>
        <a:xfrm>
          <a:off x="2784929" y="22678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321</a:t>
          </a:r>
          <a:endParaRPr lang="ru-RU" sz="1800" b="1" i="0" baseline="0">
            <a:latin typeface="+mn-lt"/>
            <a:ea typeface="+mn-ea"/>
            <a:cs typeface="+mn-cs"/>
          </a:endParaRPr>
        </a:p>
      </xdr:txBody>
    </xdr:sp>
    <xdr:clientData/>
  </xdr:oneCellAnchor>
  <xdr:oneCellAnchor>
    <xdr:from>
      <xdr:col>7</xdr:col>
      <xdr:colOff>1687285</xdr:colOff>
      <xdr:row>57</xdr:row>
      <xdr:rowOff>344714</xdr:rowOff>
    </xdr:from>
    <xdr:ext cx="4626428" cy="371929"/>
    <xdr:sp macro="" textlink="">
      <xdr:nvSpPr>
        <xdr:cNvPr id="114" name="Прямоугольник 113">
          <a:extLst>
            <a:ext uri="{FF2B5EF4-FFF2-40B4-BE49-F238E27FC236}">
              <a16:creationId xmlns:a16="http://schemas.microsoft.com/office/drawing/2014/main" id="{00000000-0008-0000-2D00-000072000000}"/>
            </a:ext>
          </a:extLst>
        </xdr:cNvPr>
        <xdr:cNvSpPr/>
      </xdr:nvSpPr>
      <xdr:spPr>
        <a:xfrm>
          <a:off x="10931071" y="226967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a:t>
          </a:r>
          <a:r>
            <a:rPr lang="ru-RU" sz="1800" b="1" i="0" baseline="0">
              <a:latin typeface="+mn-lt"/>
              <a:ea typeface="+mn-ea"/>
              <a:cs typeface="+mn-cs"/>
            </a:rPr>
            <a:t>322</a:t>
          </a:r>
        </a:p>
      </xdr:txBody>
    </xdr:sp>
    <xdr:clientData/>
  </xdr:oneCellAnchor>
  <xdr:oneCellAnchor>
    <xdr:from>
      <xdr:col>2</xdr:col>
      <xdr:colOff>254001</xdr:colOff>
      <xdr:row>62</xdr:row>
      <xdr:rowOff>154214</xdr:rowOff>
    </xdr:from>
    <xdr:ext cx="4626428" cy="371929"/>
    <xdr:sp macro="" textlink="">
      <xdr:nvSpPr>
        <xdr:cNvPr id="115" name="Прямоугольник 114">
          <a:extLst>
            <a:ext uri="{FF2B5EF4-FFF2-40B4-BE49-F238E27FC236}">
              <a16:creationId xmlns:a16="http://schemas.microsoft.com/office/drawing/2014/main" id="{00000000-0008-0000-2D00-000073000000}"/>
            </a:ext>
          </a:extLst>
        </xdr:cNvPr>
        <xdr:cNvSpPr/>
      </xdr:nvSpPr>
      <xdr:spPr>
        <a:xfrm>
          <a:off x="2902858" y="24647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648</a:t>
          </a:r>
          <a:endParaRPr lang="ru-RU" sz="1800" b="1" i="0" baseline="0">
            <a:latin typeface="+mn-lt"/>
            <a:ea typeface="+mn-ea"/>
            <a:cs typeface="+mn-cs"/>
          </a:endParaRPr>
        </a:p>
      </xdr:txBody>
    </xdr:sp>
    <xdr:clientData/>
  </xdr:oneCellAnchor>
  <xdr:oneCellAnchor>
    <xdr:from>
      <xdr:col>8</xdr:col>
      <xdr:colOff>644072</xdr:colOff>
      <xdr:row>62</xdr:row>
      <xdr:rowOff>172357</xdr:rowOff>
    </xdr:from>
    <xdr:ext cx="4626428" cy="371929"/>
    <xdr:sp macro="" textlink="">
      <xdr:nvSpPr>
        <xdr:cNvPr id="116" name="Прямоугольник 115">
          <a:extLst>
            <a:ext uri="{FF2B5EF4-FFF2-40B4-BE49-F238E27FC236}">
              <a16:creationId xmlns:a16="http://schemas.microsoft.com/office/drawing/2014/main" id="{00000000-0008-0000-2D00-000074000000}"/>
            </a:ext>
          </a:extLst>
        </xdr:cNvPr>
        <xdr:cNvSpPr/>
      </xdr:nvSpPr>
      <xdr:spPr>
        <a:xfrm>
          <a:off x="11611429" y="246652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712</a:t>
          </a:r>
          <a:endParaRPr lang="ru-RU" sz="1800" b="1" i="0" baseline="0">
            <a:latin typeface="+mn-lt"/>
            <a:ea typeface="+mn-ea"/>
            <a:cs typeface="+mn-cs"/>
          </a:endParaRPr>
        </a:p>
      </xdr:txBody>
    </xdr:sp>
    <xdr:clientData/>
  </xdr:oneCellAnchor>
  <xdr:oneCellAnchor>
    <xdr:from>
      <xdr:col>2</xdr:col>
      <xdr:colOff>208643</xdr:colOff>
      <xdr:row>88</xdr:row>
      <xdr:rowOff>281214</xdr:rowOff>
    </xdr:from>
    <xdr:ext cx="4626428" cy="371929"/>
    <xdr:sp macro="" textlink="">
      <xdr:nvSpPr>
        <xdr:cNvPr id="117" name="Прямоугольник 116">
          <a:extLst>
            <a:ext uri="{FF2B5EF4-FFF2-40B4-BE49-F238E27FC236}">
              <a16:creationId xmlns:a16="http://schemas.microsoft.com/office/drawing/2014/main" id="{00000000-0008-0000-2D00-000075000000}"/>
            </a:ext>
          </a:extLst>
        </xdr:cNvPr>
        <xdr:cNvSpPr/>
      </xdr:nvSpPr>
      <xdr:spPr>
        <a:xfrm>
          <a:off x="2857500" y="35596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302</a:t>
          </a:r>
          <a:endParaRPr lang="ru-RU" sz="1800" b="1" i="0" baseline="0">
            <a:latin typeface="+mn-lt"/>
            <a:ea typeface="+mn-ea"/>
            <a:cs typeface="+mn-cs"/>
          </a:endParaRPr>
        </a:p>
      </xdr:txBody>
    </xdr:sp>
    <xdr:clientData/>
  </xdr:oneCellAnchor>
  <xdr:oneCellAnchor>
    <xdr:from>
      <xdr:col>8</xdr:col>
      <xdr:colOff>489857</xdr:colOff>
      <xdr:row>88</xdr:row>
      <xdr:rowOff>317500</xdr:rowOff>
    </xdr:from>
    <xdr:ext cx="4626428" cy="371929"/>
    <xdr:sp macro="" textlink="">
      <xdr:nvSpPr>
        <xdr:cNvPr id="118" name="Прямоугольник 117">
          <a:extLst>
            <a:ext uri="{FF2B5EF4-FFF2-40B4-BE49-F238E27FC236}">
              <a16:creationId xmlns:a16="http://schemas.microsoft.com/office/drawing/2014/main" id="{00000000-0008-0000-2D00-000076000000}"/>
            </a:ext>
          </a:extLst>
        </xdr:cNvPr>
        <xdr:cNvSpPr/>
      </xdr:nvSpPr>
      <xdr:spPr>
        <a:xfrm>
          <a:off x="11457214" y="356325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305</a:t>
          </a:r>
          <a:endParaRPr lang="ru-RU" sz="1800" b="1" i="0" baseline="0">
            <a:latin typeface="+mn-lt"/>
            <a:ea typeface="+mn-ea"/>
            <a:cs typeface="+mn-cs"/>
          </a:endParaRPr>
        </a:p>
      </xdr:txBody>
    </xdr:sp>
    <xdr:clientData/>
  </xdr:oneCellAnchor>
  <xdr:oneCellAnchor>
    <xdr:from>
      <xdr:col>2</xdr:col>
      <xdr:colOff>18143</xdr:colOff>
      <xdr:row>92</xdr:row>
      <xdr:rowOff>81643</xdr:rowOff>
    </xdr:from>
    <xdr:ext cx="4626428" cy="371929"/>
    <xdr:sp macro="" textlink="">
      <xdr:nvSpPr>
        <xdr:cNvPr id="119" name="Прямоугольник 118">
          <a:extLst>
            <a:ext uri="{FF2B5EF4-FFF2-40B4-BE49-F238E27FC236}">
              <a16:creationId xmlns:a16="http://schemas.microsoft.com/office/drawing/2014/main" id="{00000000-0008-0000-2D00-000077000000}"/>
            </a:ext>
          </a:extLst>
        </xdr:cNvPr>
        <xdr:cNvSpPr/>
      </xdr:nvSpPr>
      <xdr:spPr>
        <a:xfrm>
          <a:off x="2667000" y="38281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Подвесной крюк</a:t>
          </a:r>
        </a:p>
      </xdr:txBody>
    </xdr:sp>
    <xdr:clientData/>
  </xdr:oneCellAnchor>
  <xdr:oneCellAnchor>
    <xdr:from>
      <xdr:col>1</xdr:col>
      <xdr:colOff>1660071</xdr:colOff>
      <xdr:row>97</xdr:row>
      <xdr:rowOff>72572</xdr:rowOff>
    </xdr:from>
    <xdr:ext cx="4626428" cy="371929"/>
    <xdr:sp macro="" textlink="">
      <xdr:nvSpPr>
        <xdr:cNvPr id="120" name="Прямоугольник 119">
          <a:extLst>
            <a:ext uri="{FF2B5EF4-FFF2-40B4-BE49-F238E27FC236}">
              <a16:creationId xmlns:a16="http://schemas.microsoft.com/office/drawing/2014/main" id="{00000000-0008-0000-2D00-000078000000}"/>
            </a:ext>
          </a:extLst>
        </xdr:cNvPr>
        <xdr:cNvSpPr/>
      </xdr:nvSpPr>
      <xdr:spPr>
        <a:xfrm>
          <a:off x="2585357" y="40231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Подвесная шина, тип </a:t>
          </a:r>
          <a:r>
            <a:rPr lang="en-US" sz="1800" b="1" i="0" baseline="0">
              <a:latin typeface="+mn-lt"/>
              <a:ea typeface="+mn-ea"/>
              <a:cs typeface="+mn-cs"/>
            </a:rPr>
            <a:t>L, </a:t>
          </a:r>
          <a:r>
            <a:rPr lang="ru-RU" sz="1800" b="1" i="0" baseline="0">
              <a:latin typeface="+mn-lt"/>
              <a:ea typeface="+mn-ea"/>
              <a:cs typeface="+mn-cs"/>
            </a:rPr>
            <a:t>разламывающаяся</a:t>
          </a:r>
        </a:p>
      </xdr:txBody>
    </xdr:sp>
    <xdr:clientData/>
  </xdr:oneCellAnchor>
  <xdr:oneCellAnchor>
    <xdr:from>
      <xdr:col>8</xdr:col>
      <xdr:colOff>308428</xdr:colOff>
      <xdr:row>97</xdr:row>
      <xdr:rowOff>136071</xdr:rowOff>
    </xdr:from>
    <xdr:ext cx="4626428" cy="371929"/>
    <xdr:sp macro="" textlink="">
      <xdr:nvSpPr>
        <xdr:cNvPr id="121" name="Прямоугольник 120">
          <a:extLst>
            <a:ext uri="{FF2B5EF4-FFF2-40B4-BE49-F238E27FC236}">
              <a16:creationId xmlns:a16="http://schemas.microsoft.com/office/drawing/2014/main" id="{00000000-0008-0000-2D00-000079000000}"/>
            </a:ext>
          </a:extLst>
        </xdr:cNvPr>
        <xdr:cNvSpPr/>
      </xdr:nvSpPr>
      <xdr:spPr>
        <a:xfrm>
          <a:off x="11275785" y="40295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Универсальная подвесная шина, тип В</a:t>
          </a:r>
        </a:p>
      </xdr:txBody>
    </xdr:sp>
    <xdr:clientData/>
  </xdr:oneCellAnchor>
  <xdr:oneCellAnchor>
    <xdr:from>
      <xdr:col>2</xdr:col>
      <xdr:colOff>145144</xdr:colOff>
      <xdr:row>134</xdr:row>
      <xdr:rowOff>0</xdr:rowOff>
    </xdr:from>
    <xdr:ext cx="4626428" cy="371929"/>
    <xdr:sp macro="" textlink="">
      <xdr:nvSpPr>
        <xdr:cNvPr id="122" name="Прямоугольник 121">
          <a:extLst>
            <a:ext uri="{FF2B5EF4-FFF2-40B4-BE49-F238E27FC236}">
              <a16:creationId xmlns:a16="http://schemas.microsoft.com/office/drawing/2014/main" id="{00000000-0008-0000-2D00-00007A000000}"/>
            </a:ext>
          </a:extLst>
        </xdr:cNvPr>
        <xdr:cNvSpPr/>
      </xdr:nvSpPr>
      <xdr:spPr>
        <a:xfrm>
          <a:off x="2794001" y="52242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Межсекционная стяжка </a:t>
          </a:r>
          <a:r>
            <a:rPr lang="en-US" sz="1800" b="1" i="0" baseline="0">
              <a:latin typeface="+mn-lt"/>
              <a:ea typeface="+mn-ea"/>
              <a:cs typeface="+mn-cs"/>
            </a:rPr>
            <a:t>VHS 32</a:t>
          </a:r>
          <a:endParaRPr lang="ru-RU" sz="1800" b="1" i="0" baseline="0">
            <a:latin typeface="+mn-lt"/>
            <a:ea typeface="+mn-ea"/>
            <a:cs typeface="+mn-cs"/>
          </a:endParaRPr>
        </a:p>
      </xdr:txBody>
    </xdr:sp>
    <xdr:clientData/>
  </xdr:oneCellAnchor>
</xdr:wsDr>
</file>

<file path=xl/drawings/drawing35.xml><?xml version="1.0" encoding="utf-8"?>
<xdr:wsDr xmlns:xdr="http://schemas.openxmlformats.org/drawingml/2006/spreadsheetDrawing" xmlns:a="http://schemas.openxmlformats.org/drawingml/2006/main">
  <xdr:oneCellAnchor>
    <xdr:from>
      <xdr:col>2</xdr:col>
      <xdr:colOff>223950</xdr:colOff>
      <xdr:row>3</xdr:row>
      <xdr:rowOff>48192</xdr:rowOff>
    </xdr:from>
    <xdr:ext cx="4214464" cy="958737"/>
    <xdr:sp macro="" textlink="">
      <xdr:nvSpPr>
        <xdr:cNvPr id="20" name="Прямоугольник 19">
          <a:extLst>
            <a:ext uri="{FF2B5EF4-FFF2-40B4-BE49-F238E27FC236}">
              <a16:creationId xmlns:a16="http://schemas.microsoft.com/office/drawing/2014/main" id="{00000000-0008-0000-2F00-000014000000}"/>
            </a:ext>
          </a:extLst>
        </xdr:cNvPr>
        <xdr:cNvSpPr/>
      </xdr:nvSpPr>
      <xdr:spPr>
        <a:xfrm>
          <a:off x="2872807" y="19696906"/>
          <a:ext cx="4214464" cy="958737"/>
        </a:xfrm>
        <a:prstGeom prst="rect">
          <a:avLst/>
        </a:prstGeom>
        <a:noFill/>
      </xdr:spPr>
      <xdr:txBody>
        <a:bodyPr wrap="square" lIns="91440" tIns="45720" rIns="91440" bIns="45720">
          <a:noAutofit/>
        </a:bodyPr>
        <a:lstStyle/>
        <a:p>
          <a:r>
            <a:rPr lang="ru-RU" sz="1100" b="0" i="0">
              <a:latin typeface="+mn-lt"/>
              <a:ea typeface="+mn-ea"/>
              <a:cs typeface="+mn-cs"/>
            </a:rPr>
            <a:t>Для монтажа выдвижных ящиков и коробов </a:t>
          </a:r>
          <a:r>
            <a:rPr lang="en-US" sz="1100" b="0" i="0">
              <a:latin typeface="+mn-lt"/>
              <a:ea typeface="+mn-ea"/>
              <a:cs typeface="+mn-cs"/>
            </a:rPr>
            <a:t>InnoTech</a:t>
          </a:r>
        </a:p>
        <a:p>
          <a:r>
            <a:rPr lang="ru-RU" sz="1100" b="0" i="0">
              <a:latin typeface="+mn-lt"/>
              <a:ea typeface="+mn-ea"/>
              <a:cs typeface="+mn-cs"/>
            </a:rPr>
            <a:t>Ручная сборка и монтаж</a:t>
          </a:r>
        </a:p>
        <a:p>
          <a:r>
            <a:rPr lang="ru-RU" sz="1100" b="0" i="0">
              <a:latin typeface="+mn-lt"/>
              <a:ea typeface="+mn-ea"/>
              <a:cs typeface="+mn-cs"/>
            </a:rPr>
            <a:t>Все виды регулировки выполняются без инструментов</a:t>
          </a:r>
        </a:p>
        <a:p>
          <a:r>
            <a:rPr lang="ru-RU" sz="1100" b="0" i="0">
              <a:latin typeface="+mn-lt"/>
              <a:ea typeface="+mn-ea"/>
              <a:cs typeface="+mn-cs"/>
            </a:rPr>
            <a:t>Производительность: до 15 выдвижных ящиков в час</a:t>
          </a:r>
        </a:p>
        <a:p>
          <a:r>
            <a:rPr lang="ru-RU" sz="1100" b="0" i="0">
              <a:latin typeface="+mn-lt"/>
              <a:ea typeface="+mn-ea"/>
              <a:cs typeface="+mn-cs"/>
            </a:rPr>
            <a:t>Легкий вспененный пластик</a:t>
          </a:r>
        </a:p>
      </xdr:txBody>
    </xdr:sp>
    <xdr:clientData/>
  </xdr:oneCellAnchor>
  <xdr:oneCellAnchor>
    <xdr:from>
      <xdr:col>2</xdr:col>
      <xdr:colOff>940593</xdr:colOff>
      <xdr:row>13</xdr:row>
      <xdr:rowOff>11906</xdr:rowOff>
    </xdr:from>
    <xdr:ext cx="4214464" cy="2133061"/>
    <xdr:sp macro="" textlink="">
      <xdr:nvSpPr>
        <xdr:cNvPr id="23" name="Прямоугольник 22">
          <a:extLst>
            <a:ext uri="{FF2B5EF4-FFF2-40B4-BE49-F238E27FC236}">
              <a16:creationId xmlns:a16="http://schemas.microsoft.com/office/drawing/2014/main" id="{00000000-0008-0000-2F00-000017000000}"/>
            </a:ext>
          </a:extLst>
        </xdr:cNvPr>
        <xdr:cNvSpPr/>
      </xdr:nvSpPr>
      <xdr:spPr>
        <a:xfrm>
          <a:off x="2714624" y="12453937"/>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Практичный, компактный и многофункциональный.</a:t>
          </a:r>
        </a:p>
        <a:p>
          <a:endParaRPr lang="ru-RU" sz="1100" b="0" i="0" u="none" strike="noStrike" baseline="0">
            <a:latin typeface="+mn-lt"/>
            <a:ea typeface="+mn-ea"/>
            <a:cs typeface="+mn-cs"/>
          </a:endParaRPr>
        </a:p>
        <a:p>
          <a:r>
            <a:rPr lang="ru-RU" sz="1100" b="0" i="0" u="none" strike="noStrike" baseline="0">
              <a:latin typeface="+mn-lt"/>
              <a:ea typeface="+mn-ea"/>
              <a:cs typeface="+mn-cs"/>
            </a:rPr>
            <a:t>Двусторонний разметочный шаблон </a:t>
          </a:r>
          <a:r>
            <a:rPr lang="en-US" sz="1100" b="0" i="0" u="none" strike="noStrike" baseline="0">
              <a:latin typeface="+mn-lt"/>
              <a:ea typeface="+mn-ea"/>
              <a:cs typeface="+mn-cs"/>
            </a:rPr>
            <a:t>MultiBlue </a:t>
          </a:r>
          <a:r>
            <a:rPr lang="ru-RU" sz="1100" b="0" i="0" u="none" strike="noStrike" baseline="0">
              <a:latin typeface="+mn-lt"/>
              <a:ea typeface="+mn-ea"/>
              <a:cs typeface="+mn-cs"/>
            </a:rPr>
            <a:t>обеспечивает возможность разметки для:</a:t>
          </a:r>
        </a:p>
        <a:p>
          <a:r>
            <a:rPr lang="ru-RU" sz="1100" b="0" i="0" u="none" strike="noStrike" baseline="0">
              <a:latin typeface="+mn-lt"/>
              <a:ea typeface="+mn-ea"/>
              <a:cs typeface="+mn-cs"/>
            </a:rPr>
            <a:t>сверления по Системе 32, например, для установки монтажных планок,</a:t>
          </a:r>
        </a:p>
        <a:p>
          <a:r>
            <a:rPr lang="ru-RU" sz="1100" b="0" i="0" u="none" strike="noStrike" baseline="0">
              <a:latin typeface="+mn-lt"/>
              <a:ea typeface="+mn-ea"/>
              <a:cs typeface="+mn-cs"/>
            </a:rPr>
            <a:t>дюбелей, полкодержателей;</a:t>
          </a:r>
        </a:p>
        <a:p>
          <a:r>
            <a:rPr lang="ru-RU" sz="1100" b="0" i="0" u="none" strike="noStrike" baseline="0">
              <a:latin typeface="+mn-lt"/>
              <a:ea typeface="+mn-ea"/>
              <a:cs typeface="+mn-cs"/>
            </a:rPr>
            <a:t>сверления отверстий для чашек петель </a:t>
          </a:r>
          <a:r>
            <a:rPr lang="en-US" sz="1100" b="0" i="0" u="none" strike="noStrike" baseline="0">
              <a:latin typeface="+mn-lt"/>
              <a:ea typeface="+mn-ea"/>
              <a:cs typeface="+mn-cs"/>
            </a:rPr>
            <a:t>o35 </a:t>
          </a:r>
          <a:r>
            <a:rPr lang="ru-RU" sz="1100" b="0" i="0" u="none" strike="noStrike" baseline="0">
              <a:latin typeface="+mn-lt"/>
              <a:ea typeface="+mn-ea"/>
              <a:cs typeface="+mn-cs"/>
            </a:rPr>
            <a:t>и </a:t>
          </a:r>
          <a:r>
            <a:rPr lang="en-US" sz="1100" b="0" i="0" u="none" strike="noStrike" baseline="0">
              <a:latin typeface="+mn-lt"/>
              <a:ea typeface="+mn-ea"/>
              <a:cs typeface="+mn-cs"/>
            </a:rPr>
            <a:t>o26 </a:t>
          </a:r>
          <a:r>
            <a:rPr lang="ru-RU" sz="1100" b="0" i="0" u="none" strike="noStrike" baseline="0">
              <a:latin typeface="+mn-lt"/>
              <a:ea typeface="+mn-ea"/>
              <a:cs typeface="+mn-cs"/>
            </a:rPr>
            <a:t>с размером С = 4 мм;</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o15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Rastex;</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o20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VB 35, VB 135.</a:t>
          </a:r>
          <a:endParaRPr lang="ru-RU" sz="1100" b="0" i="0">
            <a:latin typeface="+mn-lt"/>
            <a:ea typeface="+mn-ea"/>
            <a:cs typeface="+mn-cs"/>
          </a:endParaRPr>
        </a:p>
      </xdr:txBody>
    </xdr:sp>
    <xdr:clientData/>
  </xdr:oneCellAnchor>
  <xdr:twoCellAnchor>
    <xdr:from>
      <xdr:col>0</xdr:col>
      <xdr:colOff>108855</xdr:colOff>
      <xdr:row>0</xdr:row>
      <xdr:rowOff>108857</xdr:rowOff>
    </xdr:from>
    <xdr:to>
      <xdr:col>1</xdr:col>
      <xdr:colOff>319412</xdr:colOff>
      <xdr:row>0</xdr:row>
      <xdr:rowOff>782057</xdr:rowOff>
    </xdr:to>
    <xdr:grpSp>
      <xdr:nvGrpSpPr>
        <xdr:cNvPr id="28" name="Группа 27">
          <a:hlinkClick xmlns:r="http://schemas.openxmlformats.org/officeDocument/2006/relationships" r:id="rId1"/>
          <a:extLst>
            <a:ext uri="{FF2B5EF4-FFF2-40B4-BE49-F238E27FC236}">
              <a16:creationId xmlns:a16="http://schemas.microsoft.com/office/drawing/2014/main" id="{00000000-0008-0000-2F00-00001C000000}"/>
            </a:ext>
          </a:extLst>
        </xdr:cNvPr>
        <xdr:cNvGrpSpPr>
          <a:grpSpLocks noChangeAspect="1"/>
        </xdr:cNvGrpSpPr>
      </xdr:nvGrpSpPr>
      <xdr:grpSpPr>
        <a:xfrm>
          <a:off x="108855" y="108857"/>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2F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1" name="Прямоугольник 40">
            <a:extLst>
              <a:ext uri="{FF2B5EF4-FFF2-40B4-BE49-F238E27FC236}">
                <a16:creationId xmlns:a16="http://schemas.microsoft.com/office/drawing/2014/main" id="{00000000-0008-0000-2F00-00002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444495</xdr:colOff>
      <xdr:row>0</xdr:row>
      <xdr:rowOff>108855</xdr:rowOff>
    </xdr:from>
    <xdr:to>
      <xdr:col>1</xdr:col>
      <xdr:colOff>1117695</xdr:colOff>
      <xdr:row>0</xdr:row>
      <xdr:rowOff>782055</xdr:rowOff>
    </xdr:to>
    <xdr:grpSp>
      <xdr:nvGrpSpPr>
        <xdr:cNvPr id="42" name="Группа 41">
          <a:hlinkClick xmlns:r="http://schemas.openxmlformats.org/officeDocument/2006/relationships" r:id="rId2"/>
          <a:extLst>
            <a:ext uri="{FF2B5EF4-FFF2-40B4-BE49-F238E27FC236}">
              <a16:creationId xmlns:a16="http://schemas.microsoft.com/office/drawing/2014/main" id="{00000000-0008-0000-2F00-00002A000000}"/>
            </a:ext>
          </a:extLst>
        </xdr:cNvPr>
        <xdr:cNvGrpSpPr>
          <a:grpSpLocks noChangeAspect="1"/>
        </xdr:cNvGrpSpPr>
      </xdr:nvGrpSpPr>
      <xdr:grpSpPr>
        <a:xfrm rot="5400000">
          <a:off x="907138" y="108855"/>
          <a:ext cx="673200" cy="673200"/>
          <a:chOff x="720000" y="3600000"/>
          <a:chExt cx="792000" cy="792000"/>
        </a:xfrm>
        <a:noFill/>
      </xdr:grpSpPr>
      <xdr:sp macro="" textlink="">
        <xdr:nvSpPr>
          <xdr:cNvPr id="43" name="Стрелка влево 111">
            <a:extLst>
              <a:ext uri="{FF2B5EF4-FFF2-40B4-BE49-F238E27FC236}">
                <a16:creationId xmlns:a16="http://schemas.microsoft.com/office/drawing/2014/main" id="{00000000-0008-0000-2F00-00002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4" name="Прямоугольник 43">
            <a:extLst>
              <a:ext uri="{FF2B5EF4-FFF2-40B4-BE49-F238E27FC236}">
                <a16:creationId xmlns:a16="http://schemas.microsoft.com/office/drawing/2014/main" id="{00000000-0008-0000-2F00-00002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931522</xdr:colOff>
      <xdr:row>3</xdr:row>
      <xdr:rowOff>66336</xdr:rowOff>
    </xdr:from>
    <xdr:ext cx="4214464" cy="949664"/>
    <xdr:sp macro="" textlink="">
      <xdr:nvSpPr>
        <xdr:cNvPr id="36" name="Прямоугольник 35">
          <a:extLst>
            <a:ext uri="{FF2B5EF4-FFF2-40B4-BE49-F238E27FC236}">
              <a16:creationId xmlns:a16="http://schemas.microsoft.com/office/drawing/2014/main" id="{00000000-0008-0000-2F00-000024000000}"/>
            </a:ext>
          </a:extLst>
        </xdr:cNvPr>
        <xdr:cNvSpPr/>
      </xdr:nvSpPr>
      <xdr:spPr>
        <a:xfrm>
          <a:off x="12125665" y="19715050"/>
          <a:ext cx="4214464" cy="94966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сборки выдвижных ящиков и коробов </a:t>
          </a:r>
          <a:r>
            <a:rPr lang="en-US" sz="1100" b="0" i="0" u="none" strike="noStrike" baseline="0">
              <a:latin typeface="+mn-lt"/>
              <a:ea typeface="+mn-ea"/>
              <a:cs typeface="+mn-cs"/>
            </a:rPr>
            <a:t>AvanTech YOU</a:t>
          </a:r>
        </a:p>
        <a:p>
          <a:r>
            <a:rPr lang="ru-RU" sz="1100" b="0" i="0" u="none" strike="noStrike" baseline="0">
              <a:latin typeface="+mn-lt"/>
              <a:ea typeface="+mn-ea"/>
              <a:cs typeface="+mn-cs"/>
            </a:rPr>
            <a:t>Ручное позиционирование и сборка элементов</a:t>
          </a:r>
        </a:p>
        <a:p>
          <a:r>
            <a:rPr lang="ru-RU" sz="1100" b="0" i="0" u="none" strike="noStrike" baseline="0">
              <a:latin typeface="+mn-lt"/>
              <a:ea typeface="+mn-ea"/>
              <a:cs typeface="+mn-cs"/>
            </a:rPr>
            <a:t>Все виды регулировки выполняются без инструмента</a:t>
          </a:r>
        </a:p>
        <a:p>
          <a:r>
            <a:rPr lang="ru-RU" sz="1100" b="0" i="0" u="none" strike="noStrike" baseline="0">
              <a:latin typeface="+mn-lt"/>
              <a:ea typeface="+mn-ea"/>
              <a:cs typeface="+mn-cs"/>
            </a:rPr>
            <a:t>Пластик</a:t>
          </a:r>
        </a:p>
        <a:p>
          <a:r>
            <a:rPr lang="ru-RU" sz="1100" b="0" i="0" u="none" strike="noStrike" baseline="0">
              <a:latin typeface="+mn-lt"/>
              <a:ea typeface="+mn-ea"/>
              <a:cs typeface="+mn-cs"/>
            </a:rPr>
            <a:t>Производительность: до 10 ящиков в час</a:t>
          </a:r>
          <a:endParaRPr lang="ru-RU" sz="1100" b="0" i="0">
            <a:latin typeface="+mn-lt"/>
            <a:ea typeface="+mn-ea"/>
            <a:cs typeface="+mn-cs"/>
          </a:endParaRPr>
        </a:p>
      </xdr:txBody>
    </xdr:sp>
    <xdr:clientData/>
  </xdr:oneCellAnchor>
  <xdr:twoCellAnchor editAs="oneCell">
    <xdr:from>
      <xdr:col>6</xdr:col>
      <xdr:colOff>598713</xdr:colOff>
      <xdr:row>13</xdr:row>
      <xdr:rowOff>226786</xdr:rowOff>
    </xdr:from>
    <xdr:to>
      <xdr:col>8</xdr:col>
      <xdr:colOff>997856</xdr:colOff>
      <xdr:row>13</xdr:row>
      <xdr:rowOff>2054550</xdr:rowOff>
    </xdr:to>
    <xdr:pic>
      <xdr:nvPicPr>
        <xdr:cNvPr id="45" name="Рисунок 44">
          <a:extLst>
            <a:ext uri="{FF2B5EF4-FFF2-40B4-BE49-F238E27FC236}">
              <a16:creationId xmlns:a16="http://schemas.microsoft.com/office/drawing/2014/main" id="{00000000-0008-0000-2F00-00002D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5213" y="24656143"/>
          <a:ext cx="2721429" cy="1827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399143</xdr:colOff>
      <xdr:row>13</xdr:row>
      <xdr:rowOff>317500</xdr:rowOff>
    </xdr:from>
    <xdr:ext cx="4214464" cy="1378858"/>
    <xdr:sp macro="" textlink="">
      <xdr:nvSpPr>
        <xdr:cNvPr id="48" name="Прямоугольник 47">
          <a:extLst>
            <a:ext uri="{FF2B5EF4-FFF2-40B4-BE49-F238E27FC236}">
              <a16:creationId xmlns:a16="http://schemas.microsoft.com/office/drawing/2014/main" id="{00000000-0008-0000-2F00-000030000000}"/>
            </a:ext>
          </a:extLst>
        </xdr:cNvPr>
        <xdr:cNvSpPr/>
      </xdr:nvSpPr>
      <xdr:spPr>
        <a:xfrm>
          <a:off x="11593286" y="24746857"/>
          <a:ext cx="4214464" cy="1378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ручек-скоб</a:t>
          </a:r>
        </a:p>
        <a:p>
          <a:r>
            <a:rPr lang="ru-RU" sz="1100" b="0" i="0" u="none" strike="noStrike" baseline="0">
              <a:latin typeface="+mn-lt"/>
              <a:ea typeface="+mn-ea"/>
              <a:cs typeface="+mn-cs"/>
            </a:rPr>
            <a:t>(монтажное расстояние 32–320 мм) и ручек-кнопок по Системе 32.</a:t>
          </a:r>
        </a:p>
        <a:p>
          <a:endParaRPr lang="ru-RU" sz="1100" b="0" i="0" u="none" strike="noStrike" baseline="0">
            <a:latin typeface="+mn-lt"/>
            <a:ea typeface="+mn-ea"/>
            <a:cs typeface="+mn-cs"/>
          </a:endParaRPr>
        </a:p>
        <a:p>
          <a:r>
            <a:rPr lang="ru-RU" sz="1100" b="0" i="0" u="none" strike="noStrike" baseline="0">
              <a:latin typeface="+mn-lt"/>
              <a:ea typeface="+mn-ea"/>
              <a:cs typeface="+mn-cs"/>
            </a:rPr>
            <a:t>Регулировка: расстояние от края передней панели ящика</a:t>
          </a:r>
        </a:p>
        <a:p>
          <a:r>
            <a:rPr lang="ru-RU" sz="1100" b="0" i="0" u="none" strike="noStrike" baseline="0">
              <a:latin typeface="+mn-lt"/>
              <a:ea typeface="+mn-ea"/>
              <a:cs typeface="+mn-cs"/>
            </a:rPr>
            <a:t>до первого отверстия для монтажа ручки — 10–334 мм;</a:t>
          </a:r>
        </a:p>
        <a:p>
          <a:r>
            <a:rPr lang="ru-RU" sz="1100" b="0" i="0" u="none" strike="noStrike" baseline="0">
              <a:latin typeface="+mn-lt"/>
              <a:ea typeface="+mn-ea"/>
              <a:cs typeface="+mn-cs"/>
            </a:rPr>
            <a:t>расстояние от нижнего/верхнего края передней панели ящика</a:t>
          </a:r>
        </a:p>
        <a:p>
          <a:r>
            <a:rPr lang="ru-RU" sz="1100" b="0" i="0" u="none" strike="noStrike" baseline="0">
              <a:latin typeface="+mn-lt"/>
              <a:ea typeface="+mn-ea"/>
              <a:cs typeface="+mn-cs"/>
            </a:rPr>
            <a:t>до ручки — 20–65 мм.</a:t>
          </a:r>
          <a:endParaRPr lang="ru-RU" sz="1100" b="0" i="0">
            <a:latin typeface="+mn-lt"/>
            <a:ea typeface="+mn-ea"/>
            <a:cs typeface="+mn-cs"/>
          </a:endParaRPr>
        </a:p>
      </xdr:txBody>
    </xdr:sp>
    <xdr:clientData/>
  </xdr:oneCellAnchor>
  <xdr:twoCellAnchor editAs="oneCell">
    <xdr:from>
      <xdr:col>1</xdr:col>
      <xdr:colOff>18142</xdr:colOff>
      <xdr:row>13</xdr:row>
      <xdr:rowOff>145142</xdr:rowOff>
    </xdr:from>
    <xdr:to>
      <xdr:col>2</xdr:col>
      <xdr:colOff>272142</xdr:colOff>
      <xdr:row>13</xdr:row>
      <xdr:rowOff>2092289</xdr:rowOff>
    </xdr:to>
    <xdr:pic>
      <xdr:nvPicPr>
        <xdr:cNvPr id="49" name="Рисунок 48">
          <a:extLst>
            <a:ext uri="{FF2B5EF4-FFF2-40B4-BE49-F238E27FC236}">
              <a16:creationId xmlns:a16="http://schemas.microsoft.com/office/drawing/2014/main" id="{00000000-0008-0000-2F00-00003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43428" y="24574499"/>
          <a:ext cx="1977571" cy="1947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940593</xdr:colOff>
      <xdr:row>22</xdr:row>
      <xdr:rowOff>11906</xdr:rowOff>
    </xdr:from>
    <xdr:ext cx="4214464" cy="2133061"/>
    <xdr:sp macro="" textlink="">
      <xdr:nvSpPr>
        <xdr:cNvPr id="50" name="Прямоугольник 49">
          <a:extLst>
            <a:ext uri="{FF2B5EF4-FFF2-40B4-BE49-F238E27FC236}">
              <a16:creationId xmlns:a16="http://schemas.microsoft.com/office/drawing/2014/main" id="{00000000-0008-0000-2F00-000032000000}"/>
            </a:ext>
          </a:extLst>
        </xdr:cNvPr>
        <xdr:cNvSpPr/>
      </xdr:nvSpPr>
      <xdr:spPr>
        <a:xfrm>
          <a:off x="3589450" y="2444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петель (карта сверления </a:t>
          </a:r>
          <a:r>
            <a:rPr lang="en-US" sz="1100" b="0" i="0" u="none" strike="noStrike" baseline="0">
              <a:latin typeface="+mn-lt"/>
              <a:ea typeface="+mn-ea"/>
              <a:cs typeface="+mn-cs"/>
            </a:rPr>
            <a:t>TH) </a:t>
          </a:r>
          <a:r>
            <a:rPr lang="ru-RU" sz="1100" b="0" i="0" u="none" strike="noStrike" baseline="0">
              <a:latin typeface="+mn-lt"/>
              <a:ea typeface="+mn-ea"/>
              <a:cs typeface="+mn-cs"/>
            </a:rPr>
            <a:t>и крестообразных</a:t>
          </a:r>
        </a:p>
        <a:p>
          <a:r>
            <a:rPr lang="ru-RU" sz="1100" b="0" i="0" u="none" strike="noStrike" baseline="0">
              <a:latin typeface="+mn-lt"/>
              <a:ea typeface="+mn-ea"/>
              <a:cs typeface="+mn-cs"/>
            </a:rPr>
            <a:t>монтажных планок; для передних панелей с накладной, вкладной навеской и навеской на среднюю</a:t>
          </a:r>
        </a:p>
        <a:p>
          <a:r>
            <a:rPr lang="ru-RU" sz="1100" b="0" i="0" u="none" strike="noStrike" baseline="0">
              <a:latin typeface="+mn-lt"/>
              <a:ea typeface="+mn-ea"/>
              <a:cs typeface="+mn-cs"/>
            </a:rPr>
            <a:t>стенку. Удобно использовать на месте финальной сборки.</a:t>
          </a:r>
        </a:p>
        <a:p>
          <a:r>
            <a:rPr lang="ru-RU" sz="1100" b="0" i="0" u="none" strike="noStrike" baseline="0">
              <a:latin typeface="+mn-lt"/>
              <a:ea typeface="+mn-ea"/>
              <a:cs typeface="+mn-cs"/>
            </a:rPr>
            <a:t>Отдельные точки разметки обеспечивают дополнительную возможность монтажа крестообразных</a:t>
          </a:r>
        </a:p>
        <a:p>
          <a:r>
            <a:rPr lang="ru-RU" sz="1100" b="0" i="0" u="none" strike="noStrike" baseline="0">
              <a:latin typeface="+mn-lt"/>
              <a:ea typeface="+mn-ea"/>
              <a:cs typeface="+mn-cs"/>
            </a:rPr>
            <a:t>монтажных планок </a:t>
          </a:r>
          <a:r>
            <a:rPr lang="en-US" sz="1100" b="0" i="0" u="none" strike="noStrike" baseline="0">
              <a:latin typeface="+mn-lt"/>
              <a:ea typeface="+mn-ea"/>
              <a:cs typeface="+mn-cs"/>
            </a:rPr>
            <a:t>System 8099 </a:t>
          </a:r>
          <a:r>
            <a:rPr lang="ru-RU" sz="1100" b="0" i="0" u="none" strike="noStrike" baseline="0">
              <a:latin typeface="+mn-lt"/>
              <a:ea typeface="+mn-ea"/>
              <a:cs typeface="+mn-cs"/>
            </a:rPr>
            <a:t>с асимметрично предустановленными винтами для ДСП.</a:t>
          </a:r>
          <a:endParaRPr lang="ru-RU" sz="1100" b="0" i="0">
            <a:latin typeface="+mn-lt"/>
            <a:ea typeface="+mn-ea"/>
            <a:cs typeface="+mn-cs"/>
          </a:endParaRPr>
        </a:p>
      </xdr:txBody>
    </xdr:sp>
    <xdr:clientData/>
  </xdr:oneCellAnchor>
  <xdr:twoCellAnchor editAs="oneCell">
    <xdr:from>
      <xdr:col>1</xdr:col>
      <xdr:colOff>0</xdr:colOff>
      <xdr:row>22</xdr:row>
      <xdr:rowOff>0</xdr:rowOff>
    </xdr:from>
    <xdr:to>
      <xdr:col>2</xdr:col>
      <xdr:colOff>815355</xdr:colOff>
      <xdr:row>22</xdr:row>
      <xdr:rowOff>1995714</xdr:rowOff>
    </xdr:to>
    <xdr:pic>
      <xdr:nvPicPr>
        <xdr:cNvPr id="52" name="Рисунок 51">
          <a:extLst>
            <a:ext uri="{FF2B5EF4-FFF2-40B4-BE49-F238E27FC236}">
              <a16:creationId xmlns:a16="http://schemas.microsoft.com/office/drawing/2014/main" id="{00000000-0008-0000-2F00-000034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5286" y="28239357"/>
          <a:ext cx="2538926" cy="1995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940593</xdr:colOff>
      <xdr:row>22</xdr:row>
      <xdr:rowOff>11906</xdr:rowOff>
    </xdr:from>
    <xdr:ext cx="4214464" cy="2133061"/>
    <xdr:sp macro="" textlink="">
      <xdr:nvSpPr>
        <xdr:cNvPr id="53" name="Прямоугольник 52">
          <a:extLst>
            <a:ext uri="{FF2B5EF4-FFF2-40B4-BE49-F238E27FC236}">
              <a16:creationId xmlns:a16="http://schemas.microsoft.com/office/drawing/2014/main" id="{00000000-0008-0000-2F00-000035000000}"/>
            </a:ext>
          </a:extLst>
        </xdr:cNvPr>
        <xdr:cNvSpPr/>
      </xdr:nvSpPr>
      <xdr:spPr>
        <a:xfrm>
          <a:off x="3589450" y="2825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торцевых отверстий для монтажа стальных дюбелей</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20 мм = размер до центра отверстия 24 мм,</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30 мм = размер до центра отверстия 34 мм.</a:t>
          </a:r>
        </a:p>
        <a:p>
          <a:r>
            <a:rPr lang="ru-RU" sz="1100" b="0" i="0" u="none" strike="noStrike" baseline="0">
              <a:latin typeface="+mn-lt"/>
              <a:ea typeface="+mn-ea"/>
              <a:cs typeface="+mn-cs"/>
            </a:rPr>
            <a:t>Разработан для комбинированного сверления с деревянными дюбелями.</a:t>
          </a:r>
          <a:endParaRPr lang="ru-RU" sz="1100" b="0" i="0">
            <a:latin typeface="+mn-lt"/>
            <a:ea typeface="+mn-ea"/>
            <a:cs typeface="+mn-cs"/>
          </a:endParaRPr>
        </a:p>
      </xdr:txBody>
    </xdr:sp>
    <xdr:clientData/>
  </xdr:oneCellAnchor>
  <xdr:twoCellAnchor editAs="oneCell">
    <xdr:from>
      <xdr:col>7</xdr:col>
      <xdr:colOff>0</xdr:colOff>
      <xdr:row>21</xdr:row>
      <xdr:rowOff>181427</xdr:rowOff>
    </xdr:from>
    <xdr:to>
      <xdr:col>8</xdr:col>
      <xdr:colOff>635001</xdr:colOff>
      <xdr:row>22</xdr:row>
      <xdr:rowOff>2085971</xdr:rowOff>
    </xdr:to>
    <xdr:pic>
      <xdr:nvPicPr>
        <xdr:cNvPr id="55" name="Рисунок 54">
          <a:extLst>
            <a:ext uri="{FF2B5EF4-FFF2-40B4-BE49-F238E27FC236}">
              <a16:creationId xmlns:a16="http://schemas.microsoft.com/office/drawing/2014/main" id="{00000000-0008-0000-2F00-00003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470571" y="28239356"/>
          <a:ext cx="2358572" cy="2085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31</xdr:row>
      <xdr:rowOff>193336</xdr:rowOff>
    </xdr:from>
    <xdr:ext cx="4214464" cy="1648166"/>
    <xdr:sp macro="" textlink="">
      <xdr:nvSpPr>
        <xdr:cNvPr id="56" name="Прямоугольник 55">
          <a:extLst>
            <a:ext uri="{FF2B5EF4-FFF2-40B4-BE49-F238E27FC236}">
              <a16:creationId xmlns:a16="http://schemas.microsoft.com/office/drawing/2014/main" id="{00000000-0008-0000-2F00-000038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сверления отверстий под крючок для фиксации направляющих </a:t>
          </a:r>
          <a:r>
            <a:rPr lang="en-US" sz="1100" b="0" i="0" u="none" strike="noStrike" baseline="0">
              <a:latin typeface="+mn-lt"/>
              <a:ea typeface="+mn-ea"/>
              <a:cs typeface="+mn-cs"/>
            </a:rPr>
            <a:t>Quadro</a:t>
          </a:r>
        </a:p>
        <a:p>
          <a:r>
            <a:rPr lang="ru-RU" sz="1100" b="0" i="0" u="none" strike="noStrike" baseline="0">
              <a:latin typeface="+mn-lt"/>
              <a:ea typeface="+mn-ea"/>
              <a:cs typeface="+mn-cs"/>
            </a:rPr>
            <a:t>для деревянных ящиков; для разметки отверстий </a:t>
          </a:r>
          <a:r>
            <a:rPr lang="en-US" sz="1100" b="0" i="0" u="none" strike="noStrike" baseline="0">
              <a:latin typeface="+mn-lt"/>
              <a:ea typeface="+mn-ea"/>
              <a:cs typeface="+mn-cs"/>
            </a:rPr>
            <a:t>o8 </a:t>
          </a:r>
          <a:r>
            <a:rPr lang="ru-RU" sz="1100" b="0" i="0" u="none" strike="noStrike" baseline="0">
              <a:latin typeface="+mn-lt"/>
              <a:ea typeface="+mn-ea"/>
              <a:cs typeface="+mn-cs"/>
            </a:rPr>
            <a:t>мм для соединителей в выдвижных полках /</a:t>
          </a:r>
        </a:p>
        <a:p>
          <a:r>
            <a:rPr lang="ru-RU" sz="1100" b="0" i="0" u="none" strike="noStrike" baseline="0">
              <a:latin typeface="+mn-lt"/>
              <a:ea typeface="+mn-ea"/>
              <a:cs typeface="+mn-cs"/>
            </a:rPr>
            <a:t>деревянных ящиках с днищем, установленными в пазы.</a:t>
          </a:r>
          <a:endParaRPr lang="ru-RU" sz="1100" b="0" i="0">
            <a:latin typeface="+mn-lt"/>
            <a:ea typeface="+mn-ea"/>
            <a:cs typeface="+mn-cs"/>
          </a:endParaRPr>
        </a:p>
      </xdr:txBody>
    </xdr:sp>
    <xdr:clientData/>
  </xdr:oneCellAnchor>
  <xdr:twoCellAnchor editAs="oneCell">
    <xdr:from>
      <xdr:col>1</xdr:col>
      <xdr:colOff>-1</xdr:colOff>
      <xdr:row>31</xdr:row>
      <xdr:rowOff>0</xdr:rowOff>
    </xdr:from>
    <xdr:to>
      <xdr:col>2</xdr:col>
      <xdr:colOff>417285</xdr:colOff>
      <xdr:row>31</xdr:row>
      <xdr:rowOff>2120942</xdr:rowOff>
    </xdr:to>
    <xdr:pic>
      <xdr:nvPicPr>
        <xdr:cNvPr id="58" name="Рисунок 57">
          <a:extLst>
            <a:ext uri="{FF2B5EF4-FFF2-40B4-BE49-F238E27FC236}">
              <a16:creationId xmlns:a16="http://schemas.microsoft.com/office/drawing/2014/main" id="{00000000-0008-0000-2F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25285" y="32049357"/>
          <a:ext cx="2140857" cy="2120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677522</xdr:colOff>
      <xdr:row>31</xdr:row>
      <xdr:rowOff>193336</xdr:rowOff>
    </xdr:from>
    <xdr:ext cx="4214464" cy="1648166"/>
    <xdr:sp macro="" textlink="">
      <xdr:nvSpPr>
        <xdr:cNvPr id="59" name="Прямоугольник 58">
          <a:extLst>
            <a:ext uri="{FF2B5EF4-FFF2-40B4-BE49-F238E27FC236}">
              <a16:creationId xmlns:a16="http://schemas.microsoft.com/office/drawing/2014/main" id="{00000000-0008-0000-2F00-00003B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Подходит 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101/139/187/251 мм.</a:t>
          </a:r>
        </a:p>
        <a:p>
          <a:endParaRPr lang="ru-RU" sz="1100" b="0" i="0" u="none" strike="noStrike" baseline="0">
            <a:latin typeface="+mn-lt"/>
            <a:ea typeface="+mn-ea"/>
            <a:cs typeface="+mn-cs"/>
          </a:endParaRPr>
        </a:p>
        <a:p>
          <a:r>
            <a:rPr lang="ru-RU" sz="1100" b="0" i="0" u="none" strike="noStrike" baseline="0">
              <a:latin typeface="+mn-lt"/>
              <a:ea typeface="+mn-ea"/>
              <a:cs typeface="+mn-cs"/>
            </a:rPr>
            <a:t>Закаленные стальные втулки для сверла диаметром 4 мм.</a:t>
          </a:r>
          <a:endParaRPr lang="ru-RU" sz="1100" b="0" i="0">
            <a:latin typeface="+mn-lt"/>
            <a:ea typeface="+mn-ea"/>
            <a:cs typeface="+mn-cs"/>
          </a:endParaRPr>
        </a:p>
      </xdr:txBody>
    </xdr:sp>
    <xdr:clientData/>
  </xdr:oneCellAnchor>
  <xdr:twoCellAnchor editAs="oneCell">
    <xdr:from>
      <xdr:col>7</xdr:col>
      <xdr:colOff>0</xdr:colOff>
      <xdr:row>31</xdr:row>
      <xdr:rowOff>235857</xdr:rowOff>
    </xdr:from>
    <xdr:to>
      <xdr:col>8</xdr:col>
      <xdr:colOff>625931</xdr:colOff>
      <xdr:row>31</xdr:row>
      <xdr:rowOff>2086429</xdr:rowOff>
    </xdr:to>
    <xdr:pic>
      <xdr:nvPicPr>
        <xdr:cNvPr id="61" name="Рисунок 60">
          <a:extLst>
            <a:ext uri="{FF2B5EF4-FFF2-40B4-BE49-F238E27FC236}">
              <a16:creationId xmlns:a16="http://schemas.microsoft.com/office/drawing/2014/main" id="{00000000-0008-0000-2F00-00003D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470571" y="32285214"/>
          <a:ext cx="2349502" cy="185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40</xdr:row>
      <xdr:rowOff>193336</xdr:rowOff>
    </xdr:from>
    <xdr:ext cx="4214464" cy="1648166"/>
    <xdr:sp macro="" textlink="">
      <xdr:nvSpPr>
        <xdr:cNvPr id="62" name="Прямоугольник 61">
          <a:extLst>
            <a:ext uri="{FF2B5EF4-FFF2-40B4-BE49-F238E27FC236}">
              <a16:creationId xmlns:a16="http://schemas.microsoft.com/office/drawing/2014/main" id="{00000000-0008-0000-2F00-00003E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YOU / Quadro YOU </a:t>
          </a:r>
          <a:r>
            <a:rPr lang="ru-RU" sz="1100" b="0" i="0" u="none" strike="noStrike" baseline="0">
              <a:latin typeface="+mn-lt"/>
              <a:ea typeface="+mn-ea"/>
              <a:cs typeface="+mn-cs"/>
            </a:rPr>
            <a:t>для </a:t>
          </a:r>
          <a:r>
            <a:rPr lang="en-US" sz="1100" b="0" i="0" u="none" strike="noStrike" baseline="0">
              <a:latin typeface="+mn-lt"/>
              <a:ea typeface="+mn-ea"/>
              <a:cs typeface="+mn-cs"/>
            </a:rPr>
            <a:t>AvanTech.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5D </a:t>
          </a:r>
          <a:r>
            <a:rPr lang="ru-RU" sz="1100" b="0" i="0" u="none" strike="noStrike" baseline="0">
              <a:latin typeface="+mn-lt"/>
              <a:ea typeface="+mn-ea"/>
              <a:cs typeface="+mn-cs"/>
            </a:rPr>
            <a:t>для деревянных ящиков.</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a:t>
          </a:r>
          <a:r>
            <a:rPr lang="ru-RU" sz="1100" b="0" i="0" u="none" strike="noStrike" baseline="0">
              <a:latin typeface="+mn-lt"/>
              <a:ea typeface="+mn-ea"/>
              <a:cs typeface="+mn-cs"/>
            </a:rPr>
            <a:t>для </a:t>
          </a:r>
          <a:r>
            <a:rPr lang="en-US" sz="1100" b="0" i="0" u="none" strike="noStrike" baseline="0">
              <a:latin typeface="+mn-lt"/>
              <a:ea typeface="+mn-ea"/>
              <a:cs typeface="+mn-cs"/>
            </a:rPr>
            <a:t>ArciTech.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a:t>
          </a:r>
          <a:r>
            <a:rPr lang="en-US" sz="1100" b="0" i="0" u="none" strike="noStrike" baseline="0">
              <a:latin typeface="+mn-lt"/>
              <a:ea typeface="+mn-ea"/>
              <a:cs typeface="+mn-cs"/>
            </a:rPr>
            <a:t>InnoTech/Atira.</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деревянных ящиков.</a:t>
          </a:r>
          <a:endParaRPr lang="ru-RU" sz="1100" b="0" i="0">
            <a:latin typeface="+mn-lt"/>
            <a:ea typeface="+mn-ea"/>
            <a:cs typeface="+mn-cs"/>
          </a:endParaRPr>
        </a:p>
      </xdr:txBody>
    </xdr:sp>
    <xdr:clientData/>
  </xdr:oneCellAnchor>
  <xdr:twoCellAnchor editAs="oneCell">
    <xdr:from>
      <xdr:col>0</xdr:col>
      <xdr:colOff>762000</xdr:colOff>
      <xdr:row>40</xdr:row>
      <xdr:rowOff>199571</xdr:rowOff>
    </xdr:from>
    <xdr:to>
      <xdr:col>2</xdr:col>
      <xdr:colOff>708479</xdr:colOff>
      <xdr:row>40</xdr:row>
      <xdr:rowOff>2104571</xdr:rowOff>
    </xdr:to>
    <xdr:pic>
      <xdr:nvPicPr>
        <xdr:cNvPr id="64" name="Рисунок 63">
          <a:extLst>
            <a:ext uri="{FF2B5EF4-FFF2-40B4-BE49-F238E27FC236}">
              <a16:creationId xmlns:a16="http://schemas.microsoft.com/office/drawing/2014/main" id="{00000000-0008-0000-2F00-00004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0" y="36231285"/>
          <a:ext cx="243114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1251858</xdr:colOff>
      <xdr:row>0</xdr:row>
      <xdr:rowOff>99786</xdr:rowOff>
    </xdr:from>
    <xdr:to>
      <xdr:col>2</xdr:col>
      <xdr:colOff>201487</xdr:colOff>
      <xdr:row>0</xdr:row>
      <xdr:rowOff>772986</xdr:rowOff>
    </xdr:to>
    <xdr:grpSp>
      <xdr:nvGrpSpPr>
        <xdr:cNvPr id="46" name="Группа 45">
          <a:hlinkClick xmlns:r="http://schemas.openxmlformats.org/officeDocument/2006/relationships" r:id="rId10"/>
          <a:extLst>
            <a:ext uri="{FF2B5EF4-FFF2-40B4-BE49-F238E27FC236}">
              <a16:creationId xmlns:a16="http://schemas.microsoft.com/office/drawing/2014/main" id="{00000000-0008-0000-2F00-00002E000000}"/>
            </a:ext>
          </a:extLst>
        </xdr:cNvPr>
        <xdr:cNvGrpSpPr/>
      </xdr:nvGrpSpPr>
      <xdr:grpSpPr>
        <a:xfrm>
          <a:off x="1714501" y="99786"/>
          <a:ext cx="673200" cy="673200"/>
          <a:chOff x="2403929" y="99786"/>
          <a:chExt cx="673200" cy="673200"/>
        </a:xfrm>
      </xdr:grpSpPr>
      <xdr:pic>
        <xdr:nvPicPr>
          <xdr:cNvPr id="47" name="Рисунок 46" descr="Открытая книга">
            <a:extLst>
              <a:ext uri="{FF2B5EF4-FFF2-40B4-BE49-F238E27FC236}">
                <a16:creationId xmlns:a16="http://schemas.microsoft.com/office/drawing/2014/main" id="{00000000-0008-0000-2F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51" name="Прямоугольник 50">
            <a:extLst>
              <a:ext uri="{FF2B5EF4-FFF2-40B4-BE49-F238E27FC236}">
                <a16:creationId xmlns:a16="http://schemas.microsoft.com/office/drawing/2014/main" id="{00000000-0008-0000-2F00-000033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344712</xdr:colOff>
      <xdr:row>0</xdr:row>
      <xdr:rowOff>90714</xdr:rowOff>
    </xdr:from>
    <xdr:to>
      <xdr:col>2</xdr:col>
      <xdr:colOff>1017912</xdr:colOff>
      <xdr:row>0</xdr:row>
      <xdr:rowOff>763914</xdr:rowOff>
    </xdr:to>
    <xdr:grpSp>
      <xdr:nvGrpSpPr>
        <xdr:cNvPr id="54" name="Группа 53">
          <a:hlinkClick xmlns:r="http://schemas.openxmlformats.org/officeDocument/2006/relationships" r:id="rId13"/>
          <a:extLst>
            <a:ext uri="{FF2B5EF4-FFF2-40B4-BE49-F238E27FC236}">
              <a16:creationId xmlns:a16="http://schemas.microsoft.com/office/drawing/2014/main" id="{00000000-0008-0000-2F00-000036000000}"/>
            </a:ext>
          </a:extLst>
        </xdr:cNvPr>
        <xdr:cNvGrpSpPr/>
      </xdr:nvGrpSpPr>
      <xdr:grpSpPr>
        <a:xfrm>
          <a:off x="2530926" y="90714"/>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2F00-000039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60" name="Прямоугольник 59">
            <a:extLst>
              <a:ext uri="{FF2B5EF4-FFF2-40B4-BE49-F238E27FC236}">
                <a16:creationId xmlns:a16="http://schemas.microsoft.com/office/drawing/2014/main" id="{00000000-0008-0000-2F00-00003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0</xdr:colOff>
      <xdr:row>3</xdr:row>
      <xdr:rowOff>0</xdr:rowOff>
    </xdr:from>
    <xdr:to>
      <xdr:col>8</xdr:col>
      <xdr:colOff>190501</xdr:colOff>
      <xdr:row>4</xdr:row>
      <xdr:rowOff>2433</xdr:rowOff>
    </xdr:to>
    <xdr:pic>
      <xdr:nvPicPr>
        <xdr:cNvPr id="78" name="Рисунок 77">
          <a:extLst>
            <a:ext uri="{FF2B5EF4-FFF2-40B4-BE49-F238E27FC236}">
              <a16:creationId xmlns:a16="http://schemas.microsoft.com/office/drawing/2014/main" id="{00000000-0008-0000-2F00-00004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470571" y="19648714"/>
          <a:ext cx="1914072" cy="1100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907142</xdr:colOff>
      <xdr:row>3</xdr:row>
      <xdr:rowOff>23627</xdr:rowOff>
    </xdr:from>
    <xdr:to>
      <xdr:col>2</xdr:col>
      <xdr:colOff>136071</xdr:colOff>
      <xdr:row>3</xdr:row>
      <xdr:rowOff>1092201</xdr:rowOff>
    </xdr:to>
    <xdr:pic>
      <xdr:nvPicPr>
        <xdr:cNvPr id="79" name="Рисунок 78">
          <a:extLst>
            <a:ext uri="{FF2B5EF4-FFF2-40B4-BE49-F238E27FC236}">
              <a16:creationId xmlns:a16="http://schemas.microsoft.com/office/drawing/2014/main" id="{00000000-0008-0000-2F00-00004F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07142" y="19672341"/>
          <a:ext cx="1859643" cy="1068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6.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12411</xdr:colOff>
      <xdr:row>1</xdr:row>
      <xdr:rowOff>834571</xdr:rowOff>
    </xdr:to>
    <xdr:pic>
      <xdr:nvPicPr>
        <xdr:cNvPr id="3" name="Рисунок 2" descr="ta_0077309.jpg">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1" cstate="print"/>
        <a:stretch>
          <a:fillRect/>
        </a:stretch>
      </xdr:blipFill>
      <xdr:spPr>
        <a:xfrm>
          <a:off x="925286" y="861786"/>
          <a:ext cx="1735982" cy="834571"/>
        </a:xfrm>
        <a:prstGeom prst="rect">
          <a:avLst/>
        </a:prstGeom>
      </xdr:spPr>
    </xdr:pic>
    <xdr:clientData/>
  </xdr:twoCellAnchor>
  <xdr:oneCellAnchor>
    <xdr:from>
      <xdr:col>2</xdr:col>
      <xdr:colOff>2370260</xdr:colOff>
      <xdr:row>1</xdr:row>
      <xdr:rowOff>242519</xdr:rowOff>
    </xdr:from>
    <xdr:ext cx="1834669" cy="609013"/>
    <xdr:sp macro="" textlink="">
      <xdr:nvSpPr>
        <xdr:cNvPr id="4" name="Прямоугольник 3">
          <a:extLst>
            <a:ext uri="{FF2B5EF4-FFF2-40B4-BE49-F238E27FC236}">
              <a16:creationId xmlns:a16="http://schemas.microsoft.com/office/drawing/2014/main" id="{00000000-0008-0000-3000-000004000000}"/>
            </a:ext>
          </a:extLst>
        </xdr:cNvPr>
        <xdr:cNvSpPr/>
      </xdr:nvSpPr>
      <xdr:spPr>
        <a:xfrm>
          <a:off x="5019117" y="1104305"/>
          <a:ext cx="1834669" cy="609013"/>
        </a:xfrm>
        <a:prstGeom prst="rect">
          <a:avLst/>
        </a:prstGeom>
        <a:noFill/>
      </xdr:spPr>
      <xdr:txBody>
        <a:bodyPr wrap="none" lIns="91440" tIns="45720" rIns="91440" bIns="45720">
          <a:spAutoFit/>
        </a:bodyPr>
        <a:lstStyle/>
        <a:p>
          <a:r>
            <a:rPr lang="ru-RU" sz="1100" b="0" i="0">
              <a:latin typeface="+mn-lt"/>
              <a:ea typeface="+mn-ea"/>
              <a:cs typeface="+mn-cs"/>
            </a:rPr>
            <a:t>Длина 3000 мм</a:t>
          </a:r>
        </a:p>
        <a:p>
          <a:r>
            <a:rPr lang="ru-RU" sz="1100" b="0" i="0">
              <a:latin typeface="+mn-lt"/>
              <a:ea typeface="+mn-ea"/>
              <a:cs typeface="+mn-cs"/>
            </a:rPr>
            <a:t>Толщина материала 0,</a:t>
          </a:r>
          <a:r>
            <a:rPr lang="en-US" sz="1100" b="0" i="0">
              <a:latin typeface="+mn-lt"/>
              <a:ea typeface="+mn-ea"/>
              <a:cs typeface="+mn-cs"/>
            </a:rPr>
            <a:t>7 </a:t>
          </a:r>
          <a:r>
            <a:rPr lang="ru-RU" sz="1100" b="0" i="0">
              <a:latin typeface="+mn-lt"/>
              <a:ea typeface="+mn-ea"/>
              <a:cs typeface="+mn-cs"/>
            </a:rPr>
            <a:t>мм</a:t>
          </a:r>
        </a:p>
        <a:p>
          <a:r>
            <a:rPr lang="ru-RU" sz="1100" b="0" i="0">
              <a:latin typeface="+mn-lt"/>
              <a:ea typeface="+mn-ea"/>
              <a:cs typeface="+mn-cs"/>
            </a:rPr>
            <a:t>Сталь</a:t>
          </a:r>
        </a:p>
      </xdr:txBody>
    </xdr:sp>
    <xdr:clientData/>
  </xdr:oneCellAnchor>
  <xdr:twoCellAnchor>
    <xdr:from>
      <xdr:col>8</xdr:col>
      <xdr:colOff>20757</xdr:colOff>
      <xdr:row>1</xdr:row>
      <xdr:rowOff>383693</xdr:rowOff>
    </xdr:from>
    <xdr:to>
      <xdr:col>9</xdr:col>
      <xdr:colOff>380980</xdr:colOff>
      <xdr:row>1</xdr:row>
      <xdr:rowOff>826065</xdr:rowOff>
    </xdr:to>
    <xdr:sp macro="" textlink="">
      <xdr:nvSpPr>
        <xdr:cNvPr id="5" name="Прямоугольник 4">
          <a:extLst>
            <a:ext uri="{FF2B5EF4-FFF2-40B4-BE49-F238E27FC236}">
              <a16:creationId xmlns:a16="http://schemas.microsoft.com/office/drawing/2014/main" id="{00000000-0008-0000-3000-000005000000}"/>
            </a:ext>
          </a:extLst>
        </xdr:cNvPr>
        <xdr:cNvSpPr/>
      </xdr:nvSpPr>
      <xdr:spPr>
        <a:xfrm>
          <a:off x="10988114" y="1245479"/>
          <a:ext cx="4143009" cy="442372"/>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в 3 отверстия</a:t>
          </a:r>
        </a:p>
        <a:p>
          <a:r>
            <a:rPr lang="ru-RU" sz="1100" b="0" i="0">
              <a:latin typeface="+mn-lt"/>
              <a:ea typeface="+mn-ea"/>
              <a:cs typeface="+mn-cs"/>
            </a:rPr>
            <a:t>Межосевое расстояние 32 мм</a:t>
          </a:r>
        </a:p>
      </xdr:txBody>
    </xdr:sp>
    <xdr:clientData/>
  </xdr:twoCellAnchor>
  <xdr:oneCellAnchor>
    <xdr:from>
      <xdr:col>7</xdr:col>
      <xdr:colOff>1699541</xdr:colOff>
      <xdr:row>6</xdr:row>
      <xdr:rowOff>420205</xdr:rowOff>
    </xdr:from>
    <xdr:ext cx="3967817" cy="651923"/>
    <xdr:sp macro="" textlink="">
      <xdr:nvSpPr>
        <xdr:cNvPr id="8" name="Прямоугольник 7">
          <a:extLst>
            <a:ext uri="{FF2B5EF4-FFF2-40B4-BE49-F238E27FC236}">
              <a16:creationId xmlns:a16="http://schemas.microsoft.com/office/drawing/2014/main" id="{00000000-0008-0000-3000-000008000000}"/>
            </a:ext>
          </a:extLst>
        </xdr:cNvPr>
        <xdr:cNvSpPr/>
      </xdr:nvSpPr>
      <xdr:spPr>
        <a:xfrm>
          <a:off x="10943327" y="3186991"/>
          <a:ext cx="3967817" cy="651923"/>
        </a:xfrm>
        <a:prstGeom prst="rect">
          <a:avLst/>
        </a:prstGeom>
        <a:noFill/>
      </xdr:spPr>
      <xdr:txBody>
        <a:bodyPr wrap="square" lIns="91440" tIns="45720" rIns="91440" bIns="45720">
          <a:noAutofit/>
        </a:bodyPr>
        <a:lstStyle/>
        <a:p>
          <a:r>
            <a:rPr lang="ru-RU" sz="1100" b="0" i="0">
              <a:latin typeface="+mn-lt"/>
              <a:ea typeface="+mn-ea"/>
              <a:cs typeface="+mn-cs"/>
            </a:rPr>
            <a:t>С 2 цапфами под отверстие диаметром 5 мм</a:t>
          </a:r>
        </a:p>
        <a:p>
          <a:r>
            <a:rPr lang="ru-RU" sz="1100" b="0" i="0">
              <a:latin typeface="+mn-lt"/>
              <a:ea typeface="+mn-ea"/>
              <a:cs typeface="+mn-cs"/>
            </a:rPr>
            <a:t>Расстояние между шкантами 32 мм</a:t>
          </a:r>
        </a:p>
        <a:p>
          <a:r>
            <a:rPr lang="ru-RU" sz="1100" b="0" i="0">
              <a:latin typeface="+mn-lt"/>
              <a:ea typeface="+mn-ea"/>
              <a:cs typeface="+mn-cs"/>
            </a:rPr>
            <a:t>Дополнительно 1 отверстие для шурупа</a:t>
          </a:r>
        </a:p>
      </xdr:txBody>
    </xdr:sp>
    <xdr:clientData/>
  </xdr:oneCellAnchor>
  <xdr:twoCellAnchor>
    <xdr:from>
      <xdr:col>7</xdr:col>
      <xdr:colOff>0</xdr:colOff>
      <xdr:row>6</xdr:row>
      <xdr:rowOff>0</xdr:rowOff>
    </xdr:from>
    <xdr:to>
      <xdr:col>8</xdr:col>
      <xdr:colOff>12411</xdr:colOff>
      <xdr:row>6</xdr:row>
      <xdr:rowOff>1080000</xdr:rowOff>
    </xdr:to>
    <xdr:pic>
      <xdr:nvPicPr>
        <xdr:cNvPr id="10" name="Рисунок 9" descr="ta_0070666_TA (1).jpg">
          <a:extLst>
            <a:ext uri="{FF2B5EF4-FFF2-40B4-BE49-F238E27FC236}">
              <a16:creationId xmlns:a16="http://schemas.microsoft.com/office/drawing/2014/main" id="{00000000-0008-0000-3000-00000A000000}"/>
            </a:ext>
          </a:extLst>
        </xdr:cNvPr>
        <xdr:cNvPicPr>
          <a:picLocks noChangeAspect="1"/>
        </xdr:cNvPicPr>
      </xdr:nvPicPr>
      <xdr:blipFill>
        <a:blip xmlns:r="http://schemas.openxmlformats.org/officeDocument/2006/relationships" r:embed="rId2" cstate="print"/>
        <a:stretch>
          <a:fillRect/>
        </a:stretch>
      </xdr:blipFill>
      <xdr:spPr>
        <a:xfrm>
          <a:off x="8108156" y="2512219"/>
          <a:ext cx="1655474" cy="1080000"/>
        </a:xfrm>
        <a:prstGeom prst="rect">
          <a:avLst/>
        </a:prstGeom>
      </xdr:spPr>
    </xdr:pic>
    <xdr:clientData/>
  </xdr:twoCellAnchor>
  <xdr:twoCellAnchor>
    <xdr:from>
      <xdr:col>7</xdr:col>
      <xdr:colOff>0</xdr:colOff>
      <xdr:row>1</xdr:row>
      <xdr:rowOff>0</xdr:rowOff>
    </xdr:from>
    <xdr:to>
      <xdr:col>8</xdr:col>
      <xdr:colOff>23812</xdr:colOff>
      <xdr:row>1</xdr:row>
      <xdr:rowOff>834571</xdr:rowOff>
    </xdr:to>
    <xdr:pic>
      <xdr:nvPicPr>
        <xdr:cNvPr id="12" name="Рисунок 11" descr="ta_0070664_TA.jpg">
          <a:extLst>
            <a:ext uri="{FF2B5EF4-FFF2-40B4-BE49-F238E27FC236}">
              <a16:creationId xmlns:a16="http://schemas.microsoft.com/office/drawing/2014/main" id="{00000000-0008-0000-3000-00000C000000}"/>
            </a:ext>
          </a:extLst>
        </xdr:cNvPr>
        <xdr:cNvPicPr>
          <a:picLocks noChangeAspect="1"/>
        </xdr:cNvPicPr>
      </xdr:nvPicPr>
      <xdr:blipFill>
        <a:blip xmlns:r="http://schemas.openxmlformats.org/officeDocument/2006/relationships" r:embed="rId3" cstate="print"/>
        <a:stretch>
          <a:fillRect/>
        </a:stretch>
      </xdr:blipFill>
      <xdr:spPr>
        <a:xfrm>
          <a:off x="9243786" y="861786"/>
          <a:ext cx="1747383" cy="834571"/>
        </a:xfrm>
        <a:prstGeom prst="rect">
          <a:avLst/>
        </a:prstGeom>
      </xdr:spPr>
    </xdr:pic>
    <xdr:clientData/>
  </xdr:twoCellAnchor>
  <xdr:oneCellAnchor>
    <xdr:from>
      <xdr:col>1</xdr:col>
      <xdr:colOff>609267</xdr:colOff>
      <xdr:row>6</xdr:row>
      <xdr:rowOff>611728</xdr:rowOff>
    </xdr:from>
    <xdr:ext cx="5949375" cy="386128"/>
    <xdr:sp macro="" textlink="">
      <xdr:nvSpPr>
        <xdr:cNvPr id="13" name="Прямоугольник 12">
          <a:extLst>
            <a:ext uri="{FF2B5EF4-FFF2-40B4-BE49-F238E27FC236}">
              <a16:creationId xmlns:a16="http://schemas.microsoft.com/office/drawing/2014/main" id="{00000000-0008-0000-3000-00000D000000}"/>
            </a:ext>
          </a:extLst>
        </xdr:cNvPr>
        <xdr:cNvSpPr/>
      </xdr:nvSpPr>
      <xdr:spPr>
        <a:xfrm>
          <a:off x="1534553" y="3378514"/>
          <a:ext cx="5949375" cy="386128"/>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a:t>
          </a:r>
          <a:r>
            <a:rPr lang="ru-RU" sz="1100" b="0" i="0" baseline="0">
              <a:latin typeface="+mn-lt"/>
              <a:ea typeface="+mn-ea"/>
              <a:cs typeface="+mn-cs"/>
            </a:rPr>
            <a:t> </a:t>
          </a:r>
          <a:r>
            <a:rPr lang="ru-RU" sz="1100" b="0" i="0">
              <a:latin typeface="+mn-lt"/>
              <a:ea typeface="+mn-ea"/>
              <a:cs typeface="+mn-cs"/>
            </a:rPr>
            <a:t>специальным винтом М6 х 25 (заказывается отдельно)</a:t>
          </a:r>
          <a:r>
            <a:rPr lang="ru-RU" sz="1100" b="0" i="0" baseline="0">
              <a:latin typeface="+mn-lt"/>
              <a:ea typeface="+mn-ea"/>
              <a:cs typeface="+mn-cs"/>
            </a:rPr>
            <a:t> </a:t>
          </a:r>
          <a:r>
            <a:rPr lang="ru-RU" sz="1100" b="0" i="0">
              <a:latin typeface="+mn-lt"/>
              <a:ea typeface="+mn-ea"/>
              <a:cs typeface="+mn-cs"/>
            </a:rPr>
            <a:t>19 мм</a:t>
          </a:r>
        </a:p>
        <a:p>
          <a:r>
            <a:rPr lang="ru-RU" sz="1100" b="0" i="0">
              <a:latin typeface="+mn-lt"/>
              <a:ea typeface="+mn-ea"/>
              <a:cs typeface="+mn-cs"/>
            </a:rPr>
            <a:t>Дополнительно 2 отверстия под шурупы для крепления на боковине</a:t>
          </a:r>
        </a:p>
      </xdr:txBody>
    </xdr:sp>
    <xdr:clientData/>
  </xdr:oneCellAnchor>
  <xdr:twoCellAnchor>
    <xdr:from>
      <xdr:col>1</xdr:col>
      <xdr:colOff>0</xdr:colOff>
      <xdr:row>6</xdr:row>
      <xdr:rowOff>0</xdr:rowOff>
    </xdr:from>
    <xdr:to>
      <xdr:col>1</xdr:col>
      <xdr:colOff>500063</xdr:colOff>
      <xdr:row>6</xdr:row>
      <xdr:rowOff>1080000</xdr:rowOff>
    </xdr:to>
    <xdr:pic>
      <xdr:nvPicPr>
        <xdr:cNvPr id="15" name="Рисунок 14" descr="ta_0070668.jpg">
          <a:extLst>
            <a:ext uri="{FF2B5EF4-FFF2-40B4-BE49-F238E27FC236}">
              <a16:creationId xmlns:a16="http://schemas.microsoft.com/office/drawing/2014/main" id="{00000000-0008-0000-3000-00000F000000}"/>
            </a:ext>
          </a:extLst>
        </xdr:cNvPr>
        <xdr:cNvPicPr>
          <a:picLocks noChangeAspect="1"/>
        </xdr:cNvPicPr>
      </xdr:nvPicPr>
      <xdr:blipFill>
        <a:blip xmlns:r="http://schemas.openxmlformats.org/officeDocument/2006/relationships" r:embed="rId4" cstate="print"/>
        <a:stretch>
          <a:fillRect/>
        </a:stretch>
      </xdr:blipFill>
      <xdr:spPr>
        <a:xfrm>
          <a:off x="190500" y="2512219"/>
          <a:ext cx="500063" cy="1080000"/>
        </a:xfrm>
        <a:prstGeom prst="rect">
          <a:avLst/>
        </a:prstGeom>
      </xdr:spPr>
    </xdr:pic>
    <xdr:clientData/>
  </xdr:twoCellAnchor>
  <xdr:twoCellAnchor>
    <xdr:from>
      <xdr:col>1</xdr:col>
      <xdr:colOff>11906</xdr:colOff>
      <xdr:row>11</xdr:row>
      <xdr:rowOff>0</xdr:rowOff>
    </xdr:from>
    <xdr:to>
      <xdr:col>2</xdr:col>
      <xdr:colOff>23811</xdr:colOff>
      <xdr:row>11</xdr:row>
      <xdr:rowOff>1080000</xdr:rowOff>
    </xdr:to>
    <xdr:pic>
      <xdr:nvPicPr>
        <xdr:cNvPr id="18" name="Рисунок 17" descr="ta_0070676_TA.jpg">
          <a:extLst>
            <a:ext uri="{FF2B5EF4-FFF2-40B4-BE49-F238E27FC236}">
              <a16:creationId xmlns:a16="http://schemas.microsoft.com/office/drawing/2014/main" id="{00000000-0008-0000-3000-000012000000}"/>
            </a:ext>
          </a:extLst>
        </xdr:cNvPr>
        <xdr:cNvPicPr>
          <a:picLocks noChangeAspect="1"/>
        </xdr:cNvPicPr>
      </xdr:nvPicPr>
      <xdr:blipFill>
        <a:blip xmlns:r="http://schemas.openxmlformats.org/officeDocument/2006/relationships" r:embed="rId5" cstate="print"/>
        <a:stretch>
          <a:fillRect/>
        </a:stretch>
      </xdr:blipFill>
      <xdr:spPr>
        <a:xfrm>
          <a:off x="892969" y="4786313"/>
          <a:ext cx="1654967" cy="1080000"/>
        </a:xfrm>
        <a:prstGeom prst="rect">
          <a:avLst/>
        </a:prstGeom>
      </xdr:spPr>
    </xdr:pic>
    <xdr:clientData/>
  </xdr:twoCellAnchor>
  <xdr:oneCellAnchor>
    <xdr:from>
      <xdr:col>2</xdr:col>
      <xdr:colOff>45357</xdr:colOff>
      <xdr:row>11</xdr:row>
      <xdr:rowOff>580571</xdr:rowOff>
    </xdr:from>
    <xdr:ext cx="3967817" cy="471715"/>
    <xdr:sp macro="" textlink="">
      <xdr:nvSpPr>
        <xdr:cNvPr id="19" name="Прямоугольник 18">
          <a:extLst>
            <a:ext uri="{FF2B5EF4-FFF2-40B4-BE49-F238E27FC236}">
              <a16:creationId xmlns:a16="http://schemas.microsoft.com/office/drawing/2014/main" id="{00000000-0008-0000-3000-000013000000}"/>
            </a:ext>
          </a:extLst>
        </xdr:cNvPr>
        <xdr:cNvSpPr/>
      </xdr:nvSpPr>
      <xdr:spPr>
        <a:xfrm>
          <a:off x="2694214" y="5306785"/>
          <a:ext cx="3967817" cy="471715"/>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 специальным винтом М6х25</a:t>
          </a:r>
          <a:r>
            <a:rPr lang="ru-RU" sz="1100" b="0" i="0" baseline="0">
              <a:latin typeface="+mn-lt"/>
              <a:ea typeface="+mn-ea"/>
              <a:cs typeface="+mn-cs"/>
            </a:rPr>
            <a:t> (заказывается отдельно)</a:t>
          </a:r>
          <a:endParaRPr lang="ru-RU" sz="1100" b="0" i="0">
            <a:latin typeface="+mn-lt"/>
            <a:ea typeface="+mn-ea"/>
            <a:cs typeface="+mn-cs"/>
          </a:endParaRPr>
        </a:p>
      </xdr:txBody>
    </xdr:sp>
    <xdr:clientData/>
  </xdr:oneCellAnchor>
  <xdr:twoCellAnchor>
    <xdr:from>
      <xdr:col>0</xdr:col>
      <xdr:colOff>90714</xdr:colOff>
      <xdr:row>0</xdr:row>
      <xdr:rowOff>90712</xdr:rowOff>
    </xdr:from>
    <xdr:to>
      <xdr:col>0</xdr:col>
      <xdr:colOff>763914</xdr:colOff>
      <xdr:row>0</xdr:row>
      <xdr:rowOff>763912</xdr:rowOff>
    </xdr:to>
    <xdr:grpSp>
      <xdr:nvGrpSpPr>
        <xdr:cNvPr id="20" name="Группа 19">
          <a:hlinkClick xmlns:r="http://schemas.openxmlformats.org/officeDocument/2006/relationships" r:id="rId6"/>
          <a:extLst>
            <a:ext uri="{FF2B5EF4-FFF2-40B4-BE49-F238E27FC236}">
              <a16:creationId xmlns:a16="http://schemas.microsoft.com/office/drawing/2014/main" id="{00000000-0008-0000-3000-000014000000}"/>
            </a:ext>
          </a:extLst>
        </xdr:cNvPr>
        <xdr:cNvGrpSpPr>
          <a:grpSpLocks noChangeAspect="1"/>
        </xdr:cNvGrpSpPr>
      </xdr:nvGrpSpPr>
      <xdr:grpSpPr>
        <a:xfrm>
          <a:off x="90714" y="90712"/>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30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30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23" name="Группа 22">
          <a:hlinkClick xmlns:r="http://schemas.openxmlformats.org/officeDocument/2006/relationships" r:id="rId7"/>
          <a:extLst>
            <a:ext uri="{FF2B5EF4-FFF2-40B4-BE49-F238E27FC236}">
              <a16:creationId xmlns:a16="http://schemas.microsoft.com/office/drawing/2014/main" id="{00000000-0008-0000-3000-000017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24" name="Стрелка влево 111">
            <a:extLst>
              <a:ext uri="{FF2B5EF4-FFF2-40B4-BE49-F238E27FC236}">
                <a16:creationId xmlns:a16="http://schemas.microsoft.com/office/drawing/2014/main" id="{00000000-0008-0000-3000-00001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5" name="Прямоугольник 24">
            <a:extLst>
              <a:ext uri="{FF2B5EF4-FFF2-40B4-BE49-F238E27FC236}">
                <a16:creationId xmlns:a16="http://schemas.microsoft.com/office/drawing/2014/main" id="{00000000-0008-0000-3000-00001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90714</xdr:rowOff>
    </xdr:from>
    <xdr:to>
      <xdr:col>1</xdr:col>
      <xdr:colOff>1380770</xdr:colOff>
      <xdr:row>0</xdr:row>
      <xdr:rowOff>763914</xdr:rowOff>
    </xdr:to>
    <xdr:grpSp>
      <xdr:nvGrpSpPr>
        <xdr:cNvPr id="26" name="Группа 25">
          <a:hlinkClick xmlns:r="http://schemas.openxmlformats.org/officeDocument/2006/relationships" r:id="rId8"/>
          <a:extLst>
            <a:ext uri="{FF2B5EF4-FFF2-40B4-BE49-F238E27FC236}">
              <a16:creationId xmlns:a16="http://schemas.microsoft.com/office/drawing/2014/main" id="{00000000-0008-0000-3000-00001A000000}"/>
            </a:ext>
          </a:extLst>
        </xdr:cNvPr>
        <xdr:cNvGrpSpPr/>
      </xdr:nvGrpSpPr>
      <xdr:grpSpPr>
        <a:xfrm>
          <a:off x="1632856"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3000-00001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30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54429</xdr:colOff>
      <xdr:row>1</xdr:row>
      <xdr:rowOff>9070</xdr:rowOff>
    </xdr:from>
    <xdr:ext cx="2313214" cy="371929"/>
    <xdr:sp macro="" textlink="">
      <xdr:nvSpPr>
        <xdr:cNvPr id="29" name="Прямоугольник 28">
          <a:extLst>
            <a:ext uri="{FF2B5EF4-FFF2-40B4-BE49-F238E27FC236}">
              <a16:creationId xmlns:a16="http://schemas.microsoft.com/office/drawing/2014/main" id="{00000000-0008-0000-3000-00001D000000}"/>
            </a:ext>
          </a:extLst>
        </xdr:cNvPr>
        <xdr:cNvSpPr/>
      </xdr:nvSpPr>
      <xdr:spPr>
        <a:xfrm>
          <a:off x="2703286" y="870856"/>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Гардеробная штанга</a:t>
          </a:r>
        </a:p>
      </xdr:txBody>
    </xdr:sp>
    <xdr:clientData/>
  </xdr:oneCellAnchor>
  <xdr:oneCellAnchor>
    <xdr:from>
      <xdr:col>7</xdr:col>
      <xdr:colOff>1714500</xdr:colOff>
      <xdr:row>0</xdr:row>
      <xdr:rowOff>825501</xdr:rowOff>
    </xdr:from>
    <xdr:ext cx="2313214" cy="371929"/>
    <xdr:sp macro="" textlink="">
      <xdr:nvSpPr>
        <xdr:cNvPr id="30" name="Прямоугольник 29">
          <a:extLst>
            <a:ext uri="{FF2B5EF4-FFF2-40B4-BE49-F238E27FC236}">
              <a16:creationId xmlns:a16="http://schemas.microsoft.com/office/drawing/2014/main" id="{00000000-0008-0000-3000-00001E000000}"/>
            </a:ext>
          </a:extLst>
        </xdr:cNvPr>
        <xdr:cNvSpPr/>
      </xdr:nvSpPr>
      <xdr:spPr>
        <a:xfrm>
          <a:off x="10958286" y="825501"/>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322</a:t>
          </a:r>
          <a:endParaRPr lang="ru-RU" sz="1800" b="1" i="0" baseline="0">
            <a:latin typeface="+mn-lt"/>
            <a:ea typeface="+mn-ea"/>
            <a:cs typeface="+mn-cs"/>
          </a:endParaRPr>
        </a:p>
      </xdr:txBody>
    </xdr:sp>
    <xdr:clientData/>
  </xdr:oneCellAnchor>
  <xdr:oneCellAnchor>
    <xdr:from>
      <xdr:col>8</xdr:col>
      <xdr:colOff>72573</xdr:colOff>
      <xdr:row>5</xdr:row>
      <xdr:rowOff>163286</xdr:rowOff>
    </xdr:from>
    <xdr:ext cx="2313214" cy="371929"/>
    <xdr:sp macro="" textlink="">
      <xdr:nvSpPr>
        <xdr:cNvPr id="31" name="Прямоугольник 30">
          <a:extLst>
            <a:ext uri="{FF2B5EF4-FFF2-40B4-BE49-F238E27FC236}">
              <a16:creationId xmlns:a16="http://schemas.microsoft.com/office/drawing/2014/main" id="{00000000-0008-0000-3000-00001F000000}"/>
            </a:ext>
          </a:extLst>
        </xdr:cNvPr>
        <xdr:cNvSpPr/>
      </xdr:nvSpPr>
      <xdr:spPr>
        <a:xfrm>
          <a:off x="11039930" y="27486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323</a:t>
          </a:r>
          <a:endParaRPr lang="ru-RU" sz="1800" b="1" i="0" baseline="0">
            <a:latin typeface="+mn-lt"/>
            <a:ea typeface="+mn-ea"/>
            <a:cs typeface="+mn-cs"/>
          </a:endParaRPr>
        </a:p>
      </xdr:txBody>
    </xdr:sp>
    <xdr:clientData/>
  </xdr:oneCellAnchor>
  <xdr:oneCellAnchor>
    <xdr:from>
      <xdr:col>1</xdr:col>
      <xdr:colOff>598714</xdr:colOff>
      <xdr:row>5</xdr:row>
      <xdr:rowOff>172357</xdr:rowOff>
    </xdr:from>
    <xdr:ext cx="2313214" cy="371929"/>
    <xdr:sp macro="" textlink="">
      <xdr:nvSpPr>
        <xdr:cNvPr id="32" name="Прямоугольник 31">
          <a:extLst>
            <a:ext uri="{FF2B5EF4-FFF2-40B4-BE49-F238E27FC236}">
              <a16:creationId xmlns:a16="http://schemas.microsoft.com/office/drawing/2014/main" id="{00000000-0008-0000-3000-000020000000}"/>
            </a:ext>
          </a:extLst>
        </xdr:cNvPr>
        <xdr:cNvSpPr/>
      </xdr:nvSpPr>
      <xdr:spPr>
        <a:xfrm>
          <a:off x="1524000" y="2757714"/>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786</a:t>
          </a:r>
          <a:endParaRPr lang="ru-RU" sz="1800" b="1" i="0" baseline="0">
            <a:latin typeface="+mn-lt"/>
            <a:ea typeface="+mn-ea"/>
            <a:cs typeface="+mn-cs"/>
          </a:endParaRPr>
        </a:p>
      </xdr:txBody>
    </xdr:sp>
    <xdr:clientData/>
  </xdr:oneCellAnchor>
  <xdr:oneCellAnchor>
    <xdr:from>
      <xdr:col>2</xdr:col>
      <xdr:colOff>99786</xdr:colOff>
      <xdr:row>10</xdr:row>
      <xdr:rowOff>172357</xdr:rowOff>
    </xdr:from>
    <xdr:ext cx="2313214" cy="371929"/>
    <xdr:sp macro="" textlink="">
      <xdr:nvSpPr>
        <xdr:cNvPr id="33" name="Прямоугольник 32">
          <a:extLst>
            <a:ext uri="{FF2B5EF4-FFF2-40B4-BE49-F238E27FC236}">
              <a16:creationId xmlns:a16="http://schemas.microsoft.com/office/drawing/2014/main" id="{00000000-0008-0000-3000-000021000000}"/>
            </a:ext>
          </a:extLst>
        </xdr:cNvPr>
        <xdr:cNvSpPr/>
      </xdr:nvSpPr>
      <xdr:spPr>
        <a:xfrm>
          <a:off x="2748643" y="47171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Средняя опора </a:t>
          </a:r>
          <a:r>
            <a:rPr lang="en-US" sz="1800" b="1" i="0" baseline="0">
              <a:latin typeface="+mn-lt"/>
              <a:ea typeface="+mn-ea"/>
              <a:cs typeface="+mn-cs"/>
            </a:rPr>
            <a:t>SL 781</a:t>
          </a:r>
          <a:endParaRPr lang="ru-RU" sz="1800" b="1" i="0" baseline="0">
            <a:latin typeface="+mn-lt"/>
            <a:ea typeface="+mn-ea"/>
            <a:cs typeface="+mn-cs"/>
          </a:endParaRPr>
        </a:p>
      </xdr:txBody>
    </xdr:sp>
    <xdr:clientData/>
  </xdr:oneCellAnchor>
</xdr:wsDr>
</file>

<file path=xl/drawings/drawing37.xml><?xml version="1.0" encoding="utf-8"?>
<xdr:wsDr xmlns:xdr="http://schemas.openxmlformats.org/drawingml/2006/spreadsheetDrawing" xmlns:a="http://schemas.openxmlformats.org/drawingml/2006/main">
  <xdr:oneCellAnchor>
    <xdr:from>
      <xdr:col>2</xdr:col>
      <xdr:colOff>2059564</xdr:colOff>
      <xdr:row>3</xdr:row>
      <xdr:rowOff>44649</xdr:rowOff>
    </xdr:from>
    <xdr:ext cx="4907293" cy="1996421"/>
    <xdr:sp macro="" textlink="">
      <xdr:nvSpPr>
        <xdr:cNvPr id="4" name="Прямоугольник 3">
          <a:extLst>
            <a:ext uri="{FF2B5EF4-FFF2-40B4-BE49-F238E27FC236}">
              <a16:creationId xmlns:a16="http://schemas.microsoft.com/office/drawing/2014/main" id="{00000000-0008-0000-3200-000004000000}"/>
            </a:ext>
          </a:extLst>
        </xdr:cNvPr>
        <xdr:cNvSpPr/>
      </xdr:nvSpPr>
      <xdr:spPr>
        <a:xfrm>
          <a:off x="4708421" y="1559578"/>
          <a:ext cx="4907293" cy="19964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Вес заслонки вкл. рукоятку 4 кг на фурнитуру</a:t>
          </a:r>
        </a:p>
        <a:p>
          <a:r>
            <a:rPr lang="ru-RU" sz="1400" b="0" i="0">
              <a:latin typeface="+mn-lt"/>
              <a:ea typeface="+mn-ea"/>
              <a:cs typeface="+mn-cs"/>
            </a:rPr>
            <a:t>Высококачественная и не требующая обслуживания тормозная система с точной регулировкой</a:t>
          </a:r>
        </a:p>
        <a:p>
          <a:r>
            <a:rPr lang="ru-RU" sz="1400" b="0" i="0">
              <a:latin typeface="+mn-lt"/>
              <a:ea typeface="+mn-ea"/>
              <a:cs typeface="+mn-cs"/>
            </a:rPr>
            <a:t>Магнитная вставка 4 мм регулируемая, вкл. встречную пластину</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Крышка должна быть откинута в нижней части с петлями </a:t>
          </a:r>
          <a:r>
            <a:rPr lang="en-US" sz="1400" b="0" i="0">
              <a:latin typeface="+mn-lt"/>
              <a:ea typeface="+mn-ea"/>
              <a:cs typeface="+mn-cs"/>
            </a:rPr>
            <a:t>Markant</a:t>
          </a:r>
          <a:r>
            <a:rPr lang="ru-RU" sz="1400" b="0" i="0" baseline="0">
              <a:latin typeface="+mn-lt"/>
              <a:ea typeface="+mn-ea"/>
              <a:cs typeface="+mn-cs"/>
            </a:rPr>
            <a:t> (заказываются отдельно)</a:t>
          </a:r>
          <a:endParaRPr lang="ru-RU" sz="1400" b="0" i="0">
            <a:latin typeface="+mn-lt"/>
            <a:ea typeface="+mn-ea"/>
            <a:cs typeface="+mn-cs"/>
          </a:endParaRP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10" name="Группа 9">
          <a:hlinkClick xmlns:r="http://schemas.openxmlformats.org/officeDocument/2006/relationships" r:id="rId1"/>
          <a:extLst>
            <a:ext uri="{FF2B5EF4-FFF2-40B4-BE49-F238E27FC236}">
              <a16:creationId xmlns:a16="http://schemas.microsoft.com/office/drawing/2014/main" id="{00000000-0008-0000-3200-00000A000000}"/>
            </a:ext>
          </a:extLst>
        </xdr:cNvPr>
        <xdr:cNvGrpSpPr>
          <a:grpSpLocks noChangeAspect="1"/>
        </xdr:cNvGrpSpPr>
      </xdr:nvGrpSpPr>
      <xdr:grpSpPr>
        <a:xfrm>
          <a:off x="99786" y="90713"/>
          <a:ext cx="673200" cy="673200"/>
          <a:chOff x="720000" y="3600000"/>
          <a:chExt cx="792000" cy="792000"/>
        </a:xfrm>
        <a:noFill/>
      </xdr:grpSpPr>
      <xdr:sp macro="" textlink="">
        <xdr:nvSpPr>
          <xdr:cNvPr id="11" name="Стрелка влево 111">
            <a:extLst>
              <a:ext uri="{FF2B5EF4-FFF2-40B4-BE49-F238E27FC236}">
                <a16:creationId xmlns:a16="http://schemas.microsoft.com/office/drawing/2014/main" id="{00000000-0008-0000-3200-00000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2" name="Прямоугольник 11">
            <a:extLst>
              <a:ext uri="{FF2B5EF4-FFF2-40B4-BE49-F238E27FC236}">
                <a16:creationId xmlns:a16="http://schemas.microsoft.com/office/drawing/2014/main" id="{00000000-0008-0000-3200-00000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3" name="Группа 12">
          <a:hlinkClick xmlns:r="http://schemas.openxmlformats.org/officeDocument/2006/relationships" r:id="rId2"/>
          <a:extLst>
            <a:ext uri="{FF2B5EF4-FFF2-40B4-BE49-F238E27FC236}">
              <a16:creationId xmlns:a16="http://schemas.microsoft.com/office/drawing/2014/main" id="{00000000-0008-0000-3200-00000D000000}"/>
            </a:ext>
          </a:extLst>
        </xdr:cNvPr>
        <xdr:cNvGrpSpPr>
          <a:grpSpLocks noChangeAspect="1"/>
        </xdr:cNvGrpSpPr>
      </xdr:nvGrpSpPr>
      <xdr:grpSpPr>
        <a:xfrm rot="5400000">
          <a:off x="870854" y="90714"/>
          <a:ext cx="673200" cy="673200"/>
          <a:chOff x="720000" y="3600000"/>
          <a:chExt cx="792000" cy="792000"/>
        </a:xfrm>
        <a:noFill/>
      </xdr:grpSpPr>
      <xdr:sp macro="" textlink="">
        <xdr:nvSpPr>
          <xdr:cNvPr id="14" name="Стрелка влево 111">
            <a:extLst>
              <a:ext uri="{FF2B5EF4-FFF2-40B4-BE49-F238E27FC236}">
                <a16:creationId xmlns:a16="http://schemas.microsoft.com/office/drawing/2014/main" id="{00000000-0008-0000-3200-00000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5" name="Прямоугольник 14">
            <a:extLst>
              <a:ext uri="{FF2B5EF4-FFF2-40B4-BE49-F238E27FC236}">
                <a16:creationId xmlns:a16="http://schemas.microsoft.com/office/drawing/2014/main" id="{00000000-0008-0000-3200-00000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3</xdr:row>
      <xdr:rowOff>0</xdr:rowOff>
    </xdr:from>
    <xdr:to>
      <xdr:col>2</xdr:col>
      <xdr:colOff>2041790</xdr:colOff>
      <xdr:row>3</xdr:row>
      <xdr:rowOff>2186215</xdr:rowOff>
    </xdr:to>
    <xdr:pic>
      <xdr:nvPicPr>
        <xdr:cNvPr id="16" name="Рисунок 15">
          <a:extLst>
            <a:ext uri="{FF2B5EF4-FFF2-40B4-BE49-F238E27FC236}">
              <a16:creationId xmlns:a16="http://schemas.microsoft.com/office/drawing/2014/main" id="{00000000-0008-0000-32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5286" y="898071"/>
          <a:ext cx="3765361"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2123064</xdr:colOff>
      <xdr:row>14</xdr:row>
      <xdr:rowOff>389365</xdr:rowOff>
    </xdr:from>
    <xdr:ext cx="4226936" cy="1697065"/>
    <xdr:sp macro="" textlink="">
      <xdr:nvSpPr>
        <xdr:cNvPr id="17" name="Прямоугольник 16">
          <a:extLst>
            <a:ext uri="{FF2B5EF4-FFF2-40B4-BE49-F238E27FC236}">
              <a16:creationId xmlns:a16="http://schemas.microsoft.com/office/drawing/2014/main" id="{00000000-0008-0000-3200-000011000000}"/>
            </a:ext>
          </a:extLst>
        </xdr:cNvPr>
        <xdr:cNvSpPr/>
      </xdr:nvSpPr>
      <xdr:spPr>
        <a:xfrm>
          <a:off x="4771921" y="6548865"/>
          <a:ext cx="4226936" cy="1697065"/>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Может использоваться справа или слева</a:t>
          </a:r>
        </a:p>
        <a:p>
          <a:r>
            <a:rPr lang="ru-RU" sz="1400" b="0" i="0">
              <a:latin typeface="+mn-lt"/>
              <a:ea typeface="+mn-ea"/>
              <a:cs typeface="+mn-cs"/>
            </a:rPr>
            <a:t>Заслонка должна быть откинута в нижней части с помощью шарниров</a:t>
          </a:r>
          <a:r>
            <a:rPr lang="ru-RU" sz="1400" b="0" i="0" baseline="0">
              <a:latin typeface="+mn-lt"/>
              <a:ea typeface="+mn-ea"/>
              <a:cs typeface="+mn-cs"/>
            </a:rPr>
            <a:t> (заказывается отдельно)</a:t>
          </a:r>
          <a:endParaRPr lang="ru-RU" sz="1400" b="0" i="0">
            <a:latin typeface="+mn-lt"/>
            <a:ea typeface="+mn-ea"/>
            <a:cs typeface="+mn-cs"/>
          </a:endParaRPr>
        </a:p>
      </xdr:txBody>
    </xdr:sp>
    <xdr:clientData/>
  </xdr:oneCellAnchor>
  <xdr:twoCellAnchor editAs="oneCell">
    <xdr:from>
      <xdr:col>0</xdr:col>
      <xdr:colOff>907142</xdr:colOff>
      <xdr:row>14</xdr:row>
      <xdr:rowOff>1</xdr:rowOff>
    </xdr:from>
    <xdr:to>
      <xdr:col>2</xdr:col>
      <xdr:colOff>2029799</xdr:colOff>
      <xdr:row>14</xdr:row>
      <xdr:rowOff>2177143</xdr:rowOff>
    </xdr:to>
    <xdr:pic>
      <xdr:nvPicPr>
        <xdr:cNvPr id="19" name="Рисунок 18">
          <a:extLst>
            <a:ext uri="{FF2B5EF4-FFF2-40B4-BE49-F238E27FC236}">
              <a16:creationId xmlns:a16="http://schemas.microsoft.com/office/drawing/2014/main" id="{00000000-0008-0000-32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07142" y="6159501"/>
          <a:ext cx="3771514" cy="2177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716640</xdr:colOff>
      <xdr:row>0</xdr:row>
      <xdr:rowOff>90714</xdr:rowOff>
    </xdr:from>
    <xdr:to>
      <xdr:col>1</xdr:col>
      <xdr:colOff>1389840</xdr:colOff>
      <xdr:row>0</xdr:row>
      <xdr:rowOff>763914</xdr:rowOff>
    </xdr:to>
    <xdr:grpSp>
      <xdr:nvGrpSpPr>
        <xdr:cNvPr id="18" name="Группа 17">
          <a:hlinkClick xmlns:r="http://schemas.openxmlformats.org/officeDocument/2006/relationships" r:id="rId5"/>
          <a:extLst>
            <a:ext uri="{FF2B5EF4-FFF2-40B4-BE49-F238E27FC236}">
              <a16:creationId xmlns:a16="http://schemas.microsoft.com/office/drawing/2014/main" id="{00000000-0008-0000-3200-000012000000}"/>
            </a:ext>
          </a:extLst>
        </xdr:cNvPr>
        <xdr:cNvGrpSpPr/>
      </xdr:nvGrpSpPr>
      <xdr:grpSpPr>
        <a:xfrm>
          <a:off x="1641926" y="90714"/>
          <a:ext cx="673200" cy="673200"/>
          <a:chOff x="2403929" y="99786"/>
          <a:chExt cx="673200" cy="673200"/>
        </a:xfrm>
      </xdr:grpSpPr>
      <xdr:pic>
        <xdr:nvPicPr>
          <xdr:cNvPr id="20" name="Рисунок 19" descr="Открытая книга">
            <a:extLst>
              <a:ext uri="{FF2B5EF4-FFF2-40B4-BE49-F238E27FC236}">
                <a16:creationId xmlns:a16="http://schemas.microsoft.com/office/drawing/2014/main" id="{00000000-0008-0000-3200-000014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32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1524350</xdr:colOff>
      <xdr:row>20</xdr:row>
      <xdr:rowOff>117222</xdr:rowOff>
    </xdr:from>
    <xdr:ext cx="3782436" cy="2059921"/>
    <xdr:sp macro="" textlink="">
      <xdr:nvSpPr>
        <xdr:cNvPr id="22" name="Прямоугольник 21">
          <a:extLst>
            <a:ext uri="{FF2B5EF4-FFF2-40B4-BE49-F238E27FC236}">
              <a16:creationId xmlns:a16="http://schemas.microsoft.com/office/drawing/2014/main" id="{00000000-0008-0000-3200-000016000000}"/>
            </a:ext>
          </a:extLst>
        </xdr:cNvPr>
        <xdr:cNvSpPr/>
      </xdr:nvSpPr>
      <xdr:spPr>
        <a:xfrm>
          <a:off x="4178650" y="1298322"/>
          <a:ext cx="3782436" cy="20599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Макс. вес створки с ручкой 8 кг</a:t>
          </a:r>
        </a:p>
        <a:p>
          <a:r>
            <a:rPr lang="ru-RU" sz="1400" b="0" i="0">
              <a:latin typeface="+mn-lt"/>
              <a:ea typeface="+mn-ea"/>
              <a:cs typeface="+mn-cs"/>
            </a:rPr>
            <a:t>Вкладная створка в открытом состоянии почти полностью задвигается внутрь корпуса.</a:t>
          </a:r>
        </a:p>
        <a:p>
          <a:r>
            <a:rPr lang="ru-RU" sz="1400" b="0" i="0">
              <a:latin typeface="+mn-lt"/>
              <a:ea typeface="+mn-ea"/>
              <a:cs typeface="+mn-cs"/>
            </a:rPr>
            <a:t>Ручка устанавливается по центру створки</a:t>
          </a:r>
        </a:p>
        <a:p>
          <a:r>
            <a:rPr lang="ru-RU" sz="1400" b="0" i="0">
              <a:latin typeface="+mn-lt"/>
              <a:ea typeface="+mn-ea"/>
              <a:cs typeface="+mn-cs"/>
            </a:rPr>
            <a:t>Регулировка по высоте ± 1,25 мм</a:t>
          </a:r>
        </a:p>
        <a:p>
          <a:r>
            <a:rPr lang="ru-RU" sz="1400" b="0" i="0">
              <a:latin typeface="+mn-lt"/>
              <a:ea typeface="+mn-ea"/>
              <a:cs typeface="+mn-cs"/>
            </a:rPr>
            <a:t>Размеры створки: высота 145 - 400 мм / макс. ширина 1200 мм</a:t>
          </a:r>
        </a:p>
      </xdr:txBody>
    </xdr:sp>
    <xdr:clientData/>
  </xdr:oneCellAnchor>
  <xdr:twoCellAnchor editAs="oneCell">
    <xdr:from>
      <xdr:col>0</xdr:col>
      <xdr:colOff>916215</xdr:colOff>
      <xdr:row>20</xdr:row>
      <xdr:rowOff>117925</xdr:rowOff>
    </xdr:from>
    <xdr:to>
      <xdr:col>2</xdr:col>
      <xdr:colOff>1500662</xdr:colOff>
      <xdr:row>20</xdr:row>
      <xdr:rowOff>2177139</xdr:rowOff>
    </xdr:to>
    <xdr:pic>
      <xdr:nvPicPr>
        <xdr:cNvPr id="23" name="Рисунок 22">
          <a:extLst>
            <a:ext uri="{FF2B5EF4-FFF2-40B4-BE49-F238E27FC236}">
              <a16:creationId xmlns:a16="http://schemas.microsoft.com/office/drawing/2014/main" id="{00000000-0008-0000-3200-00001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5" y="9706425"/>
          <a:ext cx="3233304" cy="2059214"/>
        </a:xfrm>
        <a:prstGeom prst="rect">
          <a:avLst/>
        </a:prstGeom>
      </xdr:spPr>
    </xdr:pic>
    <xdr:clientData/>
  </xdr:twoCellAnchor>
  <xdr:twoCellAnchor>
    <xdr:from>
      <xdr:col>1</xdr:col>
      <xdr:colOff>743857</xdr:colOff>
      <xdr:row>19</xdr:row>
      <xdr:rowOff>81643</xdr:rowOff>
    </xdr:from>
    <xdr:to>
      <xdr:col>1</xdr:col>
      <xdr:colOff>1417057</xdr:colOff>
      <xdr:row>19</xdr:row>
      <xdr:rowOff>754843</xdr:rowOff>
    </xdr:to>
    <xdr:grpSp>
      <xdr:nvGrpSpPr>
        <xdr:cNvPr id="24" name="Группа 23">
          <a:hlinkClick xmlns:r="http://schemas.openxmlformats.org/officeDocument/2006/relationships" r:id="rId9"/>
          <a:extLst>
            <a:ext uri="{FF2B5EF4-FFF2-40B4-BE49-F238E27FC236}">
              <a16:creationId xmlns:a16="http://schemas.microsoft.com/office/drawing/2014/main" id="{00000000-0008-0000-3200-000018000000}"/>
            </a:ext>
          </a:extLst>
        </xdr:cNvPr>
        <xdr:cNvGrpSpPr/>
      </xdr:nvGrpSpPr>
      <xdr:grpSpPr>
        <a:xfrm>
          <a:off x="1669143" y="9497786"/>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3200-00001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32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752928</xdr:colOff>
      <xdr:row>28</xdr:row>
      <xdr:rowOff>81642</xdr:rowOff>
    </xdr:from>
    <xdr:to>
      <xdr:col>1</xdr:col>
      <xdr:colOff>1426128</xdr:colOff>
      <xdr:row>28</xdr:row>
      <xdr:rowOff>754842</xdr:rowOff>
    </xdr:to>
    <xdr:grpSp>
      <xdr:nvGrpSpPr>
        <xdr:cNvPr id="30" name="Группа 29">
          <a:hlinkClick xmlns:r="http://schemas.openxmlformats.org/officeDocument/2006/relationships" r:id="rId10"/>
          <a:extLst>
            <a:ext uri="{FF2B5EF4-FFF2-40B4-BE49-F238E27FC236}">
              <a16:creationId xmlns:a16="http://schemas.microsoft.com/office/drawing/2014/main" id="{00000000-0008-0000-3200-00001E000000}"/>
            </a:ext>
          </a:extLst>
        </xdr:cNvPr>
        <xdr:cNvGrpSpPr/>
      </xdr:nvGrpSpPr>
      <xdr:grpSpPr>
        <a:xfrm>
          <a:off x="1678214" y="14106071"/>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3200-00001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32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1333851</xdr:colOff>
      <xdr:row>29</xdr:row>
      <xdr:rowOff>489150</xdr:rowOff>
    </xdr:from>
    <xdr:ext cx="4009221" cy="1624493"/>
    <xdr:sp macro="" textlink="">
      <xdr:nvSpPr>
        <xdr:cNvPr id="33" name="Прямоугольник 32">
          <a:extLst>
            <a:ext uri="{FF2B5EF4-FFF2-40B4-BE49-F238E27FC236}">
              <a16:creationId xmlns:a16="http://schemas.microsoft.com/office/drawing/2014/main" id="{00000000-0008-0000-3200-000021000000}"/>
            </a:ext>
          </a:extLst>
        </xdr:cNvPr>
        <xdr:cNvSpPr/>
      </xdr:nvSpPr>
      <xdr:spPr>
        <a:xfrm>
          <a:off x="3988151" y="1670250"/>
          <a:ext cx="4009221" cy="1624493"/>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Параметры створки: высота 200 - 500 мм / ширина 300 - 1000 мм</a:t>
          </a:r>
        </a:p>
        <a:p>
          <a:r>
            <a:rPr lang="ru-RU" sz="1400" b="0" i="0">
              <a:latin typeface="+mn-lt"/>
              <a:ea typeface="+mn-ea"/>
              <a:cs typeface="+mn-cs"/>
            </a:rPr>
            <a:t>Сталь никелированная</a:t>
          </a:r>
        </a:p>
        <a:p>
          <a:r>
            <a:rPr lang="ru-RU" sz="1400" b="0" i="0">
              <a:latin typeface="+mn-lt"/>
              <a:ea typeface="+mn-ea"/>
              <a:cs typeface="+mn-cs"/>
            </a:rPr>
            <a:t>Максимальный вес створки 2,5 кг</a:t>
          </a:r>
        </a:p>
        <a:p>
          <a:r>
            <a:rPr lang="ru-RU" sz="1400" b="0" i="0">
              <a:latin typeface="+mn-lt"/>
              <a:ea typeface="+mn-ea"/>
              <a:cs typeface="+mn-cs"/>
            </a:rPr>
            <a:t>Угол открывания 75°</a:t>
          </a:r>
        </a:p>
      </xdr:txBody>
    </xdr:sp>
    <xdr:clientData/>
  </xdr:oneCellAnchor>
  <xdr:twoCellAnchor editAs="oneCell">
    <xdr:from>
      <xdr:col>0</xdr:col>
      <xdr:colOff>916213</xdr:colOff>
      <xdr:row>29</xdr:row>
      <xdr:rowOff>172352</xdr:rowOff>
    </xdr:from>
    <xdr:to>
      <xdr:col>2</xdr:col>
      <xdr:colOff>1270000</xdr:colOff>
      <xdr:row>29</xdr:row>
      <xdr:rowOff>2178545</xdr:rowOff>
    </xdr:to>
    <xdr:pic>
      <xdr:nvPicPr>
        <xdr:cNvPr id="34" name="Рисунок 33">
          <a:extLst>
            <a:ext uri="{FF2B5EF4-FFF2-40B4-BE49-F238E27FC236}">
              <a16:creationId xmlns:a16="http://schemas.microsoft.com/office/drawing/2014/main" id="{00000000-0008-0000-32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16213" y="14813638"/>
          <a:ext cx="3002644" cy="200619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5.bin"/><Relationship Id="rId1" Type="http://schemas.openxmlformats.org/officeDocument/2006/relationships/hyperlink" Target="http://www.hettich.com/blaetterkataloge/bkwc/?cat=TA_2020&amp;lang=ru_RU"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5.xml"/><Relationship Id="rId3" Type="http://schemas.openxmlformats.org/officeDocument/2006/relationships/vmlDrawing" Target="../drawings/vmlDrawing1.vml"/><Relationship Id="rId7" Type="http://schemas.openxmlformats.org/officeDocument/2006/relationships/ctrlProp" Target="../ctrlProps/ctrlProp4.xml"/><Relationship Id="rId2" Type="http://schemas.openxmlformats.org/officeDocument/2006/relationships/drawing" Target="../drawings/drawing13.xml"/><Relationship Id="rId1" Type="http://schemas.openxmlformats.org/officeDocument/2006/relationships/printerSettings" Target="../printerSettings/printerSettings12.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 Id="rId9" Type="http://schemas.openxmlformats.org/officeDocument/2006/relationships/ctrlProp" Target="../ctrlProps/ctrlProp6.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2.xml"/><Relationship Id="rId1" Type="http://schemas.openxmlformats.org/officeDocument/2006/relationships/printerSettings" Target="../printerSettings/printerSettings24.bin"/><Relationship Id="rId6" Type="http://schemas.openxmlformats.org/officeDocument/2006/relationships/ctrlProp" Target="../ctrlProps/ctrlProp9.xml"/><Relationship Id="rId5" Type="http://schemas.openxmlformats.org/officeDocument/2006/relationships/ctrlProp" Target="../ctrlProps/ctrlProp8.xml"/><Relationship Id="rId4" Type="http://schemas.openxmlformats.org/officeDocument/2006/relationships/ctrlProp" Target="../ctrlProps/ctrlProp7.xml"/></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ctrlProp" Target="../ctrlProps/ctrlProp13.xml"/><Relationship Id="rId2" Type="http://schemas.openxmlformats.org/officeDocument/2006/relationships/drawing" Target="../drawings/drawing23.xml"/><Relationship Id="rId1" Type="http://schemas.openxmlformats.org/officeDocument/2006/relationships/printerSettings" Target="../printerSettings/printerSettings25.bin"/><Relationship Id="rId6" Type="http://schemas.openxmlformats.org/officeDocument/2006/relationships/ctrlProp" Target="../ctrlProps/ctrlProp12.xml"/><Relationship Id="rId5" Type="http://schemas.openxmlformats.org/officeDocument/2006/relationships/ctrlProp" Target="../ctrlProps/ctrlProp11.xml"/><Relationship Id="rId4" Type="http://schemas.openxmlformats.org/officeDocument/2006/relationships/ctrlProp" Target="../ctrlProps/ctrlProp10.xml"/></Relationships>
</file>

<file path=xl/worksheets/_rels/sheet35.xml.rels><?xml version="1.0" encoding="UTF-8" standalone="yes"?>
<Relationships xmlns="http://schemas.openxmlformats.org/package/2006/relationships"><Relationship Id="rId3" Type="http://schemas.openxmlformats.org/officeDocument/2006/relationships/ctrlProp" Target="../ctrlProps/ctrlProp14.xml"/><Relationship Id="rId2" Type="http://schemas.openxmlformats.org/officeDocument/2006/relationships/vmlDrawing" Target="../drawings/vmlDrawing4.vml"/><Relationship Id="rId1" Type="http://schemas.openxmlformats.org/officeDocument/2006/relationships/drawing" Target="../drawings/drawing24.xml"/><Relationship Id="rId4" Type="http://schemas.openxmlformats.org/officeDocument/2006/relationships/ctrlProp" Target="../ctrlProps/ctrlProp15.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7.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8.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2.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3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Лист27">
    <tabColor theme="3"/>
  </sheetPr>
  <dimension ref="A1:M100"/>
  <sheetViews>
    <sheetView showRowColHeaders="0" zoomScale="70" zoomScaleNormal="70" workbookViewId="0">
      <pane ySplit="1" topLeftCell="A2" activePane="bottomLeft" state="frozen"/>
      <selection pane="bottomLeft" activeCell="B7" sqref="B7"/>
    </sheetView>
  </sheetViews>
  <sheetFormatPr defaultColWidth="9.1796875" defaultRowHeight="14.5" x14ac:dyDescent="0.35"/>
  <cols>
    <col min="1" max="1" width="13.26953125" style="13" customWidth="1"/>
    <col min="2" max="2" width="14.08984375" style="13" customWidth="1"/>
    <col min="3" max="3" width="95.08984375" style="13" customWidth="1"/>
    <col min="4" max="4" width="12.7265625" style="13" customWidth="1"/>
    <col min="5" max="6" width="15.453125" style="13" customWidth="1"/>
    <col min="7" max="16384" width="9.1796875" style="13"/>
  </cols>
  <sheetData>
    <row r="1" spans="1:13" s="194" customFormat="1" ht="79.5" customHeight="1" x14ac:dyDescent="0.65">
      <c r="A1" s="691" t="s">
        <v>266</v>
      </c>
      <c r="B1" s="691"/>
      <c r="C1" s="691"/>
      <c r="D1" s="691"/>
      <c r="E1" s="691"/>
      <c r="F1" s="691"/>
      <c r="G1" s="691"/>
      <c r="H1" s="691"/>
      <c r="I1" s="691"/>
      <c r="J1" s="691"/>
      <c r="K1" s="691"/>
      <c r="L1" s="691"/>
      <c r="M1" s="691"/>
    </row>
    <row r="3" spans="1:13" ht="47.25" customHeight="1" x14ac:dyDescent="0.35"/>
    <row r="4" spans="1:13" x14ac:dyDescent="0.35">
      <c r="B4" s="13" t="s">
        <v>1186</v>
      </c>
    </row>
    <row r="5" spans="1:13" x14ac:dyDescent="0.35">
      <c r="B5" s="692" t="s">
        <v>267</v>
      </c>
      <c r="C5" s="693"/>
      <c r="D5" s="693"/>
      <c r="E5" s="693"/>
      <c r="F5" s="694"/>
      <c r="G5" s="689" t="s">
        <v>270</v>
      </c>
    </row>
    <row r="6" spans="1:13" x14ac:dyDescent="0.35">
      <c r="B6" s="76" t="s">
        <v>9</v>
      </c>
      <c r="C6" s="76" t="s">
        <v>10</v>
      </c>
      <c r="D6" s="76" t="s">
        <v>268</v>
      </c>
      <c r="E6" s="76" t="s">
        <v>269</v>
      </c>
      <c r="F6" s="238" t="s">
        <v>569</v>
      </c>
      <c r="G6" s="690"/>
    </row>
    <row r="7" spans="1:13" ht="25.5" customHeight="1" x14ac:dyDescent="0.35">
      <c r="B7" s="162"/>
      <c r="C7" s="163" t="str">
        <f>IFERROR(VLOOKUP(B7,Цены!$A:$B,2,FALSE),"введите артикул в зеленое поле")</f>
        <v>введите артикул в зеленое поле</v>
      </c>
      <c r="D7" s="136">
        <v>1</v>
      </c>
      <c r="E7" s="77" t="e">
        <f>IFERROR(VLOOKUP(B7,Sale!$A:$E,5,0),VLOOKUP(B7,Цены!$A:$G,7,0))*D7</f>
        <v>#N/A</v>
      </c>
      <c r="F7" s="243" t="s">
        <v>91</v>
      </c>
      <c r="G7" s="78" t="str">
        <f>IFERROR(VLOOKUP(B7,Цены!$A:$D,4,FALSE)," ")</f>
        <v xml:space="preserve"> </v>
      </c>
    </row>
    <row r="8" spans="1:13" ht="25.5" customHeight="1" x14ac:dyDescent="0.35">
      <c r="B8" s="162"/>
      <c r="C8" s="164" t="str">
        <f>IFERROR(VLOOKUP(B8,Цены!$A:$B,2,FALSE),"введите артикул в зеленое поле")</f>
        <v>введите артикул в зеленое поле</v>
      </c>
      <c r="D8" s="136">
        <v>1</v>
      </c>
      <c r="E8" s="77" t="e">
        <f>IFERROR(VLOOKUP(B8,Sale!$A:$E,5,0),VLOOKUP(B8,Цены!$A:$G,7,0))*D8</f>
        <v>#N/A</v>
      </c>
      <c r="F8" s="243" t="s">
        <v>91</v>
      </c>
      <c r="G8" s="78" t="str">
        <f>IFERROR(VLOOKUP(B8,Цены!$A:$D,4,FALSE)," ")</f>
        <v xml:space="preserve"> </v>
      </c>
    </row>
    <row r="9" spans="1:13" ht="25.5" customHeight="1" x14ac:dyDescent="0.35">
      <c r="B9" s="162"/>
      <c r="C9" s="164" t="str">
        <f>IFERROR(VLOOKUP(B9,Цены!$A:$B,2,FALSE),"введите артикул в зеленое поле")</f>
        <v>введите артикул в зеленое поле</v>
      </c>
      <c r="D9" s="136">
        <v>1</v>
      </c>
      <c r="E9" s="77" t="e">
        <f>IFERROR(VLOOKUP(B9,Sale!$A:$E,5,0),VLOOKUP(B9,Цены!$A:$G,7,0))*D9</f>
        <v>#N/A</v>
      </c>
      <c r="F9" s="243" t="s">
        <v>91</v>
      </c>
      <c r="G9" s="78" t="str">
        <f>IFERROR(VLOOKUP(B9,Цены!$A:$D,4,FALSE)," ")</f>
        <v xml:space="preserve"> </v>
      </c>
    </row>
    <row r="10" spans="1:13" ht="25.5" customHeight="1" x14ac:dyDescent="0.35">
      <c r="B10" s="162"/>
      <c r="C10" s="164" t="str">
        <f>IFERROR(VLOOKUP(B10,Цены!$A:$B,2,FALSE),"введите артикул в зеленое поле")</f>
        <v>введите артикул в зеленое поле</v>
      </c>
      <c r="D10" s="136">
        <v>1</v>
      </c>
      <c r="E10" s="77" t="e">
        <f>IFERROR(VLOOKUP(B10,Sale!$A:$E,5,0),VLOOKUP(B10,Цены!$A:$G,7,0))*D10</f>
        <v>#N/A</v>
      </c>
      <c r="F10" s="243" t="s">
        <v>91</v>
      </c>
      <c r="G10" s="78" t="str">
        <f>IFERROR(VLOOKUP(B10,Цены!$A:$D,4,FALSE)," ")</f>
        <v xml:space="preserve"> </v>
      </c>
    </row>
    <row r="11" spans="1:13" ht="25.5" customHeight="1" x14ac:dyDescent="0.35">
      <c r="B11" s="162"/>
      <c r="C11" s="164" t="str">
        <f>IFERROR(VLOOKUP(B11,Цены!$A:$B,2,FALSE),"введите артикул в зеленое поле")</f>
        <v>введите артикул в зеленое поле</v>
      </c>
      <c r="D11" s="136">
        <v>1</v>
      </c>
      <c r="E11" s="77" t="e">
        <f>IFERROR(VLOOKUP(B11,Sale!$A:$E,5,0),VLOOKUP(B11,Цены!$A:$G,7,0))*D11</f>
        <v>#N/A</v>
      </c>
      <c r="F11" s="243" t="s">
        <v>91</v>
      </c>
      <c r="G11" s="78" t="str">
        <f>IFERROR(VLOOKUP(B11,Цены!$A:$D,4,FALSE)," ")</f>
        <v xml:space="preserve"> </v>
      </c>
    </row>
    <row r="12" spans="1:13" ht="25.5" customHeight="1" x14ac:dyDescent="0.35">
      <c r="B12" s="162"/>
      <c r="C12" s="164" t="str">
        <f>IFERROR(VLOOKUP(B12,Цены!$A:$B,2,FALSE),"введите артикул в зеленое поле")</f>
        <v>введите артикул в зеленое поле</v>
      </c>
      <c r="D12" s="136">
        <v>1</v>
      </c>
      <c r="E12" s="77" t="e">
        <f>IFERROR(VLOOKUP(B12,Sale!$A:$E,5,0),VLOOKUP(B12,Цены!$A:$G,7,0))*D12</f>
        <v>#N/A</v>
      </c>
      <c r="F12" s="243" t="s">
        <v>91</v>
      </c>
      <c r="G12" s="78" t="str">
        <f>IFERROR(VLOOKUP(B12,Цены!$A:$D,4,FALSE)," ")</f>
        <v xml:space="preserve"> </v>
      </c>
    </row>
    <row r="13" spans="1:13" ht="25.5" customHeight="1" x14ac:dyDescent="0.35">
      <c r="B13" s="162"/>
      <c r="C13" s="164" t="str">
        <f>IFERROR(VLOOKUP(B13,Цены!$A:$B,2,FALSE),"введите артикул в зеленое поле")</f>
        <v>введите артикул в зеленое поле</v>
      </c>
      <c r="D13" s="136">
        <v>1</v>
      </c>
      <c r="E13" s="77" t="e">
        <f>IFERROR(VLOOKUP(B13,Sale!$A:$E,5,0),VLOOKUP(B13,Цены!$A:$G,7,0))*D13</f>
        <v>#N/A</v>
      </c>
      <c r="F13" s="243" t="s">
        <v>91</v>
      </c>
      <c r="G13" s="78" t="str">
        <f>IFERROR(VLOOKUP(B13,Цены!$A:$D,4,FALSE)," ")</f>
        <v xml:space="preserve"> </v>
      </c>
    </row>
    <row r="14" spans="1:13" ht="25.5" customHeight="1" x14ac:dyDescent="0.35">
      <c r="B14" s="162"/>
      <c r="C14" s="164" t="str">
        <f>IFERROR(VLOOKUP(B14,Цены!$A:$B,2,FALSE),"введите артикул в зеленое поле")</f>
        <v>введите артикул в зеленое поле</v>
      </c>
      <c r="D14" s="136">
        <v>1</v>
      </c>
      <c r="E14" s="77" t="e">
        <f>IFERROR(VLOOKUP(B14,Sale!$A:$E,5,0),VLOOKUP(B14,Цены!$A:$G,7,0))*D14</f>
        <v>#N/A</v>
      </c>
      <c r="F14" s="243" t="s">
        <v>91</v>
      </c>
      <c r="G14" s="78" t="str">
        <f>IFERROR(VLOOKUP(B14,Цены!$A:$D,4,FALSE)," ")</f>
        <v xml:space="preserve"> </v>
      </c>
    </row>
    <row r="15" spans="1:13" ht="25.5" customHeight="1" x14ac:dyDescent="0.35">
      <c r="B15" s="162"/>
      <c r="C15" s="164" t="str">
        <f>IFERROR(VLOOKUP(B15,Цены!$A:$B,2,FALSE),"введите артикул в зеленое поле")</f>
        <v>введите артикул в зеленое поле</v>
      </c>
      <c r="D15" s="136">
        <v>1</v>
      </c>
      <c r="E15" s="77" t="e">
        <f>IFERROR(VLOOKUP(B15,Sale!$A:$E,5,0),VLOOKUP(B15,Цены!$A:$G,7,0))*D15</f>
        <v>#N/A</v>
      </c>
      <c r="F15" s="243" t="s">
        <v>91</v>
      </c>
      <c r="G15" s="78" t="str">
        <f>IFERROR(VLOOKUP(B15,Цены!$A:$D,4,FALSE)," ")</f>
        <v xml:space="preserve"> </v>
      </c>
    </row>
    <row r="16" spans="1:13" ht="25.5" customHeight="1" x14ac:dyDescent="0.35">
      <c r="B16" s="162"/>
      <c r="C16" s="164" t="str">
        <f>IFERROR(VLOOKUP(B16,Цены!$A:$B,2,FALSE),"введите артикул в зеленое поле")</f>
        <v>введите артикул в зеленое поле</v>
      </c>
      <c r="D16" s="136">
        <v>1</v>
      </c>
      <c r="E16" s="77" t="e">
        <f>IFERROR(VLOOKUP(B16,Sale!$A:$E,5,0),VLOOKUP(B16,Цены!$A:$G,7,0))*D16</f>
        <v>#N/A</v>
      </c>
      <c r="F16" s="243" t="s">
        <v>91</v>
      </c>
      <c r="G16" s="78" t="str">
        <f>IFERROR(VLOOKUP(B16,Цены!$A:$D,4,FALSE)," ")</f>
        <v xml:space="preserve"> </v>
      </c>
    </row>
    <row r="17" spans="2:7" ht="25.5" customHeight="1" x14ac:dyDescent="0.35">
      <c r="B17" s="162"/>
      <c r="C17" s="164" t="str">
        <f>IFERROR(VLOOKUP(B17,Цены!$A:$B,2,FALSE),"введите артикул в зеленое поле")</f>
        <v>введите артикул в зеленое поле</v>
      </c>
      <c r="D17" s="136">
        <v>1</v>
      </c>
      <c r="E17" s="77" t="e">
        <f>IFERROR(VLOOKUP(B17,Sale!$A:$E,5,0),VLOOKUP(B17,Цены!$A:$G,7,0))*D17</f>
        <v>#N/A</v>
      </c>
      <c r="F17" s="243" t="s">
        <v>91</v>
      </c>
      <c r="G17" s="78" t="str">
        <f>IFERROR(VLOOKUP(B17,Цены!$A:$D,4,FALSE)," ")</f>
        <v xml:space="preserve"> </v>
      </c>
    </row>
    <row r="18" spans="2:7" ht="25.5" customHeight="1" x14ac:dyDescent="0.35">
      <c r="B18" s="162"/>
      <c r="C18" s="164" t="str">
        <f>IFERROR(VLOOKUP(B18,Цены!$A:$B,2,FALSE),"введите артикул в зеленое поле")</f>
        <v>введите артикул в зеленое поле</v>
      </c>
      <c r="D18" s="136">
        <v>1</v>
      </c>
      <c r="E18" s="77" t="e">
        <f>IFERROR(VLOOKUP(B18,Sale!$A:$E,5,0),VLOOKUP(B18,Цены!$A:$G,7,0))*D18</f>
        <v>#N/A</v>
      </c>
      <c r="F18" s="243" t="s">
        <v>91</v>
      </c>
      <c r="G18" s="78" t="str">
        <f>IFERROR(VLOOKUP(B18,Цены!$A:$D,4,FALSE)," ")</f>
        <v xml:space="preserve"> </v>
      </c>
    </row>
    <row r="19" spans="2:7" ht="25.5" customHeight="1" x14ac:dyDescent="0.35">
      <c r="B19" s="162"/>
      <c r="C19" s="164" t="str">
        <f>IFERROR(VLOOKUP(B19,Цены!$A:$B,2,FALSE),"введите артикул в зеленое поле")</f>
        <v>введите артикул в зеленое поле</v>
      </c>
      <c r="D19" s="136">
        <v>1</v>
      </c>
      <c r="E19" s="77" t="e">
        <f>IFERROR(VLOOKUP(B19,Sale!$A:$E,5,0),VLOOKUP(B19,Цены!$A:$G,7,0))*D19</f>
        <v>#N/A</v>
      </c>
      <c r="F19" s="243" t="s">
        <v>91</v>
      </c>
      <c r="G19" s="78" t="str">
        <f>IFERROR(VLOOKUP(B19,Цены!$A:$D,4,FALSE)," ")</f>
        <v xml:space="preserve"> </v>
      </c>
    </row>
    <row r="20" spans="2:7" ht="25.5" customHeight="1" x14ac:dyDescent="0.35">
      <c r="B20" s="162"/>
      <c r="C20" s="164" t="str">
        <f>IFERROR(VLOOKUP(B20,Цены!$A:$B,2,FALSE),"введите артикул в зеленое поле")</f>
        <v>введите артикул в зеленое поле</v>
      </c>
      <c r="D20" s="136">
        <v>1</v>
      </c>
      <c r="E20" s="77" t="e">
        <f>IFERROR(VLOOKUP(B20,Sale!$A:$E,5,0),VLOOKUP(B20,Цены!$A:$G,7,0))*D20</f>
        <v>#N/A</v>
      </c>
      <c r="F20" s="243" t="s">
        <v>91</v>
      </c>
      <c r="G20" s="78" t="str">
        <f>IFERROR(VLOOKUP(B20,Цены!$A:$D,4,FALSE)," ")</f>
        <v xml:space="preserve"> </v>
      </c>
    </row>
    <row r="21" spans="2:7" ht="25.5" customHeight="1" x14ac:dyDescent="0.35">
      <c r="B21" s="162"/>
      <c r="C21" s="164" t="str">
        <f>IFERROR(VLOOKUP(B21,Цены!$A:$B,2,FALSE),"введите артикул в зеленое поле")</f>
        <v>введите артикул в зеленое поле</v>
      </c>
      <c r="D21" s="136">
        <v>1</v>
      </c>
      <c r="E21" s="77" t="e">
        <f>IFERROR(VLOOKUP(B21,Sale!$A:$E,5,0),VLOOKUP(B21,Цены!$A:$G,7,0))*D21</f>
        <v>#N/A</v>
      </c>
      <c r="F21" s="243" t="s">
        <v>91</v>
      </c>
      <c r="G21" s="78" t="str">
        <f>IFERROR(VLOOKUP(B21,Цены!$A:$D,4,FALSE)," ")</f>
        <v xml:space="preserve"> </v>
      </c>
    </row>
    <row r="22" spans="2:7" ht="25.5" customHeight="1" x14ac:dyDescent="0.35">
      <c r="B22" s="162"/>
      <c r="C22" s="164" t="str">
        <f>IFERROR(VLOOKUP(B22,Цены!$A:$B,2,FALSE),"введите артикул в зеленое поле")</f>
        <v>введите артикул в зеленое поле</v>
      </c>
      <c r="D22" s="136">
        <v>1</v>
      </c>
      <c r="E22" s="77" t="e">
        <f>IFERROR(VLOOKUP(B22,Sale!$A:$E,5,0),VLOOKUP(B22,Цены!$A:$G,7,0))*D22</f>
        <v>#N/A</v>
      </c>
      <c r="F22" s="243" t="s">
        <v>91</v>
      </c>
      <c r="G22" s="78" t="str">
        <f>IFERROR(VLOOKUP(B22,Цены!$A:$D,4,FALSE)," ")</f>
        <v xml:space="preserve"> </v>
      </c>
    </row>
    <row r="23" spans="2:7" ht="25.5" customHeight="1" x14ac:dyDescent="0.35">
      <c r="B23" s="162"/>
      <c r="C23" s="164" t="str">
        <f>IFERROR(VLOOKUP(B23,Цены!$A:$B,2,FALSE),"введите артикул в зеленое поле")</f>
        <v>введите артикул в зеленое поле</v>
      </c>
      <c r="D23" s="136">
        <v>1</v>
      </c>
      <c r="E23" s="77" t="e">
        <f>IFERROR(VLOOKUP(B23,Sale!$A:$E,5,0),VLOOKUP(B23,Цены!$A:$G,7,0))*D23</f>
        <v>#N/A</v>
      </c>
      <c r="F23" s="243" t="s">
        <v>91</v>
      </c>
      <c r="G23" s="78" t="str">
        <f>IFERROR(VLOOKUP(B23,Цены!$A:$D,4,FALSE)," ")</f>
        <v xml:space="preserve"> </v>
      </c>
    </row>
    <row r="24" spans="2:7" ht="25.5" customHeight="1" x14ac:dyDescent="0.35">
      <c r="B24" s="162"/>
      <c r="C24" s="164" t="str">
        <f>IFERROR(VLOOKUP(B24,Цены!$A:$B,2,FALSE),"введите артикул в зеленое поле")</f>
        <v>введите артикул в зеленое поле</v>
      </c>
      <c r="D24" s="136">
        <v>1</v>
      </c>
      <c r="E24" s="77" t="e">
        <f>IFERROR(VLOOKUP(B24,Sale!$A:$E,5,0),VLOOKUP(B24,Цены!$A:$G,7,0))*D24</f>
        <v>#N/A</v>
      </c>
      <c r="F24" s="243" t="s">
        <v>91</v>
      </c>
      <c r="G24" s="78" t="str">
        <f>IFERROR(VLOOKUP(B24,Цены!$A:$D,4,FALSE)," ")</f>
        <v xml:space="preserve"> </v>
      </c>
    </row>
    <row r="25" spans="2:7" ht="25.5" customHeight="1" x14ac:dyDescent="0.35">
      <c r="B25" s="162"/>
      <c r="C25" s="164" t="str">
        <f>IFERROR(VLOOKUP(B25,Цены!$A:$B,2,FALSE),"введите артикул в зеленое поле")</f>
        <v>введите артикул в зеленое поле</v>
      </c>
      <c r="D25" s="136">
        <v>1</v>
      </c>
      <c r="E25" s="77" t="e">
        <f>IFERROR(VLOOKUP(B25,Sale!$A:$E,5,0),VLOOKUP(B25,Цены!$A:$G,7,0))*D25</f>
        <v>#N/A</v>
      </c>
      <c r="F25" s="243" t="s">
        <v>91</v>
      </c>
      <c r="G25" s="78" t="str">
        <f>IFERROR(VLOOKUP(B25,Цены!$A:$D,4,FALSE)," ")</f>
        <v xml:space="preserve"> </v>
      </c>
    </row>
    <row r="26" spans="2:7" ht="25.5" customHeight="1" x14ac:dyDescent="0.35">
      <c r="B26" s="162"/>
      <c r="C26" s="164" t="str">
        <f>IFERROR(VLOOKUP(B26,Цены!$A:$B,2,FALSE),"введите артикул в зеленое поле")</f>
        <v>введите артикул в зеленое поле</v>
      </c>
      <c r="D26" s="136">
        <v>1</v>
      </c>
      <c r="E26" s="77" t="e">
        <f>IFERROR(VLOOKUP(B26,Sale!$A:$E,5,0),VLOOKUP(B26,Цены!$A:$G,7,0))*D26</f>
        <v>#N/A</v>
      </c>
      <c r="F26" s="243" t="s">
        <v>91</v>
      </c>
      <c r="G26" s="78" t="str">
        <f>IFERROR(VLOOKUP(B26,Цены!$A:$D,4,FALSE)," ")</f>
        <v xml:space="preserve"> </v>
      </c>
    </row>
    <row r="27" spans="2:7" ht="25.5" customHeight="1" x14ac:dyDescent="0.35">
      <c r="B27" s="162"/>
      <c r="C27" s="164" t="str">
        <f>IFERROR(VLOOKUP(B27,Цены!$A:$B,2,FALSE),"введите артикул в зеленое поле")</f>
        <v>введите артикул в зеленое поле</v>
      </c>
      <c r="D27" s="136">
        <v>1</v>
      </c>
      <c r="E27" s="77" t="e">
        <f>IFERROR(VLOOKUP(B27,Sale!$A:$E,5,0),VLOOKUP(B27,Цены!$A:$G,7,0))*D27</f>
        <v>#N/A</v>
      </c>
      <c r="F27" s="243" t="s">
        <v>91</v>
      </c>
      <c r="G27" s="78" t="str">
        <f>IFERROR(VLOOKUP(B27,Цены!$A:$D,4,FALSE)," ")</f>
        <v xml:space="preserve"> </v>
      </c>
    </row>
    <row r="28" spans="2:7" ht="25.5" customHeight="1" x14ac:dyDescent="0.35">
      <c r="B28" s="162"/>
      <c r="C28" s="164" t="str">
        <f>IFERROR(VLOOKUP(B28,Цены!$A:$B,2,FALSE),"введите артикул в зеленое поле")</f>
        <v>введите артикул в зеленое поле</v>
      </c>
      <c r="D28" s="136">
        <v>1</v>
      </c>
      <c r="E28" s="77" t="e">
        <f>IFERROR(VLOOKUP(B28,Sale!$A:$E,5,0),VLOOKUP(B28,Цены!$A:$G,7,0))*D28</f>
        <v>#N/A</v>
      </c>
      <c r="F28" s="243" t="s">
        <v>91</v>
      </c>
      <c r="G28" s="78" t="str">
        <f>IFERROR(VLOOKUP(B28,Цены!$A:$D,4,FALSE)," ")</f>
        <v xml:space="preserve"> </v>
      </c>
    </row>
    <row r="29" spans="2:7" ht="25.5" customHeight="1" x14ac:dyDescent="0.35">
      <c r="B29" s="162"/>
      <c r="C29" s="164" t="str">
        <f>IFERROR(VLOOKUP(B29,Цены!$A:$B,2,FALSE),"введите артикул в зеленое поле")</f>
        <v>введите артикул в зеленое поле</v>
      </c>
      <c r="D29" s="136">
        <v>1</v>
      </c>
      <c r="E29" s="77" t="e">
        <f>IFERROR(VLOOKUP(B29,Sale!$A:$E,5,0),VLOOKUP(B29,Цены!$A:$G,7,0))*D29</f>
        <v>#N/A</v>
      </c>
      <c r="F29" s="243" t="s">
        <v>91</v>
      </c>
      <c r="G29" s="78" t="str">
        <f>IFERROR(VLOOKUP(B29,Цены!$A:$D,4,FALSE)," ")</f>
        <v xml:space="preserve"> </v>
      </c>
    </row>
    <row r="30" spans="2:7" ht="25.5" customHeight="1" x14ac:dyDescent="0.35">
      <c r="B30" s="162"/>
      <c r="C30" s="164" t="str">
        <f>IFERROR(VLOOKUP(B30,Цены!$A:$B,2,FALSE),"введите артикул в зеленое поле")</f>
        <v>введите артикул в зеленое поле</v>
      </c>
      <c r="D30" s="136">
        <v>1</v>
      </c>
      <c r="E30" s="77" t="e">
        <f>IFERROR(VLOOKUP(B30,Sale!$A:$E,5,0),VLOOKUP(B30,Цены!$A:$G,7,0))*D30</f>
        <v>#N/A</v>
      </c>
      <c r="F30" s="243" t="s">
        <v>91</v>
      </c>
      <c r="G30" s="78" t="str">
        <f>IFERROR(VLOOKUP(B30,Цены!$A:$D,4,FALSE)," ")</f>
        <v xml:space="preserve"> </v>
      </c>
    </row>
    <row r="31" spans="2:7" ht="25.5" customHeight="1" x14ac:dyDescent="0.35">
      <c r="B31" s="162"/>
      <c r="C31" s="164" t="str">
        <f>IFERROR(VLOOKUP(B31,Цены!$A:$B,2,FALSE),"введите артикул в зеленое поле")</f>
        <v>введите артикул в зеленое поле</v>
      </c>
      <c r="D31" s="136">
        <v>1</v>
      </c>
      <c r="E31" s="77" t="e">
        <f>IFERROR(VLOOKUP(B31,Sale!$A:$E,5,0),VLOOKUP(B31,Цены!$A:$G,7,0))*D31</f>
        <v>#N/A</v>
      </c>
      <c r="F31" s="243" t="s">
        <v>91</v>
      </c>
      <c r="G31" s="78" t="str">
        <f>IFERROR(VLOOKUP(B31,Цены!$A:$D,4,FALSE)," ")</f>
        <v xml:space="preserve"> </v>
      </c>
    </row>
    <row r="32" spans="2:7" ht="25.5" customHeight="1" x14ac:dyDescent="0.35">
      <c r="B32" s="162"/>
      <c r="C32" s="164" t="str">
        <f>IFERROR(VLOOKUP(B32,Цены!$A:$B,2,FALSE),"введите артикул в зеленое поле")</f>
        <v>введите артикул в зеленое поле</v>
      </c>
      <c r="D32" s="136">
        <v>1</v>
      </c>
      <c r="E32" s="77" t="e">
        <f>IFERROR(VLOOKUP(B32,Sale!$A:$E,5,0),VLOOKUP(B32,Цены!$A:$G,7,0))*D32</f>
        <v>#N/A</v>
      </c>
      <c r="F32" s="243" t="s">
        <v>91</v>
      </c>
      <c r="G32" s="78" t="str">
        <f>IFERROR(VLOOKUP(B32,Цены!$A:$D,4,FALSE)," ")</f>
        <v xml:space="preserve"> </v>
      </c>
    </row>
    <row r="33" spans="2:7" ht="25.5" customHeight="1" x14ac:dyDescent="0.35">
      <c r="B33" s="162"/>
      <c r="C33" s="164" t="str">
        <f>IFERROR(VLOOKUP(B33,Цены!$A:$B,2,FALSE),"введите артикул в зеленое поле")</f>
        <v>введите артикул в зеленое поле</v>
      </c>
      <c r="D33" s="136">
        <v>1</v>
      </c>
      <c r="E33" s="77" t="e">
        <f>IFERROR(VLOOKUP(B33,Sale!$A:$E,5,0),VLOOKUP(B33,Цены!$A:$G,7,0))*D33</f>
        <v>#N/A</v>
      </c>
      <c r="F33" s="243" t="s">
        <v>91</v>
      </c>
      <c r="G33" s="78" t="str">
        <f>IFERROR(VLOOKUP(B33,Цены!$A:$D,4,FALSE)," ")</f>
        <v xml:space="preserve"> </v>
      </c>
    </row>
    <row r="34" spans="2:7" ht="25.5" customHeight="1" x14ac:dyDescent="0.35">
      <c r="B34" s="162"/>
      <c r="C34" s="164" t="str">
        <f>IFERROR(VLOOKUP(B34,Цены!$A:$B,2,FALSE),"введите артикул в зеленое поле")</f>
        <v>введите артикул в зеленое поле</v>
      </c>
      <c r="D34" s="136">
        <v>1</v>
      </c>
      <c r="E34" s="77" t="e">
        <f>IFERROR(VLOOKUP(B34,Sale!$A:$E,5,0),VLOOKUP(B34,Цены!$A:$G,7,0))*D34</f>
        <v>#N/A</v>
      </c>
      <c r="F34" s="243" t="s">
        <v>91</v>
      </c>
      <c r="G34" s="78" t="str">
        <f>IFERROR(VLOOKUP(B34,Цены!$A:$D,4,FALSE)," ")</f>
        <v xml:space="preserve"> </v>
      </c>
    </row>
    <row r="35" spans="2:7" ht="25.5" customHeight="1" x14ac:dyDescent="0.35">
      <c r="B35" s="162"/>
      <c r="C35" s="164" t="str">
        <f>IFERROR(VLOOKUP(B35,Цены!$A:$B,2,FALSE),"введите артикул в зеленое поле")</f>
        <v>введите артикул в зеленое поле</v>
      </c>
      <c r="D35" s="136">
        <v>1</v>
      </c>
      <c r="E35" s="77" t="e">
        <f>IFERROR(VLOOKUP(B35,Sale!$A:$E,5,0),VLOOKUP(B35,Цены!$A:$G,7,0))*D35</f>
        <v>#N/A</v>
      </c>
      <c r="F35" s="243" t="s">
        <v>91</v>
      </c>
      <c r="G35" s="78" t="str">
        <f>IFERROR(VLOOKUP(B35,Цены!$A:$D,4,FALSE)," ")</f>
        <v xml:space="preserve"> </v>
      </c>
    </row>
    <row r="36" spans="2:7" ht="25.5" customHeight="1" x14ac:dyDescent="0.35">
      <c r="B36" s="162"/>
      <c r="C36" s="164" t="str">
        <f>IFERROR(VLOOKUP(B36,Цены!$A:$B,2,FALSE),"введите артикул в зеленое поле")</f>
        <v>введите артикул в зеленое поле</v>
      </c>
      <c r="D36" s="136">
        <v>7</v>
      </c>
      <c r="E36" s="77" t="e">
        <f>IFERROR(VLOOKUP(B36,Sale!$A:$E,5,0),VLOOKUP(B36,Цены!$A:$G,7,0))*D36</f>
        <v>#N/A</v>
      </c>
      <c r="F36" s="243" t="s">
        <v>91</v>
      </c>
      <c r="G36" s="78" t="str">
        <f>IFERROR(VLOOKUP(B36,Цены!$A:$D,4,FALSE)," ")</f>
        <v xml:space="preserve"> </v>
      </c>
    </row>
    <row r="37" spans="2:7" ht="25.5" customHeight="1" x14ac:dyDescent="0.35">
      <c r="B37" s="162"/>
      <c r="C37" s="164" t="str">
        <f>IFERROR(VLOOKUP(B37,Цены!$A:$B,2,FALSE),"введите артикул в зеленое поле")</f>
        <v>введите артикул в зеленое поле</v>
      </c>
      <c r="D37" s="136">
        <v>1</v>
      </c>
      <c r="E37" s="77" t="e">
        <f>IFERROR(VLOOKUP(B37,Sale!$A:$E,5,0),VLOOKUP(B37,Цены!$A:$G,7,0))*D37</f>
        <v>#N/A</v>
      </c>
      <c r="F37" s="243" t="s">
        <v>91</v>
      </c>
      <c r="G37" s="78" t="str">
        <f>IFERROR(VLOOKUP(B37,Цены!$A:$D,4,FALSE)," ")</f>
        <v xml:space="preserve"> </v>
      </c>
    </row>
    <row r="38" spans="2:7" ht="25.5" customHeight="1" x14ac:dyDescent="0.35">
      <c r="B38" s="162"/>
      <c r="C38" s="164" t="str">
        <f>IFERROR(VLOOKUP(B38,Цены!$A:$B,2,FALSE),"введите артикул в зеленое поле")</f>
        <v>введите артикул в зеленое поле</v>
      </c>
      <c r="D38" s="136">
        <v>1</v>
      </c>
      <c r="E38" s="77" t="e">
        <f>IFERROR(VLOOKUP(B38,Sale!$A:$E,5,0),VLOOKUP(B38,Цены!$A:$G,7,0))*D38</f>
        <v>#N/A</v>
      </c>
      <c r="F38" s="243" t="s">
        <v>91</v>
      </c>
      <c r="G38" s="78" t="str">
        <f>IFERROR(VLOOKUP(B38,Цены!$A:$D,4,FALSE)," ")</f>
        <v xml:space="preserve"> </v>
      </c>
    </row>
    <row r="39" spans="2:7" ht="25.5" customHeight="1" x14ac:dyDescent="0.35">
      <c r="B39" s="162"/>
      <c r="C39" s="164" t="str">
        <f>IFERROR(VLOOKUP(B39,Цены!$A:$B,2,FALSE),"введите артикул в зеленое поле")</f>
        <v>введите артикул в зеленое поле</v>
      </c>
      <c r="D39" s="136">
        <v>1</v>
      </c>
      <c r="E39" s="77" t="e">
        <f>IFERROR(VLOOKUP(B39,Sale!$A:$E,5,0),VLOOKUP(B39,Цены!$A:$G,7,0))*D39</f>
        <v>#N/A</v>
      </c>
      <c r="F39" s="243" t="s">
        <v>91</v>
      </c>
      <c r="G39" s="78" t="str">
        <f>IFERROR(VLOOKUP(B39,Цены!$A:$D,4,FALSE)," ")</f>
        <v xml:space="preserve"> </v>
      </c>
    </row>
    <row r="40" spans="2:7" ht="25.5" customHeight="1" x14ac:dyDescent="0.35">
      <c r="B40" s="162"/>
      <c r="C40" s="164" t="str">
        <f>IFERROR(VLOOKUP(B40,Цены!$A:$B,2,FALSE),"введите артикул в зеленое поле")</f>
        <v>введите артикул в зеленое поле</v>
      </c>
      <c r="D40" s="136">
        <v>1</v>
      </c>
      <c r="E40" s="77" t="e">
        <f>IFERROR(VLOOKUP(B40,Sale!$A:$E,5,0),VLOOKUP(B40,Цены!$A:$G,7,0))*D40</f>
        <v>#N/A</v>
      </c>
      <c r="F40" s="243" t="s">
        <v>91</v>
      </c>
      <c r="G40" s="78" t="str">
        <f>IFERROR(VLOOKUP(B40,Цены!$A:$D,4,FALSE)," ")</f>
        <v xml:space="preserve"> </v>
      </c>
    </row>
    <row r="41" spans="2:7" ht="25.5" customHeight="1" x14ac:dyDescent="0.35">
      <c r="B41" s="162"/>
      <c r="C41" s="164" t="str">
        <f>IFERROR(VLOOKUP(B41,Цены!$A:$B,2,FALSE),"введите артикул в зеленое поле")</f>
        <v>введите артикул в зеленое поле</v>
      </c>
      <c r="D41" s="136">
        <v>1</v>
      </c>
      <c r="E41" s="77" t="e">
        <f>IFERROR(VLOOKUP(B41,Sale!$A:$E,5,0),VLOOKUP(B41,Цены!$A:$G,7,0))*D41</f>
        <v>#N/A</v>
      </c>
      <c r="F41" s="243" t="s">
        <v>91</v>
      </c>
      <c r="G41" s="78" t="str">
        <f>IFERROR(VLOOKUP(B41,Цены!$A:$D,4,FALSE)," ")</f>
        <v xml:space="preserve"> </v>
      </c>
    </row>
    <row r="42" spans="2:7" ht="25.5" customHeight="1" x14ac:dyDescent="0.35">
      <c r="B42" s="162"/>
      <c r="C42" s="164" t="str">
        <f>IFERROR(VLOOKUP(B42,Цены!$A:$B,2,FALSE),"введите артикул в зеленое поле")</f>
        <v>введите артикул в зеленое поле</v>
      </c>
      <c r="D42" s="136">
        <v>1</v>
      </c>
      <c r="E42" s="77" t="e">
        <f>IFERROR(VLOOKUP(B42,Sale!$A:$E,5,0),VLOOKUP(B42,Цены!$A:$G,7,0))*D42</f>
        <v>#N/A</v>
      </c>
      <c r="F42" s="243" t="s">
        <v>91</v>
      </c>
      <c r="G42" s="78" t="str">
        <f>IFERROR(VLOOKUP(B42,Цены!$A:$D,4,FALSE)," ")</f>
        <v xml:space="preserve"> </v>
      </c>
    </row>
    <row r="43" spans="2:7" ht="25.5" customHeight="1" x14ac:dyDescent="0.35">
      <c r="B43" s="162"/>
      <c r="C43" s="164" t="str">
        <f>IFERROR(VLOOKUP(B43,Цены!$A:$B,2,FALSE),"введите артикул в зеленое поле")</f>
        <v>введите артикул в зеленое поле</v>
      </c>
      <c r="D43" s="136">
        <v>1</v>
      </c>
      <c r="E43" s="77" t="e">
        <f>IFERROR(VLOOKUP(B43,Sale!$A:$E,5,0),VLOOKUP(B43,Цены!$A:$G,7,0))*D43</f>
        <v>#N/A</v>
      </c>
      <c r="F43" s="243" t="s">
        <v>91</v>
      </c>
      <c r="G43" s="78" t="str">
        <f>IFERROR(VLOOKUP(B43,Цены!$A:$D,4,FALSE)," ")</f>
        <v xml:space="preserve"> </v>
      </c>
    </row>
    <row r="44" spans="2:7" ht="25.5" customHeight="1" x14ac:dyDescent="0.35">
      <c r="B44" s="162"/>
      <c r="C44" s="164" t="str">
        <f>IFERROR(VLOOKUP(B44,Цены!$A:$B,2,FALSE),"введите артикул в зеленое поле")</f>
        <v>введите артикул в зеленое поле</v>
      </c>
      <c r="D44" s="136">
        <v>1</v>
      </c>
      <c r="E44" s="77" t="e">
        <f>IFERROR(VLOOKUP(B44,Sale!$A:$E,5,0),VLOOKUP(B44,Цены!$A:$G,7,0))*D44</f>
        <v>#N/A</v>
      </c>
      <c r="F44" s="243" t="s">
        <v>91</v>
      </c>
      <c r="G44" s="78" t="str">
        <f>IFERROR(VLOOKUP(B44,Цены!$A:$D,4,FALSE)," ")</f>
        <v xml:space="preserve"> </v>
      </c>
    </row>
    <row r="45" spans="2:7" ht="25.5" customHeight="1" x14ac:dyDescent="0.35">
      <c r="B45" s="162"/>
      <c r="C45" s="164" t="str">
        <f>IFERROR(VLOOKUP(B45,Цены!$A:$B,2,FALSE),"введите артикул в зеленое поле")</f>
        <v>введите артикул в зеленое поле</v>
      </c>
      <c r="D45" s="136">
        <v>1</v>
      </c>
      <c r="E45" s="77" t="e">
        <f>IFERROR(VLOOKUP(B45,Sale!$A:$E,5,0),VLOOKUP(B45,Цены!$A:$G,7,0))*D45</f>
        <v>#N/A</v>
      </c>
      <c r="F45" s="243" t="s">
        <v>91</v>
      </c>
      <c r="G45" s="78" t="str">
        <f>IFERROR(VLOOKUP(B45,Цены!$A:$D,4,FALSE)," ")</f>
        <v xml:space="preserve"> </v>
      </c>
    </row>
    <row r="46" spans="2:7" ht="25.5" customHeight="1" x14ac:dyDescent="0.35">
      <c r="B46" s="162"/>
      <c r="C46" s="164" t="str">
        <f>IFERROR(VLOOKUP(B46,Цены!$A:$B,2,FALSE),"введите артикул в зеленое поле")</f>
        <v>введите артикул в зеленое поле</v>
      </c>
      <c r="D46" s="136">
        <v>1</v>
      </c>
      <c r="E46" s="77" t="e">
        <f>IFERROR(VLOOKUP(B46,Sale!$A:$E,5,0),VLOOKUP(B46,Цены!$A:$G,7,0))*D46</f>
        <v>#N/A</v>
      </c>
      <c r="F46" s="243" t="s">
        <v>91</v>
      </c>
      <c r="G46" s="78" t="str">
        <f>IFERROR(VLOOKUP(B46,Цены!$A:$D,4,FALSE)," ")</f>
        <v xml:space="preserve"> </v>
      </c>
    </row>
    <row r="47" spans="2:7" ht="25.5" customHeight="1" x14ac:dyDescent="0.35">
      <c r="B47" s="162"/>
      <c r="C47" s="164" t="str">
        <f>IFERROR(VLOOKUP(B47,Цены!$A:$B,2,FALSE),"введите артикул в зеленое поле")</f>
        <v>введите артикул в зеленое поле</v>
      </c>
      <c r="D47" s="136">
        <v>1</v>
      </c>
      <c r="E47" s="77" t="e">
        <f>IFERROR(VLOOKUP(B47,Sale!$A:$E,5,0),VLOOKUP(B47,Цены!$A:$G,7,0))*D47</f>
        <v>#N/A</v>
      </c>
      <c r="F47" s="243" t="s">
        <v>91</v>
      </c>
      <c r="G47" s="78" t="str">
        <f>IFERROR(VLOOKUP(B47,Цены!$A:$D,4,FALSE)," ")</f>
        <v xml:space="preserve"> </v>
      </c>
    </row>
    <row r="48" spans="2:7" ht="25.5" customHeight="1" x14ac:dyDescent="0.35">
      <c r="B48" s="162"/>
      <c r="C48" s="164" t="str">
        <f>IFERROR(VLOOKUP(B48,Цены!$A:$B,2,FALSE),"введите артикул в зеленое поле")</f>
        <v>введите артикул в зеленое поле</v>
      </c>
      <c r="D48" s="136">
        <v>1</v>
      </c>
      <c r="E48" s="77" t="e">
        <f>IFERROR(VLOOKUP(B48,Sale!$A:$E,5,0),VLOOKUP(B48,Цены!$A:$G,7,0))*D48</f>
        <v>#N/A</v>
      </c>
      <c r="F48" s="243" t="s">
        <v>91</v>
      </c>
      <c r="G48" s="78" t="str">
        <f>IFERROR(VLOOKUP(B48,Цены!$A:$D,4,FALSE)," ")</f>
        <v xml:space="preserve"> </v>
      </c>
    </row>
    <row r="49" spans="2:7" ht="25.5" customHeight="1" x14ac:dyDescent="0.35">
      <c r="B49" s="162"/>
      <c r="C49" s="164" t="str">
        <f>IFERROR(VLOOKUP(B49,Цены!$A:$B,2,FALSE),"введите артикул в зеленое поле")</f>
        <v>введите артикул в зеленое поле</v>
      </c>
      <c r="D49" s="136">
        <v>1</v>
      </c>
      <c r="E49" s="77" t="e">
        <f>IFERROR(VLOOKUP(B49,Sale!$A:$E,5,0),VLOOKUP(B49,Цены!$A:$G,7,0))*D49</f>
        <v>#N/A</v>
      </c>
      <c r="F49" s="243" t="s">
        <v>91</v>
      </c>
      <c r="G49" s="78" t="str">
        <f>IFERROR(VLOOKUP(B49,Цены!$A:$D,4,FALSE)," ")</f>
        <v xml:space="preserve"> </v>
      </c>
    </row>
    <row r="50" spans="2:7" ht="25.5" customHeight="1" x14ac:dyDescent="0.35">
      <c r="B50" s="162"/>
      <c r="C50" s="164" t="str">
        <f>IFERROR(VLOOKUP(B50,Цены!$A:$B,2,FALSE),"введите артикул в зеленое поле")</f>
        <v>введите артикул в зеленое поле</v>
      </c>
      <c r="D50" s="136">
        <v>1</v>
      </c>
      <c r="E50" s="77" t="e">
        <f>IFERROR(VLOOKUP(B50,Sale!$A:$E,5,0),VLOOKUP(B50,Цены!$A:$G,7,0))*D50</f>
        <v>#N/A</v>
      </c>
      <c r="F50" s="243" t="s">
        <v>91</v>
      </c>
      <c r="G50" s="78" t="str">
        <f>IFERROR(VLOOKUP(B50,Цены!$A:$D,4,FALSE)," ")</f>
        <v xml:space="preserve"> </v>
      </c>
    </row>
    <row r="51" spans="2:7" ht="25.5" customHeight="1" x14ac:dyDescent="0.35">
      <c r="B51" s="162"/>
      <c r="C51" s="164" t="str">
        <f>IFERROR(VLOOKUP(B51,Цены!$A:$B,2,FALSE),"введите артикул в зеленое поле")</f>
        <v>введите артикул в зеленое поле</v>
      </c>
      <c r="D51" s="136">
        <v>1</v>
      </c>
      <c r="E51" s="77" t="e">
        <f>IFERROR(VLOOKUP(B51,Sale!$A:$E,5,0),VLOOKUP(B51,Цены!$A:$G,7,0))*D51</f>
        <v>#N/A</v>
      </c>
      <c r="F51" s="243" t="s">
        <v>91</v>
      </c>
      <c r="G51" s="78" t="str">
        <f>IFERROR(VLOOKUP(B51,Цены!$A:$D,4,FALSE)," ")</f>
        <v xml:space="preserve"> </v>
      </c>
    </row>
    <row r="52" spans="2:7" ht="25.5" customHeight="1" x14ac:dyDescent="0.35">
      <c r="B52" s="162"/>
      <c r="C52" s="164" t="str">
        <f>IFERROR(VLOOKUP(B52,Цены!$A:$B,2,FALSE),"введите артикул в зеленое поле")</f>
        <v>введите артикул в зеленое поле</v>
      </c>
      <c r="D52" s="136">
        <v>1</v>
      </c>
      <c r="E52" s="77" t="e">
        <f>IFERROR(VLOOKUP(B52,Sale!$A:$E,5,0),VLOOKUP(B52,Цены!$A:$G,7,0))*D52</f>
        <v>#N/A</v>
      </c>
      <c r="F52" s="243" t="s">
        <v>91</v>
      </c>
      <c r="G52" s="78" t="str">
        <f>IFERROR(VLOOKUP(B52,Цены!$A:$D,4,FALSE)," ")</f>
        <v xml:space="preserve"> </v>
      </c>
    </row>
    <row r="53" spans="2:7" ht="25.5" customHeight="1" x14ac:dyDescent="0.35">
      <c r="B53" s="162"/>
      <c r="C53" s="164" t="str">
        <f>IFERROR(VLOOKUP(B53,Цены!$A:$B,2,FALSE),"введите артикул в зеленое поле")</f>
        <v>введите артикул в зеленое поле</v>
      </c>
      <c r="D53" s="136">
        <v>1</v>
      </c>
      <c r="E53" s="77" t="e">
        <f>IFERROR(VLOOKUP(B53,Sale!$A:$E,5,0),VLOOKUP(B53,Цены!$A:$G,7,0))*D53</f>
        <v>#N/A</v>
      </c>
      <c r="F53" s="243" t="s">
        <v>91</v>
      </c>
      <c r="G53" s="78" t="str">
        <f>IFERROR(VLOOKUP(B53,Цены!$A:$D,4,FALSE)," ")</f>
        <v xml:space="preserve"> </v>
      </c>
    </row>
    <row r="54" spans="2:7" ht="25.5" customHeight="1" x14ac:dyDescent="0.35">
      <c r="B54" s="162"/>
      <c r="C54" s="164" t="str">
        <f>IFERROR(VLOOKUP(B54,Цены!$A:$B,2,FALSE),"введите артикул в зеленое поле")</f>
        <v>введите артикул в зеленое поле</v>
      </c>
      <c r="D54" s="136">
        <v>1</v>
      </c>
      <c r="E54" s="77" t="e">
        <f>IFERROR(VLOOKUP(B54,Sale!$A:$E,5,0),VLOOKUP(B54,Цены!$A:$G,7,0))*D54</f>
        <v>#N/A</v>
      </c>
      <c r="F54" s="243" t="s">
        <v>91</v>
      </c>
      <c r="G54" s="78" t="str">
        <f>IFERROR(VLOOKUP(B54,Цены!$A:$D,4,FALSE)," ")</f>
        <v xml:space="preserve"> </v>
      </c>
    </row>
    <row r="55" spans="2:7" ht="25.5" customHeight="1" x14ac:dyDescent="0.35">
      <c r="B55" s="162"/>
      <c r="C55" s="164" t="str">
        <f>IFERROR(VLOOKUP(B55,Цены!$A:$B,2,FALSE),"введите артикул в зеленое поле")</f>
        <v>введите артикул в зеленое поле</v>
      </c>
      <c r="D55" s="136">
        <v>1</v>
      </c>
      <c r="E55" s="77" t="e">
        <f>IFERROR(VLOOKUP(B55,Sale!$A:$E,5,0),VLOOKUP(B55,Цены!$A:$G,7,0))*D55</f>
        <v>#N/A</v>
      </c>
      <c r="F55" s="243" t="s">
        <v>91</v>
      </c>
      <c r="G55" s="78" t="str">
        <f>IFERROR(VLOOKUP(B55,Цены!$A:$D,4,FALSE)," ")</f>
        <v xml:space="preserve"> </v>
      </c>
    </row>
    <row r="56" spans="2:7" ht="25.5" customHeight="1" x14ac:dyDescent="0.35">
      <c r="B56" s="162"/>
      <c r="C56" s="164" t="str">
        <f>IFERROR(VLOOKUP(B56,Цены!$A:$B,2,FALSE),"введите артикул в зеленое поле")</f>
        <v>введите артикул в зеленое поле</v>
      </c>
      <c r="D56" s="136">
        <v>1</v>
      </c>
      <c r="E56" s="77" t="e">
        <f>IFERROR(VLOOKUP(B56,Sale!$A:$E,5,0),VLOOKUP(B56,Цены!$A:$G,7,0))*D56</f>
        <v>#N/A</v>
      </c>
      <c r="F56" s="243" t="s">
        <v>91</v>
      </c>
      <c r="G56" s="78" t="str">
        <f>IFERROR(VLOOKUP(B56,Цены!$A:$D,4,FALSE)," ")</f>
        <v xml:space="preserve"> </v>
      </c>
    </row>
    <row r="57" spans="2:7" ht="25.5" customHeight="1" x14ac:dyDescent="0.35">
      <c r="B57" s="162"/>
      <c r="C57" s="164" t="str">
        <f>IFERROR(VLOOKUP(B57,Цены!$A:$B,2,FALSE),"введите артикул в зеленое поле")</f>
        <v>введите артикул в зеленое поле</v>
      </c>
      <c r="D57" s="136">
        <v>1</v>
      </c>
      <c r="E57" s="77" t="e">
        <f>IFERROR(VLOOKUP(B57,Sale!$A:$E,5,0),VLOOKUP(B57,Цены!$A:$G,7,0))*D57</f>
        <v>#N/A</v>
      </c>
      <c r="F57" s="243" t="s">
        <v>91</v>
      </c>
      <c r="G57" s="78" t="str">
        <f>IFERROR(VLOOKUP(B57,Цены!$A:$D,4,FALSE)," ")</f>
        <v xml:space="preserve"> </v>
      </c>
    </row>
    <row r="58" spans="2:7" ht="25.5" customHeight="1" x14ac:dyDescent="0.35">
      <c r="B58" s="162"/>
      <c r="C58" s="164" t="str">
        <f>IFERROR(VLOOKUP(B58,Цены!$A:$B,2,FALSE),"введите артикул в зеленое поле")</f>
        <v>введите артикул в зеленое поле</v>
      </c>
      <c r="D58" s="136">
        <v>1</v>
      </c>
      <c r="E58" s="77" t="e">
        <f>IFERROR(VLOOKUP(B58,Sale!$A:$E,5,0),VLOOKUP(B58,Цены!$A:$G,7,0))*D58</f>
        <v>#N/A</v>
      </c>
      <c r="F58" s="243" t="s">
        <v>91</v>
      </c>
      <c r="G58" s="78" t="str">
        <f>IFERROR(VLOOKUP(B58,Цены!$A:$D,4,FALSE)," ")</f>
        <v xml:space="preserve"> </v>
      </c>
    </row>
    <row r="59" spans="2:7" ht="25.5" customHeight="1" x14ac:dyDescent="0.35">
      <c r="B59" s="162"/>
      <c r="C59" s="164" t="str">
        <f>IFERROR(VLOOKUP(B59,Цены!$A:$B,2,FALSE),"введите артикул в зеленое поле")</f>
        <v>введите артикул в зеленое поле</v>
      </c>
      <c r="D59" s="136">
        <v>1</v>
      </c>
      <c r="E59" s="77" t="e">
        <f>IFERROR(VLOOKUP(B59,Sale!$A:$E,5,0),VLOOKUP(B59,Цены!$A:$G,7,0))*D59</f>
        <v>#N/A</v>
      </c>
      <c r="F59" s="243" t="s">
        <v>91</v>
      </c>
      <c r="G59" s="78" t="str">
        <f>IFERROR(VLOOKUP(B59,Цены!$A:$D,4,FALSE)," ")</f>
        <v xml:space="preserve"> </v>
      </c>
    </row>
    <row r="60" spans="2:7" ht="25.5" customHeight="1" x14ac:dyDescent="0.35">
      <c r="B60" s="162"/>
      <c r="C60" s="164" t="str">
        <f>IFERROR(VLOOKUP(B60,Цены!$A:$B,2,FALSE),"введите артикул в зеленое поле")</f>
        <v>введите артикул в зеленое поле</v>
      </c>
      <c r="D60" s="136">
        <v>1</v>
      </c>
      <c r="E60" s="77" t="e">
        <f>IFERROR(VLOOKUP(B60,Sale!$A:$E,5,0),VLOOKUP(B60,Цены!$A:$G,7,0))*D60</f>
        <v>#N/A</v>
      </c>
      <c r="F60" s="243" t="s">
        <v>91</v>
      </c>
      <c r="G60" s="78" t="str">
        <f>IFERROR(VLOOKUP(B60,Цены!$A:$D,4,FALSE)," ")</f>
        <v xml:space="preserve"> </v>
      </c>
    </row>
    <row r="61" spans="2:7" ht="25.5" customHeight="1" x14ac:dyDescent="0.35">
      <c r="B61" s="162"/>
      <c r="C61" s="164" t="str">
        <f>IFERROR(VLOOKUP(B61,Цены!$A:$B,2,FALSE),"введите артикул в зеленое поле")</f>
        <v>введите артикул в зеленое поле</v>
      </c>
      <c r="D61" s="136">
        <v>1</v>
      </c>
      <c r="E61" s="77" t="e">
        <f>IFERROR(VLOOKUP(B61,Sale!$A:$E,5,0),VLOOKUP(B61,Цены!$A:$G,7,0))*D61</f>
        <v>#N/A</v>
      </c>
      <c r="F61" s="243" t="s">
        <v>91</v>
      </c>
      <c r="G61" s="78" t="str">
        <f>IFERROR(VLOOKUP(B61,Цены!$A:$D,4,FALSE)," ")</f>
        <v xml:space="preserve"> </v>
      </c>
    </row>
    <row r="62" spans="2:7" ht="25.5" customHeight="1" x14ac:dyDescent="0.35">
      <c r="B62" s="162"/>
      <c r="C62" s="164" t="str">
        <f>IFERROR(VLOOKUP(B62,Цены!$A:$B,2,FALSE),"введите артикул в зеленое поле")</f>
        <v>введите артикул в зеленое поле</v>
      </c>
      <c r="D62" s="136">
        <v>1</v>
      </c>
      <c r="E62" s="77" t="e">
        <f>IFERROR(VLOOKUP(B62,Sale!$A:$E,5,0),VLOOKUP(B62,Цены!$A:$G,7,0))*D62</f>
        <v>#N/A</v>
      </c>
      <c r="F62" s="243" t="s">
        <v>91</v>
      </c>
      <c r="G62" s="78" t="str">
        <f>IFERROR(VLOOKUP(B62,Цены!$A:$D,4,FALSE)," ")</f>
        <v xml:space="preserve"> </v>
      </c>
    </row>
    <row r="63" spans="2:7" ht="25.5" customHeight="1" x14ac:dyDescent="0.35">
      <c r="B63" s="162"/>
      <c r="C63" s="164" t="str">
        <f>IFERROR(VLOOKUP(B63,Цены!$A:$B,2,FALSE),"введите артикул в зеленое поле")</f>
        <v>введите артикул в зеленое поле</v>
      </c>
      <c r="D63" s="136">
        <v>1</v>
      </c>
      <c r="E63" s="77" t="e">
        <f>IFERROR(VLOOKUP(B63,Sale!$A:$E,5,0),VLOOKUP(B63,Цены!$A:$G,7,0))*D63</f>
        <v>#N/A</v>
      </c>
      <c r="F63" s="243" t="s">
        <v>91</v>
      </c>
      <c r="G63" s="78" t="str">
        <f>IFERROR(VLOOKUP(B63,Цены!$A:$D,4,FALSE)," ")</f>
        <v xml:space="preserve"> </v>
      </c>
    </row>
    <row r="64" spans="2:7" ht="25.5" customHeight="1" x14ac:dyDescent="0.35">
      <c r="B64" s="162"/>
      <c r="C64" s="164" t="str">
        <f>IFERROR(VLOOKUP(B64,Цены!$A:$B,2,FALSE),"введите артикул в зеленое поле")</f>
        <v>введите артикул в зеленое поле</v>
      </c>
      <c r="D64" s="136">
        <v>1</v>
      </c>
      <c r="E64" s="77" t="e">
        <f>IFERROR(VLOOKUP(B64,Sale!$A:$E,5,0),VLOOKUP(B64,Цены!$A:$G,7,0))*D64</f>
        <v>#N/A</v>
      </c>
      <c r="F64" s="243" t="s">
        <v>91</v>
      </c>
      <c r="G64" s="78" t="str">
        <f>IFERROR(VLOOKUP(B64,Цены!$A:$D,4,FALSE)," ")</f>
        <v xml:space="preserve"> </v>
      </c>
    </row>
    <row r="65" spans="2:7" ht="25.5" customHeight="1" x14ac:dyDescent="0.35">
      <c r="B65" s="162"/>
      <c r="C65" s="164" t="str">
        <f>IFERROR(VLOOKUP(B65,Цены!$A:$B,2,FALSE),"введите артикул в зеленое поле")</f>
        <v>введите артикул в зеленое поле</v>
      </c>
      <c r="D65" s="136">
        <v>1</v>
      </c>
      <c r="E65" s="77" t="e">
        <f>IFERROR(VLOOKUP(B65,Sale!$A:$E,5,0),VLOOKUP(B65,Цены!$A:$G,7,0))*D65</f>
        <v>#N/A</v>
      </c>
      <c r="F65" s="243" t="s">
        <v>91</v>
      </c>
      <c r="G65" s="78" t="str">
        <f>IFERROR(VLOOKUP(B65,Цены!$A:$D,4,FALSE)," ")</f>
        <v xml:space="preserve"> </v>
      </c>
    </row>
    <row r="66" spans="2:7" ht="25.5" customHeight="1" x14ac:dyDescent="0.35">
      <c r="B66" s="162"/>
      <c r="C66" s="164" t="str">
        <f>IFERROR(VLOOKUP(B66,Цены!$A:$B,2,FALSE),"введите артикул в зеленое поле")</f>
        <v>введите артикул в зеленое поле</v>
      </c>
      <c r="D66" s="136">
        <v>1</v>
      </c>
      <c r="E66" s="77" t="e">
        <f>IFERROR(VLOOKUP(B66,Sale!$A:$E,5,0),VLOOKUP(B66,Цены!$A:$G,7,0))*D66</f>
        <v>#N/A</v>
      </c>
      <c r="F66" s="243" t="s">
        <v>91</v>
      </c>
      <c r="G66" s="78" t="str">
        <f>IFERROR(VLOOKUP(B66,Цены!$A:$D,4,FALSE)," ")</f>
        <v xml:space="preserve"> </v>
      </c>
    </row>
    <row r="67" spans="2:7" ht="25.5" customHeight="1" x14ac:dyDescent="0.35">
      <c r="B67" s="162"/>
      <c r="C67" s="164" t="str">
        <f>IFERROR(VLOOKUP(B67,Цены!$A:$B,2,FALSE),"введите артикул в зеленое поле")</f>
        <v>введите артикул в зеленое поле</v>
      </c>
      <c r="D67" s="136">
        <v>1</v>
      </c>
      <c r="E67" s="77" t="e">
        <f>IFERROR(VLOOKUP(B67,Sale!$A:$E,5,0),VLOOKUP(B67,Цены!$A:$G,7,0))*D67</f>
        <v>#N/A</v>
      </c>
      <c r="F67" s="243" t="s">
        <v>91</v>
      </c>
      <c r="G67" s="78" t="str">
        <f>IFERROR(VLOOKUP(B67,Цены!$A:$D,4,FALSE)," ")</f>
        <v xml:space="preserve"> </v>
      </c>
    </row>
    <row r="68" spans="2:7" ht="25.5" customHeight="1" x14ac:dyDescent="0.35">
      <c r="B68" s="162"/>
      <c r="C68" s="164" t="str">
        <f>IFERROR(VLOOKUP(B68,Цены!$A:$B,2,FALSE),"введите артикул в зеленое поле")</f>
        <v>введите артикул в зеленое поле</v>
      </c>
      <c r="D68" s="136">
        <v>1</v>
      </c>
      <c r="E68" s="77" t="e">
        <f>IFERROR(VLOOKUP(B68,Sale!$A:$E,5,0),VLOOKUP(B68,Цены!$A:$G,7,0))*D68</f>
        <v>#N/A</v>
      </c>
      <c r="F68" s="243" t="s">
        <v>91</v>
      </c>
      <c r="G68" s="78" t="str">
        <f>IFERROR(VLOOKUP(B68,Цены!$A:$D,4,FALSE)," ")</f>
        <v xml:space="preserve"> </v>
      </c>
    </row>
    <row r="69" spans="2:7" ht="25.5" customHeight="1" x14ac:dyDescent="0.35">
      <c r="B69" s="162"/>
      <c r="C69" s="164" t="str">
        <f>IFERROR(VLOOKUP(B69,Цены!$A:$B,2,FALSE),"введите артикул в зеленое поле")</f>
        <v>введите артикул в зеленое поле</v>
      </c>
      <c r="D69" s="136">
        <v>1</v>
      </c>
      <c r="E69" s="77" t="e">
        <f>IFERROR(VLOOKUP(B69,Sale!$A:$E,5,0),VLOOKUP(B69,Цены!$A:$G,7,0))*D69</f>
        <v>#N/A</v>
      </c>
      <c r="F69" s="243" t="s">
        <v>91</v>
      </c>
      <c r="G69" s="78" t="str">
        <f>IFERROR(VLOOKUP(B69,Цены!$A:$D,4,FALSE)," ")</f>
        <v xml:space="preserve"> </v>
      </c>
    </row>
    <row r="70" spans="2:7" ht="25.5" customHeight="1" x14ac:dyDescent="0.35">
      <c r="B70" s="162"/>
      <c r="C70" s="164" t="str">
        <f>IFERROR(VLOOKUP(B70,Цены!$A:$B,2,FALSE),"введите артикул в зеленое поле")</f>
        <v>введите артикул в зеленое поле</v>
      </c>
      <c r="D70" s="136">
        <v>1</v>
      </c>
      <c r="E70" s="77" t="e">
        <f>IFERROR(VLOOKUP(B70,Sale!$A:$E,5,0),VLOOKUP(B70,Цены!$A:$G,7,0))*D70</f>
        <v>#N/A</v>
      </c>
      <c r="F70" s="243" t="s">
        <v>91</v>
      </c>
      <c r="G70" s="78" t="str">
        <f>IFERROR(VLOOKUP(B70,Цены!$A:$D,4,FALSE)," ")</f>
        <v xml:space="preserve"> </v>
      </c>
    </row>
    <row r="71" spans="2:7" ht="25.5" customHeight="1" x14ac:dyDescent="0.35">
      <c r="B71" s="162"/>
      <c r="C71" s="164" t="str">
        <f>IFERROR(VLOOKUP(B71,Цены!$A:$B,2,FALSE),"введите артикул в зеленое поле")</f>
        <v>введите артикул в зеленое поле</v>
      </c>
      <c r="D71" s="136">
        <v>1</v>
      </c>
      <c r="E71" s="77" t="e">
        <f>IFERROR(VLOOKUP(B71,Sale!$A:$E,5,0),VLOOKUP(B71,Цены!$A:$G,7,0))*D71</f>
        <v>#N/A</v>
      </c>
      <c r="F71" s="243" t="s">
        <v>91</v>
      </c>
      <c r="G71" s="78" t="str">
        <f>IFERROR(VLOOKUP(B71,Цены!$A:$D,4,FALSE)," ")</f>
        <v xml:space="preserve"> </v>
      </c>
    </row>
    <row r="72" spans="2:7" ht="25.5" customHeight="1" x14ac:dyDescent="0.35">
      <c r="B72" s="162"/>
      <c r="C72" s="164" t="str">
        <f>IFERROR(VLOOKUP(B72,Цены!$A:$B,2,FALSE),"введите артикул в зеленое поле")</f>
        <v>введите артикул в зеленое поле</v>
      </c>
      <c r="D72" s="136">
        <v>1</v>
      </c>
      <c r="E72" s="77" t="e">
        <f>IFERROR(VLOOKUP(B72,Sale!$A:$E,5,0),VLOOKUP(B72,Цены!$A:$G,7,0))*D72</f>
        <v>#N/A</v>
      </c>
      <c r="F72" s="243" t="s">
        <v>91</v>
      </c>
      <c r="G72" s="78" t="str">
        <f>IFERROR(VLOOKUP(B72,Цены!$A:$D,4,FALSE)," ")</f>
        <v xml:space="preserve"> </v>
      </c>
    </row>
    <row r="73" spans="2:7" ht="25.5" customHeight="1" x14ac:dyDescent="0.35">
      <c r="B73" s="162"/>
      <c r="C73" s="164" t="str">
        <f>IFERROR(VLOOKUP(B73,Цены!$A:$B,2,FALSE),"введите артикул в зеленое поле")</f>
        <v>введите артикул в зеленое поле</v>
      </c>
      <c r="D73" s="136">
        <v>1</v>
      </c>
      <c r="E73" s="77" t="e">
        <f>IFERROR(VLOOKUP(B73,Sale!$A:$E,5,0),VLOOKUP(B73,Цены!$A:$G,7,0))*D73</f>
        <v>#N/A</v>
      </c>
      <c r="F73" s="243" t="s">
        <v>91</v>
      </c>
      <c r="G73" s="78" t="str">
        <f>IFERROR(VLOOKUP(B73,Цены!$A:$D,4,FALSE)," ")</f>
        <v xml:space="preserve"> </v>
      </c>
    </row>
    <row r="74" spans="2:7" ht="25.5" customHeight="1" x14ac:dyDescent="0.35">
      <c r="B74" s="162"/>
      <c r="C74" s="164" t="str">
        <f>IFERROR(VLOOKUP(B74,Цены!$A:$B,2,FALSE),"введите артикул в зеленое поле")</f>
        <v>введите артикул в зеленое поле</v>
      </c>
      <c r="D74" s="136">
        <v>1</v>
      </c>
      <c r="E74" s="77" t="e">
        <f>IFERROR(VLOOKUP(B74,Sale!$A:$E,5,0),VLOOKUP(B74,Цены!$A:$G,7,0))*D74</f>
        <v>#N/A</v>
      </c>
      <c r="F74" s="243" t="s">
        <v>91</v>
      </c>
      <c r="G74" s="78" t="str">
        <f>IFERROR(VLOOKUP(B74,Цены!$A:$D,4,FALSE)," ")</f>
        <v xml:space="preserve"> </v>
      </c>
    </row>
    <row r="75" spans="2:7" ht="25.5" customHeight="1" x14ac:dyDescent="0.35">
      <c r="B75" s="162"/>
      <c r="C75" s="164" t="str">
        <f>IFERROR(VLOOKUP(B75,Цены!$A:$B,2,FALSE),"введите артикул в зеленое поле")</f>
        <v>введите артикул в зеленое поле</v>
      </c>
      <c r="D75" s="136">
        <v>1</v>
      </c>
      <c r="E75" s="77" t="e">
        <f>IFERROR(VLOOKUP(B75,Sale!$A:$E,5,0),VLOOKUP(B75,Цены!$A:$G,7,0))*D75</f>
        <v>#N/A</v>
      </c>
      <c r="F75" s="243" t="s">
        <v>91</v>
      </c>
      <c r="G75" s="78" t="str">
        <f>IFERROR(VLOOKUP(B75,Цены!$A:$D,4,FALSE)," ")</f>
        <v xml:space="preserve"> </v>
      </c>
    </row>
    <row r="76" spans="2:7" ht="25.5" customHeight="1" x14ac:dyDescent="0.35">
      <c r="B76" s="162"/>
      <c r="C76" s="164" t="str">
        <f>IFERROR(VLOOKUP(B76,Цены!$A:$B,2,FALSE),"введите артикул в зеленое поле")</f>
        <v>введите артикул в зеленое поле</v>
      </c>
      <c r="D76" s="136">
        <v>1</v>
      </c>
      <c r="E76" s="77" t="e">
        <f>IFERROR(VLOOKUP(B76,Sale!$A:$E,5,0),VLOOKUP(B76,Цены!$A:$G,7,0))*D76</f>
        <v>#N/A</v>
      </c>
      <c r="F76" s="243" t="s">
        <v>91</v>
      </c>
      <c r="G76" s="78" t="str">
        <f>IFERROR(VLOOKUP(B76,Цены!$A:$D,4,FALSE)," ")</f>
        <v xml:space="preserve"> </v>
      </c>
    </row>
    <row r="77" spans="2:7" ht="25.5" customHeight="1" x14ac:dyDescent="0.35">
      <c r="B77" s="162"/>
      <c r="C77" s="164" t="str">
        <f>IFERROR(VLOOKUP(B77,Цены!$A:$B,2,FALSE),"введите артикул в зеленое поле")</f>
        <v>введите артикул в зеленое поле</v>
      </c>
      <c r="D77" s="136">
        <v>1</v>
      </c>
      <c r="E77" s="77" t="e">
        <f>IFERROR(VLOOKUP(B77,Sale!$A:$E,5,0),VLOOKUP(B77,Цены!$A:$G,7,0))*D77</f>
        <v>#N/A</v>
      </c>
      <c r="F77" s="243" t="s">
        <v>91</v>
      </c>
      <c r="G77" s="78" t="str">
        <f>IFERROR(VLOOKUP(B77,Цены!$A:$D,4,FALSE)," ")</f>
        <v xml:space="preserve"> </v>
      </c>
    </row>
    <row r="78" spans="2:7" ht="25.5" customHeight="1" x14ac:dyDescent="0.35">
      <c r="B78" s="162"/>
      <c r="C78" s="164" t="str">
        <f>IFERROR(VLOOKUP(B78,Цены!$A:$B,2,FALSE),"введите артикул в зеленое поле")</f>
        <v>введите артикул в зеленое поле</v>
      </c>
      <c r="D78" s="136">
        <v>1</v>
      </c>
      <c r="E78" s="77" t="e">
        <f>IFERROR(VLOOKUP(B78,Sale!$A:$E,5,0),VLOOKUP(B78,Цены!$A:$G,7,0))*D78</f>
        <v>#N/A</v>
      </c>
      <c r="F78" s="243" t="s">
        <v>91</v>
      </c>
      <c r="G78" s="78" t="str">
        <f>IFERROR(VLOOKUP(B78,Цены!$A:$D,4,FALSE)," ")</f>
        <v xml:space="preserve"> </v>
      </c>
    </row>
    <row r="79" spans="2:7" ht="25.5" customHeight="1" x14ac:dyDescent="0.35">
      <c r="B79" s="162"/>
      <c r="C79" s="164" t="str">
        <f>IFERROR(VLOOKUP(B79,Цены!$A:$B,2,FALSE),"введите артикул в зеленое поле")</f>
        <v>введите артикул в зеленое поле</v>
      </c>
      <c r="D79" s="136">
        <v>1</v>
      </c>
      <c r="E79" s="77" t="e">
        <f>IFERROR(VLOOKUP(B79,Sale!$A:$E,5,0),VLOOKUP(B79,Цены!$A:$G,7,0))*D79</f>
        <v>#N/A</v>
      </c>
      <c r="F79" s="243" t="s">
        <v>91</v>
      </c>
      <c r="G79" s="78" t="str">
        <f>IFERROR(VLOOKUP(B79,Цены!$A:$D,4,FALSE)," ")</f>
        <v xml:space="preserve"> </v>
      </c>
    </row>
    <row r="80" spans="2:7" ht="25.5" customHeight="1" x14ac:dyDescent="0.35">
      <c r="B80" s="162"/>
      <c r="C80" s="164" t="str">
        <f>IFERROR(VLOOKUP(B80,Цены!$A:$B,2,FALSE),"введите артикул в зеленое поле")</f>
        <v>введите артикул в зеленое поле</v>
      </c>
      <c r="D80" s="136">
        <v>1</v>
      </c>
      <c r="E80" s="77" t="e">
        <f>IFERROR(VLOOKUP(B80,Sale!$A:$E,5,0),VLOOKUP(B80,Цены!$A:$G,7,0))*D80</f>
        <v>#N/A</v>
      </c>
      <c r="F80" s="243" t="s">
        <v>91</v>
      </c>
      <c r="G80" s="78" t="str">
        <f>IFERROR(VLOOKUP(B80,Цены!$A:$D,4,FALSE)," ")</f>
        <v xml:space="preserve"> </v>
      </c>
    </row>
    <row r="81" spans="2:7" ht="25.5" customHeight="1" x14ac:dyDescent="0.35">
      <c r="B81" s="162"/>
      <c r="C81" s="164" t="str">
        <f>IFERROR(VLOOKUP(B81,Цены!$A:$B,2,FALSE),"введите артикул в зеленое поле")</f>
        <v>введите артикул в зеленое поле</v>
      </c>
      <c r="D81" s="136">
        <v>1</v>
      </c>
      <c r="E81" s="77" t="e">
        <f>IFERROR(VLOOKUP(B81,Sale!$A:$E,5,0),VLOOKUP(B81,Цены!$A:$G,7,0))*D81</f>
        <v>#N/A</v>
      </c>
      <c r="F81" s="243" t="s">
        <v>91</v>
      </c>
      <c r="G81" s="78" t="str">
        <f>IFERROR(VLOOKUP(B81,Цены!$A:$D,4,FALSE)," ")</f>
        <v xml:space="preserve"> </v>
      </c>
    </row>
    <row r="82" spans="2:7" ht="25.5" customHeight="1" x14ac:dyDescent="0.35">
      <c r="B82" s="162"/>
      <c r="C82" s="164" t="str">
        <f>IFERROR(VLOOKUP(B82,Цены!$A:$B,2,FALSE),"введите артикул в зеленое поле")</f>
        <v>введите артикул в зеленое поле</v>
      </c>
      <c r="D82" s="136">
        <v>1</v>
      </c>
      <c r="E82" s="77" t="e">
        <f>IFERROR(VLOOKUP(B82,Sale!$A:$E,5,0),VLOOKUP(B82,Цены!$A:$G,7,0))*D82</f>
        <v>#N/A</v>
      </c>
      <c r="F82" s="243" t="s">
        <v>91</v>
      </c>
      <c r="G82" s="78" t="str">
        <f>IFERROR(VLOOKUP(B82,Цены!$A:$D,4,FALSE)," ")</f>
        <v xml:space="preserve"> </v>
      </c>
    </row>
    <row r="83" spans="2:7" ht="25.5" customHeight="1" x14ac:dyDescent="0.35">
      <c r="B83" s="162"/>
      <c r="C83" s="164" t="str">
        <f>IFERROR(VLOOKUP(B83,Цены!$A:$B,2,FALSE),"введите артикул в зеленое поле")</f>
        <v>введите артикул в зеленое поле</v>
      </c>
      <c r="D83" s="136">
        <v>1</v>
      </c>
      <c r="E83" s="77" t="e">
        <f>IFERROR(VLOOKUP(B83,Sale!$A:$E,5,0),VLOOKUP(B83,Цены!$A:$G,7,0))*D83</f>
        <v>#N/A</v>
      </c>
      <c r="F83" s="243" t="s">
        <v>91</v>
      </c>
      <c r="G83" s="78" t="str">
        <f>IFERROR(VLOOKUP(B83,Цены!$A:$D,4,FALSE)," ")</f>
        <v xml:space="preserve"> </v>
      </c>
    </row>
    <row r="84" spans="2:7" ht="25.5" customHeight="1" x14ac:dyDescent="0.35">
      <c r="B84" s="162"/>
      <c r="C84" s="164" t="str">
        <f>IFERROR(VLOOKUP(B84,Цены!$A:$B,2,FALSE),"введите артикул в зеленое поле")</f>
        <v>введите артикул в зеленое поле</v>
      </c>
      <c r="D84" s="136">
        <v>1</v>
      </c>
      <c r="E84" s="77" t="e">
        <f>IFERROR(VLOOKUP(B84,Sale!$A:$E,5,0),VLOOKUP(B84,Цены!$A:$G,7,0))*D84</f>
        <v>#N/A</v>
      </c>
      <c r="F84" s="243" t="s">
        <v>91</v>
      </c>
      <c r="G84" s="78" t="str">
        <f>IFERROR(VLOOKUP(B84,Цены!$A:$D,4,FALSE)," ")</f>
        <v xml:space="preserve"> </v>
      </c>
    </row>
    <row r="85" spans="2:7" ht="25.5" customHeight="1" x14ac:dyDescent="0.35">
      <c r="B85" s="162"/>
      <c r="C85" s="164" t="str">
        <f>IFERROR(VLOOKUP(B85,Цены!$A:$B,2,FALSE),"введите артикул в зеленое поле")</f>
        <v>введите артикул в зеленое поле</v>
      </c>
      <c r="D85" s="136">
        <v>1</v>
      </c>
      <c r="E85" s="77" t="e">
        <f>IFERROR(VLOOKUP(B85,Sale!$A:$E,5,0),VLOOKUP(B85,Цены!$A:$G,7,0))*D85</f>
        <v>#N/A</v>
      </c>
      <c r="F85" s="243" t="s">
        <v>91</v>
      </c>
      <c r="G85" s="78" t="str">
        <f>IFERROR(VLOOKUP(B85,Цены!$A:$D,4,FALSE)," ")</f>
        <v xml:space="preserve"> </v>
      </c>
    </row>
    <row r="86" spans="2:7" ht="25.5" customHeight="1" x14ac:dyDescent="0.35">
      <c r="B86" s="162"/>
      <c r="C86" s="164" t="str">
        <f>IFERROR(VLOOKUP(B86,Цены!$A:$B,2,FALSE),"введите артикул в зеленое поле")</f>
        <v>введите артикул в зеленое поле</v>
      </c>
      <c r="D86" s="136">
        <v>1</v>
      </c>
      <c r="E86" s="77" t="e">
        <f>IFERROR(VLOOKUP(B86,Sale!$A:$E,5,0),VLOOKUP(B86,Цены!$A:$G,7,0))*D86</f>
        <v>#N/A</v>
      </c>
      <c r="F86" s="243" t="s">
        <v>91</v>
      </c>
      <c r="G86" s="78" t="str">
        <f>IFERROR(VLOOKUP(B86,Цены!$A:$D,4,FALSE)," ")</f>
        <v xml:space="preserve"> </v>
      </c>
    </row>
    <row r="87" spans="2:7" ht="25.5" customHeight="1" x14ac:dyDescent="0.35">
      <c r="B87" s="162"/>
      <c r="C87" s="164" t="str">
        <f>IFERROR(VLOOKUP(B87,Цены!$A:$B,2,FALSE),"введите артикул в зеленое поле")</f>
        <v>введите артикул в зеленое поле</v>
      </c>
      <c r="D87" s="136">
        <v>1</v>
      </c>
      <c r="E87" s="77" t="e">
        <f>IFERROR(VLOOKUP(B87,Sale!$A:$E,5,0),VLOOKUP(B87,Цены!$A:$G,7,0))*D87</f>
        <v>#N/A</v>
      </c>
      <c r="F87" s="243" t="s">
        <v>91</v>
      </c>
      <c r="G87" s="78" t="str">
        <f>IFERROR(VLOOKUP(B87,Цены!$A:$D,4,FALSE)," ")</f>
        <v xml:space="preserve"> </v>
      </c>
    </row>
    <row r="88" spans="2:7" ht="25.5" customHeight="1" x14ac:dyDescent="0.35">
      <c r="B88" s="162"/>
      <c r="C88" s="164" t="str">
        <f>IFERROR(VLOOKUP(B88,Цены!$A:$B,2,FALSE),"введите артикул в зеленое поле")</f>
        <v>введите артикул в зеленое поле</v>
      </c>
      <c r="D88" s="136">
        <v>1</v>
      </c>
      <c r="E88" s="77" t="e">
        <f>IFERROR(VLOOKUP(B88,Sale!$A:$E,5,0),VLOOKUP(B88,Цены!$A:$G,7,0))*D88</f>
        <v>#N/A</v>
      </c>
      <c r="F88" s="243" t="s">
        <v>91</v>
      </c>
      <c r="G88" s="78" t="str">
        <f>IFERROR(VLOOKUP(B88,Цены!$A:$D,4,FALSE)," ")</f>
        <v xml:space="preserve"> </v>
      </c>
    </row>
    <row r="89" spans="2:7" ht="25.5" customHeight="1" x14ac:dyDescent="0.35">
      <c r="B89" s="162"/>
      <c r="C89" s="164" t="str">
        <f>IFERROR(VLOOKUP(B89,Цены!$A:$B,2,FALSE),"введите артикул в зеленое поле")</f>
        <v>введите артикул в зеленое поле</v>
      </c>
      <c r="D89" s="136">
        <v>1</v>
      </c>
      <c r="E89" s="77" t="e">
        <f>IFERROR(VLOOKUP(B89,Sale!$A:$E,5,0),VLOOKUP(B89,Цены!$A:$G,7,0))*D89</f>
        <v>#N/A</v>
      </c>
      <c r="F89" s="243" t="s">
        <v>91</v>
      </c>
      <c r="G89" s="78" t="str">
        <f>IFERROR(VLOOKUP(B89,Цены!$A:$D,4,FALSE)," ")</f>
        <v xml:space="preserve"> </v>
      </c>
    </row>
    <row r="90" spans="2:7" ht="25.5" customHeight="1" x14ac:dyDescent="0.35">
      <c r="B90" s="162"/>
      <c r="C90" s="164" t="str">
        <f>IFERROR(VLOOKUP(B90,Цены!$A:$B,2,FALSE),"введите артикул в зеленое поле")</f>
        <v>введите артикул в зеленое поле</v>
      </c>
      <c r="D90" s="136">
        <v>1</v>
      </c>
      <c r="E90" s="77" t="e">
        <f>IFERROR(VLOOKUP(B90,Sale!$A:$E,5,0),VLOOKUP(B90,Цены!$A:$G,7,0))*D90</f>
        <v>#N/A</v>
      </c>
      <c r="F90" s="243" t="s">
        <v>91</v>
      </c>
      <c r="G90" s="78" t="str">
        <f>IFERROR(VLOOKUP(B90,Цены!$A:$D,4,FALSE)," ")</f>
        <v xml:space="preserve"> </v>
      </c>
    </row>
    <row r="91" spans="2:7" ht="25.5" customHeight="1" x14ac:dyDescent="0.35">
      <c r="B91" s="162"/>
      <c r="C91" s="164" t="str">
        <f>IFERROR(VLOOKUP(B91,Цены!$A:$B,2,FALSE),"введите артикул в зеленое поле")</f>
        <v>введите артикул в зеленое поле</v>
      </c>
      <c r="D91" s="136">
        <v>1</v>
      </c>
      <c r="E91" s="77" t="e">
        <f>IFERROR(VLOOKUP(B91,Sale!$A:$E,5,0),VLOOKUP(B91,Цены!$A:$G,7,0))*D91</f>
        <v>#N/A</v>
      </c>
      <c r="F91" s="243" t="s">
        <v>91</v>
      </c>
      <c r="G91" s="78" t="str">
        <f>IFERROR(VLOOKUP(B91,Цены!$A:$D,4,FALSE)," ")</f>
        <v xml:space="preserve"> </v>
      </c>
    </row>
    <row r="92" spans="2:7" ht="25.5" customHeight="1" x14ac:dyDescent="0.35">
      <c r="B92" s="162"/>
      <c r="C92" s="164" t="str">
        <f>IFERROR(VLOOKUP(B92,Цены!$A:$B,2,FALSE),"введите артикул в зеленое поле")</f>
        <v>введите артикул в зеленое поле</v>
      </c>
      <c r="D92" s="136">
        <v>1</v>
      </c>
      <c r="E92" s="77" t="e">
        <f>IFERROR(VLOOKUP(B92,Sale!$A:$E,5,0),VLOOKUP(B92,Цены!$A:$G,7,0))*D92</f>
        <v>#N/A</v>
      </c>
      <c r="F92" s="243" t="s">
        <v>91</v>
      </c>
      <c r="G92" s="78" t="str">
        <f>IFERROR(VLOOKUP(B92,Цены!$A:$D,4,FALSE)," ")</f>
        <v xml:space="preserve"> </v>
      </c>
    </row>
    <row r="93" spans="2:7" ht="25.5" customHeight="1" x14ac:dyDescent="0.35">
      <c r="B93" s="162"/>
      <c r="C93" s="164" t="str">
        <f>IFERROR(VLOOKUP(B93,Цены!$A:$B,2,FALSE),"введите артикул в зеленое поле")</f>
        <v>введите артикул в зеленое поле</v>
      </c>
      <c r="D93" s="136">
        <v>1</v>
      </c>
      <c r="E93" s="77" t="e">
        <f>IFERROR(VLOOKUP(B93,Sale!$A:$E,5,0),VLOOKUP(B93,Цены!$A:$G,7,0))*D93</f>
        <v>#N/A</v>
      </c>
      <c r="F93" s="243" t="s">
        <v>91</v>
      </c>
      <c r="G93" s="78" t="str">
        <f>IFERROR(VLOOKUP(B93,Цены!$A:$D,4,FALSE)," ")</f>
        <v xml:space="preserve"> </v>
      </c>
    </row>
    <row r="94" spans="2:7" ht="25.5" customHeight="1" x14ac:dyDescent="0.35">
      <c r="B94" s="162"/>
      <c r="C94" s="164" t="str">
        <f>IFERROR(VLOOKUP(B94,Цены!$A:$B,2,FALSE),"введите артикул в зеленое поле")</f>
        <v>введите артикул в зеленое поле</v>
      </c>
      <c r="D94" s="136">
        <v>1</v>
      </c>
      <c r="E94" s="77" t="e">
        <f>IFERROR(VLOOKUP(B94,Sale!$A:$E,5,0),VLOOKUP(B94,Цены!$A:$G,7,0))*D94</f>
        <v>#N/A</v>
      </c>
      <c r="F94" s="243" t="s">
        <v>91</v>
      </c>
      <c r="G94" s="78" t="str">
        <f>IFERROR(VLOOKUP(B94,Цены!$A:$D,4,FALSE)," ")</f>
        <v xml:space="preserve"> </v>
      </c>
    </row>
    <row r="95" spans="2:7" ht="25.5" customHeight="1" x14ac:dyDescent="0.35">
      <c r="B95" s="162"/>
      <c r="C95" s="164" t="str">
        <f>IFERROR(VLOOKUP(B95,Цены!$A:$B,2,FALSE),"введите артикул в зеленое поле")</f>
        <v>введите артикул в зеленое поле</v>
      </c>
      <c r="D95" s="136">
        <v>1</v>
      </c>
      <c r="E95" s="77" t="e">
        <f>IFERROR(VLOOKUP(B95,Sale!$A:$E,5,0),VLOOKUP(B95,Цены!$A:$G,7,0))*D95</f>
        <v>#N/A</v>
      </c>
      <c r="F95" s="243" t="s">
        <v>91</v>
      </c>
      <c r="G95" s="78" t="str">
        <f>IFERROR(VLOOKUP(B95,Цены!$A:$D,4,FALSE)," ")</f>
        <v xml:space="preserve"> </v>
      </c>
    </row>
    <row r="96" spans="2:7" ht="25.5" customHeight="1" x14ac:dyDescent="0.35">
      <c r="B96" s="162"/>
      <c r="C96" s="164" t="str">
        <f>IFERROR(VLOOKUP(B96,Цены!$A:$B,2,FALSE),"введите артикул в зеленое поле")</f>
        <v>введите артикул в зеленое поле</v>
      </c>
      <c r="D96" s="136">
        <v>1</v>
      </c>
      <c r="E96" s="77" t="e">
        <f>IFERROR(VLOOKUP(B96,Sale!$A:$E,5,0),VLOOKUP(B96,Цены!$A:$G,7,0))*D96</f>
        <v>#N/A</v>
      </c>
      <c r="F96" s="243" t="s">
        <v>91</v>
      </c>
      <c r="G96" s="78" t="str">
        <f>IFERROR(VLOOKUP(B96,Цены!$A:$D,4,FALSE)," ")</f>
        <v xml:space="preserve"> </v>
      </c>
    </row>
    <row r="97" spans="2:7" ht="25.5" customHeight="1" x14ac:dyDescent="0.35">
      <c r="B97" s="162"/>
      <c r="C97" s="164" t="str">
        <f>IFERROR(VLOOKUP(B97,Цены!$A:$B,2,FALSE),"введите артикул в зеленое поле")</f>
        <v>введите артикул в зеленое поле</v>
      </c>
      <c r="D97" s="136">
        <v>1</v>
      </c>
      <c r="E97" s="77" t="e">
        <f>IFERROR(VLOOKUP(B97,Sale!$A:$E,5,0),VLOOKUP(B97,Цены!$A:$G,7,0))*D97</f>
        <v>#N/A</v>
      </c>
      <c r="F97" s="243" t="s">
        <v>91</v>
      </c>
      <c r="G97" s="78" t="str">
        <f>IFERROR(VLOOKUP(B97,Цены!$A:$D,4,FALSE)," ")</f>
        <v xml:space="preserve"> </v>
      </c>
    </row>
    <row r="98" spans="2:7" ht="25.5" customHeight="1" x14ac:dyDescent="0.35">
      <c r="B98" s="162"/>
      <c r="C98" s="164" t="str">
        <f>IFERROR(VLOOKUP(B98,Цены!$A:$B,2,FALSE),"введите артикул в зеленое поле")</f>
        <v>введите артикул в зеленое поле</v>
      </c>
      <c r="D98" s="136">
        <v>1</v>
      </c>
      <c r="E98" s="77" t="e">
        <f>IFERROR(VLOOKUP(B98,Sale!$A:$E,5,0),VLOOKUP(B98,Цены!$A:$G,7,0))*D98</f>
        <v>#N/A</v>
      </c>
      <c r="F98" s="243" t="s">
        <v>91</v>
      </c>
      <c r="G98" s="78" t="str">
        <f>IFERROR(VLOOKUP(B98,Цены!$A:$D,4,FALSE)," ")</f>
        <v xml:space="preserve"> </v>
      </c>
    </row>
    <row r="99" spans="2:7" ht="25.5" customHeight="1" x14ac:dyDescent="0.35">
      <c r="B99" s="162"/>
      <c r="C99" s="164" t="str">
        <f>IFERROR(VLOOKUP(B99,Цены!$A:$B,2,FALSE),"введите артикул в зеленое поле")</f>
        <v>введите артикул в зеленое поле</v>
      </c>
      <c r="D99" s="136">
        <v>1</v>
      </c>
      <c r="E99" s="77" t="e">
        <f>IFERROR(VLOOKUP(B99,Sale!$A:$E,5,0),VLOOKUP(B99,Цены!$A:$G,7,0))*D99</f>
        <v>#N/A</v>
      </c>
      <c r="F99" s="243" t="s">
        <v>91</v>
      </c>
      <c r="G99" s="78" t="str">
        <f>IFERROR(VLOOKUP(B99,Цены!$A:$D,4,FALSE)," ")</f>
        <v xml:space="preserve"> </v>
      </c>
    </row>
    <row r="100" spans="2:7" ht="25.5" customHeight="1" x14ac:dyDescent="0.35">
      <c r="B100" s="162"/>
      <c r="C100" s="164" t="str">
        <f>IFERROR(VLOOKUP(B100,Цены!$A:$B,2,FALSE),"введите артикул в зеленое поле")</f>
        <v>введите артикул в зеленое поле</v>
      </c>
      <c r="D100" s="136">
        <v>1</v>
      </c>
      <c r="E100" s="77" t="e">
        <f>IFERROR(VLOOKUP(B100,Sale!$A:$E,5,0),VLOOKUP(B100,Цены!$A:$G,7,0))*D100</f>
        <v>#N/A</v>
      </c>
      <c r="F100" s="243" t="s">
        <v>91</v>
      </c>
      <c r="G100" s="78" t="str">
        <f>IFERROR(VLOOKUP(B100,Цены!$A:$D,4,FALSE)," ")</f>
        <v xml:space="preserve"> </v>
      </c>
    </row>
  </sheetData>
  <mergeCells count="3">
    <mergeCell ref="G5:G6"/>
    <mergeCell ref="A1:M1"/>
    <mergeCell ref="B5:F5"/>
  </mergeCells>
  <pageMargins left="0.7" right="0.7" top="0.75" bottom="0.75" header="0.3" footer="0.3"/>
  <pageSetup paperSize="9" orientation="portrait" r:id="rId1"/>
  <ignoredErrors>
    <ignoredError sqref="E8:E12 E13:E15 E16:E30 E31:E100" evalError="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Лист6">
    <tabColor rgb="FFFF0000"/>
    <pageSetUpPr fitToPage="1"/>
  </sheetPr>
  <dimension ref="A1:I4362"/>
  <sheetViews>
    <sheetView view="pageBreakPreview" zoomScale="98" zoomScaleNormal="100" zoomScaleSheetLayoutView="98" workbookViewId="0">
      <pane xSplit="2" ySplit="1" topLeftCell="C2" activePane="bottomRight" state="frozen"/>
      <selection pane="topRight" activeCell="P1" sqref="P1"/>
      <selection pane="bottomLeft" activeCell="A2" sqref="A2"/>
      <selection pane="bottomRight" activeCell="A2954" sqref="A2954"/>
    </sheetView>
  </sheetViews>
  <sheetFormatPr defaultColWidth="9.1796875" defaultRowHeight="14.5" x14ac:dyDescent="0.35"/>
  <cols>
    <col min="1" max="1" width="9.26953125" style="104" customWidth="1"/>
    <col min="2" max="2" width="81.26953125" style="6" bestFit="1" customWidth="1"/>
    <col min="3" max="3" width="10.7265625" style="6" customWidth="1"/>
    <col min="4" max="4" width="9.1796875" style="6"/>
    <col min="5" max="5" width="11.7265625" style="638" customWidth="1"/>
    <col min="6" max="6" width="12.54296875" style="638" customWidth="1"/>
    <col min="7" max="7" width="9.1796875" style="638"/>
    <col min="8" max="8" width="12.54296875" style="6" customWidth="1"/>
    <col min="9" max="9" width="9.1796875" style="6" customWidth="1"/>
    <col min="10" max="16384" width="9.1796875" style="6"/>
  </cols>
  <sheetData>
    <row r="1" spans="1:9" s="5" customFormat="1" ht="42.5" thickBot="1" x14ac:dyDescent="0.4">
      <c r="A1" s="1" t="s">
        <v>0</v>
      </c>
      <c r="B1" s="3" t="s">
        <v>1</v>
      </c>
      <c r="C1" s="2" t="s">
        <v>341</v>
      </c>
      <c r="D1" s="2" t="s">
        <v>2</v>
      </c>
      <c r="E1" s="423" t="s">
        <v>1156</v>
      </c>
      <c r="F1" s="4" t="s">
        <v>3</v>
      </c>
      <c r="G1" s="2" t="s">
        <v>4</v>
      </c>
      <c r="H1" s="1" t="s">
        <v>5</v>
      </c>
    </row>
    <row r="2" spans="1:9" s="5" customFormat="1" x14ac:dyDescent="0.35">
      <c r="A2" s="416">
        <v>9071205</v>
      </c>
      <c r="B2" s="254" t="s">
        <v>1187</v>
      </c>
      <c r="C2" s="320"/>
      <c r="D2" s="7">
        <v>200</v>
      </c>
      <c r="E2" s="650">
        <v>377.72500000000002</v>
      </c>
      <c r="F2" s="8">
        <f>E2/100*$I$2*Main!$AF$2</f>
        <v>453.27000000000004</v>
      </c>
      <c r="G2" s="639">
        <f>F2*Main!$AF$4</f>
        <v>453.27000000000004</v>
      </c>
      <c r="H2" s="10">
        <f>Main!AF6</f>
        <v>0</v>
      </c>
      <c r="I2" s="11">
        <f>1-H2</f>
        <v>1</v>
      </c>
    </row>
    <row r="3" spans="1:9" s="5" customFormat="1" x14ac:dyDescent="0.35">
      <c r="A3" s="416">
        <v>9071206</v>
      </c>
      <c r="B3" s="254" t="s">
        <v>1188</v>
      </c>
      <c r="C3" s="320"/>
      <c r="D3" s="7">
        <v>200</v>
      </c>
      <c r="E3" s="650">
        <v>444.15</v>
      </c>
      <c r="F3" s="8">
        <f>E3/100*$I$2*Main!$AF$2</f>
        <v>532.9799999999999</v>
      </c>
      <c r="G3" s="639">
        <f>F3*Main!$AF$4</f>
        <v>532.9799999999999</v>
      </c>
      <c r="H3" s="9"/>
    </row>
    <row r="4" spans="1:9" s="5" customFormat="1" x14ac:dyDescent="0.35">
      <c r="A4" s="416">
        <v>9071207</v>
      </c>
      <c r="B4" s="254" t="s">
        <v>1189</v>
      </c>
      <c r="C4" s="320"/>
      <c r="D4" s="7">
        <v>200</v>
      </c>
      <c r="E4" s="650">
        <v>470.96666666666664</v>
      </c>
      <c r="F4" s="8">
        <f>E4/100*$I$2*Main!$AF$2</f>
        <v>565.16</v>
      </c>
      <c r="G4" s="639">
        <f>F4*Main!$AF$4</f>
        <v>565.16</v>
      </c>
      <c r="H4" s="9"/>
    </row>
    <row r="5" spans="1:9" s="5" customFormat="1" x14ac:dyDescent="0.35">
      <c r="A5" s="416">
        <v>9071208</v>
      </c>
      <c r="B5" s="254" t="s">
        <v>1190</v>
      </c>
      <c r="C5" s="320"/>
      <c r="D5" s="7">
        <v>200</v>
      </c>
      <c r="E5" s="650">
        <v>440.22500000000002</v>
      </c>
      <c r="F5" s="8">
        <f>E5/100*$I$2*Main!$AF$2</f>
        <v>528.2700000000001</v>
      </c>
      <c r="G5" s="639">
        <f>F5*Main!$AF$4</f>
        <v>528.2700000000001</v>
      </c>
      <c r="H5" s="9"/>
    </row>
    <row r="6" spans="1:9" s="106" customFormat="1" x14ac:dyDescent="0.35">
      <c r="A6" s="416">
        <v>9073609</v>
      </c>
      <c r="B6" s="254" t="s">
        <v>1191</v>
      </c>
      <c r="C6" s="7" t="s">
        <v>36</v>
      </c>
      <c r="D6" s="7">
        <v>50</v>
      </c>
      <c r="E6" s="650">
        <v>481.95833333333331</v>
      </c>
      <c r="F6" s="8">
        <f>E6/100*$I$2*Main!$AF$2</f>
        <v>578.35</v>
      </c>
      <c r="G6" s="639">
        <f>F6*Main!$AF$4</f>
        <v>578.35</v>
      </c>
      <c r="H6" s="105"/>
      <c r="I6" s="5"/>
    </row>
    <row r="7" spans="1:9" s="106" customFormat="1" x14ac:dyDescent="0.35">
      <c r="A7" s="416">
        <v>9073610</v>
      </c>
      <c r="B7" s="254" t="s">
        <v>1192</v>
      </c>
      <c r="C7" s="7" t="s">
        <v>36</v>
      </c>
      <c r="D7" s="7">
        <v>50</v>
      </c>
      <c r="E7" s="650">
        <v>508.76666666666665</v>
      </c>
      <c r="F7" s="8">
        <f>E7/100*$I$2*Main!$AF$2</f>
        <v>610.52</v>
      </c>
      <c r="G7" s="639">
        <f>F7*Main!$AF$4</f>
        <v>610.52</v>
      </c>
      <c r="H7" s="105"/>
      <c r="I7" s="5"/>
    </row>
    <row r="8" spans="1:9" s="5" customFormat="1" x14ac:dyDescent="0.35">
      <c r="A8" s="416">
        <v>9071313</v>
      </c>
      <c r="B8" s="254" t="s">
        <v>826</v>
      </c>
      <c r="C8" s="320"/>
      <c r="D8" s="7">
        <v>200</v>
      </c>
      <c r="E8" s="650">
        <v>342.8</v>
      </c>
      <c r="F8" s="8">
        <f>E8/100*$I$2*Main!$AF$2</f>
        <v>411.36</v>
      </c>
      <c r="G8" s="639">
        <f>F8*Main!$AF$4</f>
        <v>411.36</v>
      </c>
      <c r="H8" s="9"/>
    </row>
    <row r="9" spans="1:9" s="5" customFormat="1" x14ac:dyDescent="0.35">
      <c r="A9" s="416">
        <v>9071314</v>
      </c>
      <c r="B9" s="254" t="s">
        <v>1193</v>
      </c>
      <c r="C9" s="320"/>
      <c r="D9" s="7">
        <v>200</v>
      </c>
      <c r="E9" s="650">
        <v>369.6</v>
      </c>
      <c r="F9" s="8">
        <f>E9/100*$I$2*Main!$AF$2</f>
        <v>443.52000000000004</v>
      </c>
      <c r="G9" s="639">
        <f>F9*Main!$AF$4</f>
        <v>443.52000000000004</v>
      </c>
      <c r="H9" s="9"/>
    </row>
    <row r="10" spans="1:9" s="5" customFormat="1" x14ac:dyDescent="0.35">
      <c r="A10" s="416">
        <v>9073664</v>
      </c>
      <c r="B10" s="254" t="s">
        <v>1194</v>
      </c>
      <c r="C10" s="320"/>
      <c r="D10" s="7">
        <v>50</v>
      </c>
      <c r="E10" s="650">
        <v>396.45</v>
      </c>
      <c r="F10" s="8">
        <f>E10/100*$I$2*Main!$AF$2</f>
        <v>475.73999999999995</v>
      </c>
      <c r="G10" s="639">
        <f>F10*Main!$AF$4</f>
        <v>475.73999999999995</v>
      </c>
      <c r="H10" s="9"/>
    </row>
    <row r="11" spans="1:9" s="5" customFormat="1" x14ac:dyDescent="0.35">
      <c r="A11" s="416">
        <v>9090260</v>
      </c>
      <c r="B11" s="254" t="s">
        <v>1195</v>
      </c>
      <c r="C11" s="320"/>
      <c r="D11" s="7">
        <v>200</v>
      </c>
      <c r="E11" s="650">
        <v>462.01666666666665</v>
      </c>
      <c r="F11" s="8">
        <f>E11/100*$I$2*Main!$AF$2</f>
        <v>554.41999999999996</v>
      </c>
      <c r="G11" s="639">
        <f>F11*Main!$AF$4</f>
        <v>554.41999999999996</v>
      </c>
      <c r="H11" s="9"/>
    </row>
    <row r="12" spans="1:9" s="5" customFormat="1" x14ac:dyDescent="0.35">
      <c r="A12" s="416">
        <v>9090270</v>
      </c>
      <c r="B12" s="254" t="s">
        <v>1196</v>
      </c>
      <c r="C12" s="320"/>
      <c r="D12" s="7">
        <v>200</v>
      </c>
      <c r="E12" s="650">
        <v>488.85</v>
      </c>
      <c r="F12" s="8">
        <f>E12/100*$I$2*Main!$AF$2</f>
        <v>586.62000000000012</v>
      </c>
      <c r="G12" s="639">
        <f>F12*Main!$AF$4</f>
        <v>586.62000000000012</v>
      </c>
      <c r="H12" s="9"/>
    </row>
    <row r="13" spans="1:9" s="5" customFormat="1" x14ac:dyDescent="0.35">
      <c r="A13" s="416">
        <v>9090280</v>
      </c>
      <c r="B13" s="254" t="s">
        <v>1197</v>
      </c>
      <c r="C13" s="320"/>
      <c r="D13" s="7">
        <v>200</v>
      </c>
      <c r="E13" s="650">
        <v>515.66666666666663</v>
      </c>
      <c r="F13" s="8">
        <f>E13/100*$I$2*Main!$AF$2</f>
        <v>618.79999999999995</v>
      </c>
      <c r="G13" s="639">
        <f>F13*Main!$AF$4</f>
        <v>618.79999999999995</v>
      </c>
      <c r="H13" s="9"/>
    </row>
    <row r="14" spans="1:9" s="5" customFormat="1" x14ac:dyDescent="0.35">
      <c r="A14" s="416">
        <v>9090261</v>
      </c>
      <c r="B14" s="254" t="s">
        <v>1198</v>
      </c>
      <c r="C14" s="320"/>
      <c r="D14" s="7">
        <v>200</v>
      </c>
      <c r="E14" s="650">
        <v>484.95833333333331</v>
      </c>
      <c r="F14" s="8">
        <f>E14/100*$I$2*Main!$AF$2</f>
        <v>581.95000000000005</v>
      </c>
      <c r="G14" s="639">
        <f>F14*Main!$AF$4</f>
        <v>581.95000000000005</v>
      </c>
      <c r="H14" s="9"/>
    </row>
    <row r="15" spans="1:9" s="106" customFormat="1" x14ac:dyDescent="0.35">
      <c r="A15" s="416">
        <v>9091411</v>
      </c>
      <c r="B15" s="254" t="s">
        <v>1199</v>
      </c>
      <c r="C15" s="7" t="s">
        <v>36</v>
      </c>
      <c r="D15" s="7">
        <v>50</v>
      </c>
      <c r="E15" s="650">
        <v>526.65</v>
      </c>
      <c r="F15" s="8">
        <f>E15/100*$I$2*Main!$AF$2</f>
        <v>631.98</v>
      </c>
      <c r="G15" s="639">
        <f>F15*Main!$AF$4</f>
        <v>631.98</v>
      </c>
      <c r="H15" s="105"/>
      <c r="I15" s="5"/>
    </row>
    <row r="16" spans="1:9" s="106" customFormat="1" x14ac:dyDescent="0.35">
      <c r="A16" s="416">
        <v>9091421</v>
      </c>
      <c r="B16" s="254" t="s">
        <v>1200</v>
      </c>
      <c r="C16" s="7" t="s">
        <v>36</v>
      </c>
      <c r="D16" s="7">
        <v>50</v>
      </c>
      <c r="E16" s="650">
        <v>553.4666666666667</v>
      </c>
      <c r="F16" s="8">
        <f>E16/100*$I$2*Main!$AF$2</f>
        <v>664.16000000000008</v>
      </c>
      <c r="G16" s="639">
        <f>F16*Main!$AF$4</f>
        <v>664.16000000000008</v>
      </c>
      <c r="H16" s="105"/>
      <c r="I16" s="5"/>
    </row>
    <row r="17" spans="1:9" s="5" customFormat="1" x14ac:dyDescent="0.35">
      <c r="A17" s="416">
        <v>9091580</v>
      </c>
      <c r="B17" s="254" t="s">
        <v>1201</v>
      </c>
      <c r="C17" s="320"/>
      <c r="D17" s="7">
        <v>50</v>
      </c>
      <c r="E17" s="650">
        <v>387.5</v>
      </c>
      <c r="F17" s="8">
        <f>E17/100*$I$2*Main!$AF$2</f>
        <v>465</v>
      </c>
      <c r="G17" s="639">
        <f>F17*Main!$AF$4</f>
        <v>465</v>
      </c>
      <c r="H17" s="9"/>
    </row>
    <row r="18" spans="1:9" s="106" customFormat="1" x14ac:dyDescent="0.35">
      <c r="A18" s="416">
        <v>9091590</v>
      </c>
      <c r="B18" s="254" t="s">
        <v>1202</v>
      </c>
      <c r="C18" s="320"/>
      <c r="D18" s="7">
        <v>50</v>
      </c>
      <c r="E18" s="650">
        <v>414.29166666666669</v>
      </c>
      <c r="F18" s="8">
        <f>E18/100*$I$2*Main!$AF$2</f>
        <v>497.15000000000009</v>
      </c>
      <c r="G18" s="639">
        <f>F18*Main!$AF$4</f>
        <v>497.15000000000009</v>
      </c>
      <c r="H18" s="105"/>
      <c r="I18" s="5"/>
    </row>
    <row r="19" spans="1:9" s="106" customFormat="1" x14ac:dyDescent="0.35">
      <c r="A19" s="416">
        <v>9091600</v>
      </c>
      <c r="B19" s="254" t="s">
        <v>1203</v>
      </c>
      <c r="C19" s="320"/>
      <c r="D19" s="7">
        <v>50</v>
      </c>
      <c r="E19" s="650">
        <v>441.13333333333333</v>
      </c>
      <c r="F19" s="8">
        <f>E19/100*$I$2*Main!$AF$2</f>
        <v>529.36</v>
      </c>
      <c r="G19" s="639">
        <f>F19*Main!$AF$4</f>
        <v>529.36</v>
      </c>
      <c r="H19" s="105"/>
      <c r="I19" s="5"/>
    </row>
    <row r="20" spans="1:9" s="5" customFormat="1" x14ac:dyDescent="0.35">
      <c r="A20" s="416">
        <v>9094270</v>
      </c>
      <c r="B20" s="254" t="s">
        <v>1204</v>
      </c>
      <c r="C20" s="320"/>
      <c r="D20" s="7">
        <v>50</v>
      </c>
      <c r="E20" s="650">
        <v>596.11666666666667</v>
      </c>
      <c r="F20" s="8">
        <f>E20/100*$I$2*Main!$AF$2</f>
        <v>715.34</v>
      </c>
      <c r="G20" s="639">
        <f>F20*Main!$AF$4</f>
        <v>715.34</v>
      </c>
      <c r="H20" s="9"/>
    </row>
    <row r="21" spans="1:9" s="5" customFormat="1" x14ac:dyDescent="0.35">
      <c r="A21" s="416">
        <v>9094280</v>
      </c>
      <c r="B21" s="254" t="s">
        <v>1205</v>
      </c>
      <c r="C21" s="320"/>
      <c r="D21" s="7">
        <v>50</v>
      </c>
      <c r="E21" s="650">
        <v>622.93333333333328</v>
      </c>
      <c r="F21" s="8">
        <f>E21/100*$I$2*Main!$AF$2</f>
        <v>747.52</v>
      </c>
      <c r="G21" s="639">
        <f>F21*Main!$AF$4</f>
        <v>747.52</v>
      </c>
      <c r="H21" s="9"/>
    </row>
    <row r="22" spans="1:9" s="5" customFormat="1" x14ac:dyDescent="0.35">
      <c r="A22" s="416">
        <v>9094290</v>
      </c>
      <c r="B22" s="254" t="s">
        <v>1206</v>
      </c>
      <c r="C22" s="320"/>
      <c r="D22" s="7">
        <v>50</v>
      </c>
      <c r="E22" s="650">
        <v>649.75833333333333</v>
      </c>
      <c r="F22" s="8">
        <f>E22/100*$I$2*Main!$AF$2</f>
        <v>779.70999999999992</v>
      </c>
      <c r="G22" s="639">
        <f>F22*Main!$AF$4</f>
        <v>779.70999999999992</v>
      </c>
      <c r="H22" s="9"/>
    </row>
    <row r="23" spans="1:9" s="5" customFormat="1" x14ac:dyDescent="0.35">
      <c r="A23" s="416">
        <v>9094271</v>
      </c>
      <c r="B23" s="254" t="s">
        <v>1207</v>
      </c>
      <c r="C23" s="320"/>
      <c r="D23" s="7">
        <v>50</v>
      </c>
      <c r="E23" s="650">
        <v>619.04999999999995</v>
      </c>
      <c r="F23" s="8">
        <f>E23/100*$I$2*Main!$AF$2</f>
        <v>742.8599999999999</v>
      </c>
      <c r="G23" s="639">
        <f>F23*Main!$AF$4</f>
        <v>742.8599999999999</v>
      </c>
      <c r="H23" s="9"/>
    </row>
    <row r="24" spans="1:9" s="106" customFormat="1" x14ac:dyDescent="0.35">
      <c r="A24" s="416">
        <v>9094281</v>
      </c>
      <c r="B24" s="254" t="s">
        <v>1208</v>
      </c>
      <c r="C24" s="7" t="s">
        <v>36</v>
      </c>
      <c r="D24" s="7">
        <v>50</v>
      </c>
      <c r="E24" s="650">
        <v>645.86666666666667</v>
      </c>
      <c r="F24" s="8">
        <f>E24/100*$I$2*Main!$AF$2</f>
        <v>775.04</v>
      </c>
      <c r="G24" s="639">
        <f>F24*Main!$AF$4</f>
        <v>775.04</v>
      </c>
      <c r="H24" s="105"/>
      <c r="I24" s="5"/>
    </row>
    <row r="25" spans="1:9" s="106" customFormat="1" x14ac:dyDescent="0.35">
      <c r="A25" s="416">
        <v>9094291</v>
      </c>
      <c r="B25" s="254" t="s">
        <v>1209</v>
      </c>
      <c r="C25" s="7" t="s">
        <v>36</v>
      </c>
      <c r="D25" s="7">
        <v>50</v>
      </c>
      <c r="E25" s="650">
        <v>672.69166666666672</v>
      </c>
      <c r="F25" s="8">
        <f>E25/100*$I$2*Main!$AF$2</f>
        <v>807.23</v>
      </c>
      <c r="G25" s="639">
        <f>F25*Main!$AF$4</f>
        <v>807.23</v>
      </c>
      <c r="H25" s="105"/>
      <c r="I25" s="5"/>
    </row>
    <row r="26" spans="1:9" s="106" customFormat="1" x14ac:dyDescent="0.35">
      <c r="A26" s="416">
        <v>9094450</v>
      </c>
      <c r="B26" s="254" t="s">
        <v>1210</v>
      </c>
      <c r="C26" s="320"/>
      <c r="D26" s="7">
        <v>50</v>
      </c>
      <c r="E26" s="650">
        <v>506.71666666666664</v>
      </c>
      <c r="F26" s="8">
        <f>E26/100*$I$2*Main!$AF$2</f>
        <v>608.05999999999995</v>
      </c>
      <c r="G26" s="639">
        <f>F26*Main!$AF$4</f>
        <v>608.05999999999995</v>
      </c>
      <c r="H26" s="105"/>
      <c r="I26" s="5"/>
    </row>
    <row r="27" spans="1:9" s="106" customFormat="1" x14ac:dyDescent="0.35">
      <c r="A27" s="416">
        <v>9094460</v>
      </c>
      <c r="B27" s="254" t="s">
        <v>1211</v>
      </c>
      <c r="C27" s="7" t="s">
        <v>36</v>
      </c>
      <c r="D27" s="7">
        <v>50</v>
      </c>
      <c r="E27" s="650">
        <v>533.50833333333333</v>
      </c>
      <c r="F27" s="8">
        <f>E27/100*$I$2*Main!$AF$2</f>
        <v>640.21</v>
      </c>
      <c r="G27" s="639">
        <f>F27*Main!$AF$4</f>
        <v>640.21</v>
      </c>
      <c r="H27" s="105"/>
      <c r="I27" s="5"/>
    </row>
    <row r="28" spans="1:9" s="106" customFormat="1" x14ac:dyDescent="0.35">
      <c r="A28" s="416">
        <v>9094470</v>
      </c>
      <c r="B28" s="254" t="s">
        <v>1212</v>
      </c>
      <c r="C28" s="7" t="s">
        <v>36</v>
      </c>
      <c r="D28" s="7">
        <v>50</v>
      </c>
      <c r="E28" s="650">
        <v>560.36666666666667</v>
      </c>
      <c r="F28" s="8">
        <f>E28/100*$I$2*Main!$AF$2</f>
        <v>672.43999999999994</v>
      </c>
      <c r="G28" s="639">
        <f>F28*Main!$AF$4</f>
        <v>672.43999999999994</v>
      </c>
      <c r="H28" s="105"/>
      <c r="I28" s="5"/>
    </row>
    <row r="29" spans="1:9" s="5" customFormat="1" ht="24" customHeight="1" x14ac:dyDescent="0.35">
      <c r="A29" s="416">
        <v>9099540</v>
      </c>
      <c r="B29" s="254" t="s">
        <v>1213</v>
      </c>
      <c r="C29" s="320"/>
      <c r="D29" s="7">
        <v>50</v>
      </c>
      <c r="E29" s="650">
        <v>923.95833333333337</v>
      </c>
      <c r="F29" s="8">
        <f>E29/100*$I$2*Main!$AF$2</f>
        <v>1108.75</v>
      </c>
      <c r="G29" s="639">
        <f>F29*Main!$AF$4</f>
        <v>1108.75</v>
      </c>
      <c r="H29" s="9"/>
    </row>
    <row r="30" spans="1:9" s="5" customFormat="1" x14ac:dyDescent="0.35">
      <c r="A30" s="416">
        <v>9099550</v>
      </c>
      <c r="B30" s="254" t="s">
        <v>1214</v>
      </c>
      <c r="C30" s="320"/>
      <c r="D30" s="7">
        <v>50</v>
      </c>
      <c r="E30" s="650">
        <v>950.76666666666665</v>
      </c>
      <c r="F30" s="8">
        <f>E30/100*$I$2*Main!$AF$2</f>
        <v>1140.92</v>
      </c>
      <c r="G30" s="639">
        <f>F30*Main!$AF$4</f>
        <v>1140.92</v>
      </c>
      <c r="H30" s="9"/>
    </row>
    <row r="31" spans="1:9" s="5" customFormat="1" x14ac:dyDescent="0.35">
      <c r="A31" s="416">
        <v>9099541</v>
      </c>
      <c r="B31" s="254" t="s">
        <v>1215</v>
      </c>
      <c r="C31" s="320"/>
      <c r="D31" s="7">
        <v>50</v>
      </c>
      <c r="E31" s="650">
        <v>946.85</v>
      </c>
      <c r="F31" s="8">
        <f>E31/100*$I$2*Main!$AF$2</f>
        <v>1136.22</v>
      </c>
      <c r="G31" s="639">
        <f>F31*Main!$AF$4</f>
        <v>1136.22</v>
      </c>
      <c r="H31" s="9"/>
    </row>
    <row r="32" spans="1:9" s="106" customFormat="1" x14ac:dyDescent="0.35">
      <c r="A32" s="416">
        <v>9099551</v>
      </c>
      <c r="B32" s="254" t="s">
        <v>1216</v>
      </c>
      <c r="C32" s="7" t="s">
        <v>36</v>
      </c>
      <c r="D32" s="7">
        <v>50</v>
      </c>
      <c r="E32" s="650">
        <v>973.73333333333335</v>
      </c>
      <c r="F32" s="8">
        <f>E32/100*$I$2*Main!$AF$2</f>
        <v>1168.48</v>
      </c>
      <c r="G32" s="639">
        <f>F32*Main!$AF$4</f>
        <v>1168.48</v>
      </c>
      <c r="H32" s="105"/>
      <c r="I32" s="5"/>
    </row>
    <row r="33" spans="1:9" s="5" customFormat="1" x14ac:dyDescent="0.35">
      <c r="A33" s="416">
        <v>9099660</v>
      </c>
      <c r="B33" s="254" t="s">
        <v>1217</v>
      </c>
      <c r="C33" s="320"/>
      <c r="D33" s="7">
        <v>50</v>
      </c>
      <c r="E33" s="650">
        <v>834.88333333333333</v>
      </c>
      <c r="F33" s="8">
        <f>E33/100*$I$2*Main!$AF$2</f>
        <v>1001.86</v>
      </c>
      <c r="G33" s="639">
        <f>F33*Main!$AF$4</f>
        <v>1001.86</v>
      </c>
      <c r="H33" s="9"/>
    </row>
    <row r="34" spans="1:9" s="5" customFormat="1" x14ac:dyDescent="0.35">
      <c r="A34" s="416">
        <v>9099670</v>
      </c>
      <c r="B34" s="254" t="s">
        <v>1218</v>
      </c>
      <c r="C34" s="320"/>
      <c r="D34" s="7">
        <v>50</v>
      </c>
      <c r="E34" s="650">
        <v>870.29166666666663</v>
      </c>
      <c r="F34" s="8">
        <f>E34/100*$I$2*Main!$AF$2</f>
        <v>1044.3499999999999</v>
      </c>
      <c r="G34" s="639">
        <f>F34*Main!$AF$4</f>
        <v>1044.3499999999999</v>
      </c>
      <c r="H34" s="9"/>
    </row>
    <row r="35" spans="1:9" s="5" customFormat="1" x14ac:dyDescent="0.35">
      <c r="A35" s="417">
        <v>9087528</v>
      </c>
      <c r="B35" s="254" t="s">
        <v>1219</v>
      </c>
      <c r="C35" s="7" t="s">
        <v>36</v>
      </c>
      <c r="D35" s="7">
        <v>50</v>
      </c>
      <c r="E35" s="650">
        <v>1053.2416666666666</v>
      </c>
      <c r="F35" s="8">
        <f>E35/100*$I$2*Main!$AF$2</f>
        <v>1263.8899999999999</v>
      </c>
      <c r="G35" s="639">
        <f>F35*Main!$AF$4</f>
        <v>1263.8899999999999</v>
      </c>
      <c r="H35" s="9"/>
    </row>
    <row r="36" spans="1:9" s="106" customFormat="1" x14ac:dyDescent="0.35">
      <c r="A36" s="417">
        <v>9087531</v>
      </c>
      <c r="B36" s="254" t="s">
        <v>1220</v>
      </c>
      <c r="C36" s="7" t="s">
        <v>36</v>
      </c>
      <c r="D36" s="7">
        <v>50</v>
      </c>
      <c r="E36" s="650">
        <v>1080.2083333333333</v>
      </c>
      <c r="F36" s="8">
        <f>E36/100*$I$2*Main!$AF$2</f>
        <v>1296.2499999999998</v>
      </c>
      <c r="G36" s="639">
        <f>F36*Main!$AF$4</f>
        <v>1296.2499999999998</v>
      </c>
      <c r="H36" s="105"/>
      <c r="I36" s="5"/>
    </row>
    <row r="37" spans="1:9" s="5" customFormat="1" x14ac:dyDescent="0.35">
      <c r="A37" s="417">
        <v>9087568</v>
      </c>
      <c r="B37" s="254" t="s">
        <v>1221</v>
      </c>
      <c r="C37" s="7" t="s">
        <v>36</v>
      </c>
      <c r="D37" s="7">
        <v>50</v>
      </c>
      <c r="E37" s="650">
        <v>947.9083333333333</v>
      </c>
      <c r="F37" s="8">
        <f>E37/100*$I$2*Main!$AF$2</f>
        <v>1137.49</v>
      </c>
      <c r="G37" s="639">
        <f>F37*Main!$AF$4</f>
        <v>1137.49</v>
      </c>
      <c r="H37" s="9"/>
    </row>
    <row r="38" spans="1:9" s="106" customFormat="1" x14ac:dyDescent="0.35">
      <c r="A38" s="416">
        <v>9088016</v>
      </c>
      <c r="B38" s="254" t="s">
        <v>1222</v>
      </c>
      <c r="C38" s="320"/>
      <c r="D38" s="7">
        <v>50</v>
      </c>
      <c r="E38" s="650">
        <v>915.8</v>
      </c>
      <c r="F38" s="8">
        <f>E38/100*$I$2*Main!$AF$2</f>
        <v>1098.96</v>
      </c>
      <c r="G38" s="639">
        <f>F38*Main!$AF$4</f>
        <v>1098.96</v>
      </c>
      <c r="H38" s="105"/>
      <c r="I38" s="5"/>
    </row>
    <row r="39" spans="1:9" s="5" customFormat="1" x14ac:dyDescent="0.35">
      <c r="A39" s="416">
        <v>9088017</v>
      </c>
      <c r="B39" s="254" t="s">
        <v>1223</v>
      </c>
      <c r="C39" s="320"/>
      <c r="D39" s="7">
        <v>50</v>
      </c>
      <c r="E39" s="650">
        <v>915.8</v>
      </c>
      <c r="F39" s="8">
        <f>E39/100*$I$2*Main!$AF$2</f>
        <v>1098.96</v>
      </c>
      <c r="G39" s="639">
        <f>F39*Main!$AF$4</f>
        <v>1098.96</v>
      </c>
      <c r="H39" s="9"/>
    </row>
    <row r="40" spans="1:9" s="5" customFormat="1" x14ac:dyDescent="0.35">
      <c r="A40" s="416">
        <v>9088034</v>
      </c>
      <c r="B40" s="254" t="s">
        <v>1224</v>
      </c>
      <c r="C40" s="320"/>
      <c r="D40" s="7">
        <v>50</v>
      </c>
      <c r="E40" s="650">
        <v>939.25833333333333</v>
      </c>
      <c r="F40" s="8">
        <f>E40/100*$I$2*Main!$AF$2</f>
        <v>1127.1099999999999</v>
      </c>
      <c r="G40" s="639">
        <f>F40*Main!$AF$4</f>
        <v>1127.1099999999999</v>
      </c>
      <c r="H40" s="9"/>
    </row>
    <row r="41" spans="1:9" s="5" customFormat="1" x14ac:dyDescent="0.35">
      <c r="A41" s="416">
        <v>9088035</v>
      </c>
      <c r="B41" s="254" t="s">
        <v>827</v>
      </c>
      <c r="C41" s="7" t="s">
        <v>36</v>
      </c>
      <c r="D41" s="7">
        <v>50</v>
      </c>
      <c r="E41" s="650">
        <v>939.25833333333333</v>
      </c>
      <c r="F41" s="8">
        <f>E41/100*$I$2*Main!$AF$2</f>
        <v>1127.1099999999999</v>
      </c>
      <c r="G41" s="639">
        <f>F41*Main!$AF$4</f>
        <v>1127.1099999999999</v>
      </c>
      <c r="H41" s="9"/>
    </row>
    <row r="42" spans="1:9" s="106" customFormat="1" x14ac:dyDescent="0.35">
      <c r="A42" s="416">
        <v>9088176</v>
      </c>
      <c r="B42" s="254" t="s">
        <v>1225</v>
      </c>
      <c r="C42" s="320"/>
      <c r="D42" s="7">
        <v>50</v>
      </c>
      <c r="E42" s="650">
        <v>824.2</v>
      </c>
      <c r="F42" s="8">
        <f>E42/100*$I$2*Main!$AF$2</f>
        <v>989.04000000000008</v>
      </c>
      <c r="G42" s="639">
        <f>F42*Main!$AF$4</f>
        <v>989.04000000000008</v>
      </c>
      <c r="H42" s="105"/>
      <c r="I42" s="5"/>
    </row>
    <row r="43" spans="1:9" s="5" customFormat="1" x14ac:dyDescent="0.35">
      <c r="A43" s="416">
        <v>9088177</v>
      </c>
      <c r="B43" s="254" t="s">
        <v>1226</v>
      </c>
      <c r="C43" s="7" t="s">
        <v>36</v>
      </c>
      <c r="D43" s="7">
        <v>50</v>
      </c>
      <c r="E43" s="650">
        <v>865.44166666666672</v>
      </c>
      <c r="F43" s="8">
        <f>E43/100*$I$2*Main!$AF$2</f>
        <v>1038.5300000000002</v>
      </c>
      <c r="G43" s="639">
        <f>F43*Main!$AF$4</f>
        <v>1038.5300000000002</v>
      </c>
      <c r="H43" s="9"/>
    </row>
    <row r="44" spans="1:9" s="5" customFormat="1" x14ac:dyDescent="0.35">
      <c r="A44" s="417">
        <v>9088018</v>
      </c>
      <c r="B44" s="254" t="s">
        <v>4851</v>
      </c>
      <c r="C44" s="320"/>
      <c r="D44" s="7">
        <v>50</v>
      </c>
      <c r="E44" s="650">
        <v>894.4083333333333</v>
      </c>
      <c r="F44" s="8">
        <f>E44/100*$I$2*Main!$AF$2</f>
        <v>1073.29</v>
      </c>
      <c r="G44" s="639">
        <f>F44*Main!$AF$4</f>
        <v>1073.29</v>
      </c>
      <c r="H44" s="9"/>
    </row>
    <row r="45" spans="1:9" s="5" customFormat="1" x14ac:dyDescent="0.35">
      <c r="A45" s="416">
        <v>9088019</v>
      </c>
      <c r="B45" s="254" t="s">
        <v>1227</v>
      </c>
      <c r="C45" s="320"/>
      <c r="D45" s="7">
        <v>50</v>
      </c>
      <c r="E45" s="650">
        <v>707.1</v>
      </c>
      <c r="F45" s="8">
        <f>E45/100*$I$2*Main!$AF$2</f>
        <v>848.5200000000001</v>
      </c>
      <c r="G45" s="639">
        <f>F45*Main!$AF$4</f>
        <v>848.5200000000001</v>
      </c>
      <c r="H45" s="9"/>
    </row>
    <row r="46" spans="1:9" s="5" customFormat="1" x14ac:dyDescent="0.35">
      <c r="A46" s="416">
        <v>9088020</v>
      </c>
      <c r="B46" s="254" t="s">
        <v>1228</v>
      </c>
      <c r="C46" s="320"/>
      <c r="D46" s="7">
        <v>50</v>
      </c>
      <c r="E46" s="650">
        <v>915.8</v>
      </c>
      <c r="F46" s="8">
        <f>E46/100*$I$2*Main!$AF$2</f>
        <v>1098.96</v>
      </c>
      <c r="G46" s="639">
        <f>F46*Main!$AF$4</f>
        <v>1098.96</v>
      </c>
      <c r="H46" s="9"/>
    </row>
    <row r="47" spans="1:9" s="5" customFormat="1" x14ac:dyDescent="0.35">
      <c r="A47" s="417">
        <v>9088036</v>
      </c>
      <c r="B47" s="254" t="s">
        <v>4852</v>
      </c>
      <c r="C47" s="7" t="s">
        <v>36</v>
      </c>
      <c r="D47" s="7">
        <v>50</v>
      </c>
      <c r="E47" s="650">
        <v>917.36666666666667</v>
      </c>
      <c r="F47" s="8">
        <f>E47/100*$I$2*Main!$AF$2</f>
        <v>1100.8400000000001</v>
      </c>
      <c r="G47" s="639">
        <f>F47*Main!$AF$4</f>
        <v>1100.8400000000001</v>
      </c>
      <c r="H47" s="9"/>
    </row>
    <row r="48" spans="1:9" s="5" customFormat="1" x14ac:dyDescent="0.35">
      <c r="A48" s="416">
        <v>9088037</v>
      </c>
      <c r="B48" s="254" t="s">
        <v>1229</v>
      </c>
      <c r="C48" s="320"/>
      <c r="D48" s="7">
        <v>50</v>
      </c>
      <c r="E48" s="650">
        <v>939.25833333333333</v>
      </c>
      <c r="F48" s="8">
        <f>E48/100*$I$2*Main!$AF$2</f>
        <v>1127.1099999999999</v>
      </c>
      <c r="G48" s="639">
        <f>F48*Main!$AF$4</f>
        <v>1127.1099999999999</v>
      </c>
      <c r="H48" s="9"/>
    </row>
    <row r="49" spans="1:9" s="106" customFormat="1" x14ac:dyDescent="0.35">
      <c r="A49" s="416">
        <v>9088038</v>
      </c>
      <c r="B49" s="254" t="s">
        <v>828</v>
      </c>
      <c r="C49" s="7" t="s">
        <v>36</v>
      </c>
      <c r="D49" s="7">
        <v>50</v>
      </c>
      <c r="E49" s="650">
        <v>939.25833333333333</v>
      </c>
      <c r="F49" s="8">
        <f>E49/100*$I$2*Main!$AF$2</f>
        <v>1127.1099999999999</v>
      </c>
      <c r="G49" s="639">
        <f>F49*Main!$AF$4</f>
        <v>1127.1099999999999</v>
      </c>
      <c r="H49" s="105"/>
      <c r="I49" s="5"/>
    </row>
    <row r="50" spans="1:9" s="5" customFormat="1" x14ac:dyDescent="0.35">
      <c r="A50" s="417">
        <v>9088178</v>
      </c>
      <c r="B50" s="254" t="s">
        <v>4853</v>
      </c>
      <c r="C50" s="7" t="s">
        <v>36</v>
      </c>
      <c r="D50" s="7">
        <v>50</v>
      </c>
      <c r="E50" s="650">
        <v>804.97500000000002</v>
      </c>
      <c r="F50" s="8">
        <f>E50/100*$I$2*Main!$AF$2</f>
        <v>965.96999999999991</v>
      </c>
      <c r="G50" s="639">
        <f>F50*Main!$AF$4</f>
        <v>965.96999999999991</v>
      </c>
      <c r="H50" s="9"/>
    </row>
    <row r="51" spans="1:9" s="5" customFormat="1" x14ac:dyDescent="0.35">
      <c r="A51" s="416">
        <v>9088179</v>
      </c>
      <c r="B51" s="254" t="s">
        <v>1230</v>
      </c>
      <c r="C51" s="320"/>
      <c r="D51" s="7">
        <v>50</v>
      </c>
      <c r="E51" s="650">
        <v>824.2</v>
      </c>
      <c r="F51" s="8">
        <f>E51/100*$I$2*Main!$AF$2</f>
        <v>989.04000000000008</v>
      </c>
      <c r="G51" s="639">
        <f>F51*Main!$AF$4</f>
        <v>989.04000000000008</v>
      </c>
      <c r="H51" s="9"/>
    </row>
    <row r="52" spans="1:9" s="5" customFormat="1" x14ac:dyDescent="0.35">
      <c r="A52" s="416">
        <v>9088180</v>
      </c>
      <c r="B52" s="254" t="s">
        <v>1231</v>
      </c>
      <c r="C52" s="320"/>
      <c r="D52" s="7">
        <v>50</v>
      </c>
      <c r="E52" s="650">
        <v>865.44166666666672</v>
      </c>
      <c r="F52" s="8">
        <f>E52/100*$I$2*Main!$AF$2</f>
        <v>1038.5300000000002</v>
      </c>
      <c r="G52" s="639">
        <f>F52*Main!$AF$4</f>
        <v>1038.5300000000002</v>
      </c>
      <c r="H52" s="9"/>
    </row>
    <row r="53" spans="1:9" s="5" customFormat="1" x14ac:dyDescent="0.35">
      <c r="A53" s="417">
        <v>9087529</v>
      </c>
      <c r="B53" s="254" t="s">
        <v>1232</v>
      </c>
      <c r="C53" s="7" t="s">
        <v>36</v>
      </c>
      <c r="D53" s="7">
        <v>50</v>
      </c>
      <c r="E53" s="650">
        <v>813.20833333333337</v>
      </c>
      <c r="F53" s="8">
        <f>E53/100*$I$2*Main!$AF$2</f>
        <v>975.85000000000014</v>
      </c>
      <c r="G53" s="639">
        <f>F53*Main!$AF$4</f>
        <v>975.85000000000014</v>
      </c>
      <c r="H53" s="9"/>
    </row>
    <row r="54" spans="1:9" s="5" customFormat="1" x14ac:dyDescent="0.35">
      <c r="A54" s="417">
        <v>9087532</v>
      </c>
      <c r="B54" s="254" t="s">
        <v>1233</v>
      </c>
      <c r="C54" s="7" t="s">
        <v>36</v>
      </c>
      <c r="D54" s="7">
        <v>50</v>
      </c>
      <c r="E54" s="650">
        <v>1080.2083333333333</v>
      </c>
      <c r="F54" s="8">
        <f>E54/100*$I$2*Main!$AF$2</f>
        <v>1296.2499999999998</v>
      </c>
      <c r="G54" s="639">
        <f>F54*Main!$AF$4</f>
        <v>1296.2499999999998</v>
      </c>
      <c r="H54" s="9"/>
    </row>
    <row r="55" spans="1:9" s="5" customFormat="1" x14ac:dyDescent="0.35">
      <c r="A55" s="417">
        <v>9087569</v>
      </c>
      <c r="B55" s="254" t="s">
        <v>1234</v>
      </c>
      <c r="C55" s="7" t="s">
        <v>36</v>
      </c>
      <c r="D55" s="7">
        <v>50</v>
      </c>
      <c r="E55" s="650">
        <v>947.9083333333333</v>
      </c>
      <c r="F55" s="8">
        <f>E55/100*$I$2*Main!$AF$2</f>
        <v>1137.49</v>
      </c>
      <c r="G55" s="639">
        <f>F55*Main!$AF$4</f>
        <v>1137.49</v>
      </c>
      <c r="H55" s="9"/>
    </row>
    <row r="56" spans="1:9" s="5" customFormat="1" x14ac:dyDescent="0.35">
      <c r="A56" s="416">
        <v>9088021</v>
      </c>
      <c r="B56" s="254" t="s">
        <v>1235</v>
      </c>
      <c r="C56" s="320"/>
      <c r="D56" s="7">
        <v>50</v>
      </c>
      <c r="E56" s="650">
        <v>707.1</v>
      </c>
      <c r="F56" s="8">
        <f>E56/100*$I$2*Main!$AF$2</f>
        <v>848.5200000000001</v>
      </c>
      <c r="G56" s="639">
        <f>F56*Main!$AF$4</f>
        <v>848.5200000000001</v>
      </c>
      <c r="H56" s="9"/>
    </row>
    <row r="57" spans="1:9" s="106" customFormat="1" x14ac:dyDescent="0.35">
      <c r="A57" s="416">
        <v>9088039</v>
      </c>
      <c r="B57" s="254" t="s">
        <v>1236</v>
      </c>
      <c r="C57" s="320"/>
      <c r="D57" s="7">
        <v>50</v>
      </c>
      <c r="E57" s="650">
        <v>939.25833333333333</v>
      </c>
      <c r="F57" s="8">
        <f>E57/100*$I$2*Main!$AF$2</f>
        <v>1127.1099999999999</v>
      </c>
      <c r="G57" s="639">
        <f>F57*Main!$AF$4</f>
        <v>1127.1099999999999</v>
      </c>
      <c r="H57" s="105"/>
      <c r="I57" s="5"/>
    </row>
    <row r="58" spans="1:9" s="5" customFormat="1" x14ac:dyDescent="0.35">
      <c r="A58" s="416">
        <v>9088181</v>
      </c>
      <c r="B58" s="254" t="s">
        <v>1237</v>
      </c>
      <c r="C58" s="320"/>
      <c r="D58" s="7">
        <v>50</v>
      </c>
      <c r="E58" s="650">
        <v>824.2</v>
      </c>
      <c r="F58" s="8">
        <f>E58/100*$I$2*Main!$AF$2</f>
        <v>989.04000000000008</v>
      </c>
      <c r="G58" s="639">
        <f>F58*Main!$AF$4</f>
        <v>989.04000000000008</v>
      </c>
      <c r="H58" s="9"/>
    </row>
    <row r="59" spans="1:9" s="5" customFormat="1" x14ac:dyDescent="0.35">
      <c r="A59" s="416">
        <v>9072524</v>
      </c>
      <c r="B59" s="254" t="s">
        <v>1238</v>
      </c>
      <c r="C59" s="320"/>
      <c r="D59" s="7">
        <v>50</v>
      </c>
      <c r="E59" s="650">
        <v>596.11666666666667</v>
      </c>
      <c r="F59" s="8">
        <f>E59/100*$I$2*Main!$AF$2</f>
        <v>715.34</v>
      </c>
      <c r="G59" s="639">
        <f>F59*Main!$AF$4</f>
        <v>715.34</v>
      </c>
      <c r="H59" s="9"/>
    </row>
    <row r="60" spans="1:9" s="106" customFormat="1" x14ac:dyDescent="0.35">
      <c r="A60" s="416">
        <v>9072525</v>
      </c>
      <c r="B60" s="254" t="s">
        <v>1239</v>
      </c>
      <c r="C60" s="320"/>
      <c r="D60" s="7">
        <v>50</v>
      </c>
      <c r="E60" s="650">
        <v>622.93333333333328</v>
      </c>
      <c r="F60" s="8">
        <f>E60/100*$I$2*Main!$AF$2</f>
        <v>747.52</v>
      </c>
      <c r="G60" s="639">
        <f>F60*Main!$AF$4</f>
        <v>747.52</v>
      </c>
      <c r="H60" s="105"/>
      <c r="I60" s="5"/>
    </row>
    <row r="61" spans="1:9" s="106" customFormat="1" x14ac:dyDescent="0.35">
      <c r="A61" s="416">
        <v>9072526</v>
      </c>
      <c r="B61" s="254" t="s">
        <v>1240</v>
      </c>
      <c r="C61" s="320"/>
      <c r="D61" s="7">
        <v>50</v>
      </c>
      <c r="E61" s="650">
        <v>649.75833333333333</v>
      </c>
      <c r="F61" s="8">
        <f>E61/100*$I$2*Main!$AF$2</f>
        <v>779.70999999999992</v>
      </c>
      <c r="G61" s="639">
        <f>F61*Main!$AF$4</f>
        <v>779.70999999999992</v>
      </c>
      <c r="H61" s="105"/>
      <c r="I61" s="5"/>
    </row>
    <row r="62" spans="1:9" s="5" customFormat="1" x14ac:dyDescent="0.35">
      <c r="A62" s="416">
        <v>9072530</v>
      </c>
      <c r="B62" s="254" t="s">
        <v>1241</v>
      </c>
      <c r="C62" s="320"/>
      <c r="D62" s="7">
        <v>50</v>
      </c>
      <c r="E62" s="650">
        <v>639.94166666666672</v>
      </c>
      <c r="F62" s="8">
        <f>E62/100*$I$2*Main!$AF$2</f>
        <v>767.93000000000006</v>
      </c>
      <c r="G62" s="639">
        <f>F62*Main!$AF$4</f>
        <v>767.93000000000006</v>
      </c>
      <c r="H62" s="9"/>
    </row>
    <row r="63" spans="1:9" s="106" customFormat="1" x14ac:dyDescent="0.35">
      <c r="A63" s="417">
        <v>9091215</v>
      </c>
      <c r="B63" s="254" t="s">
        <v>1242</v>
      </c>
      <c r="C63" s="320"/>
      <c r="D63" s="7">
        <v>200</v>
      </c>
      <c r="E63" s="650">
        <v>764.125</v>
      </c>
      <c r="F63" s="8">
        <f>E63/100*$I$2*Main!$AF$2</f>
        <v>916.95</v>
      </c>
      <c r="G63" s="639">
        <f>F63*Main!$AF$4</f>
        <v>916.95</v>
      </c>
      <c r="H63" s="105"/>
      <c r="I63" s="5"/>
    </row>
    <row r="64" spans="1:9" s="106" customFormat="1" x14ac:dyDescent="0.35">
      <c r="A64" s="417">
        <v>9091216</v>
      </c>
      <c r="B64" s="254" t="s">
        <v>1243</v>
      </c>
      <c r="C64" s="320"/>
      <c r="D64" s="7">
        <v>200</v>
      </c>
      <c r="E64" s="650">
        <v>796.86666666666667</v>
      </c>
      <c r="F64" s="8">
        <f>E64/100*$I$2*Main!$AF$2</f>
        <v>956.24</v>
      </c>
      <c r="G64" s="639">
        <f>F64*Main!$AF$4</f>
        <v>956.24</v>
      </c>
      <c r="H64" s="105"/>
      <c r="I64" s="5"/>
    </row>
    <row r="65" spans="1:9" s="5" customFormat="1" x14ac:dyDescent="0.35">
      <c r="A65" s="417">
        <v>9091217</v>
      </c>
      <c r="B65" s="254" t="s">
        <v>1244</v>
      </c>
      <c r="C65" s="320"/>
      <c r="D65" s="7">
        <v>200</v>
      </c>
      <c r="E65" s="650">
        <v>829.63333333333333</v>
      </c>
      <c r="F65" s="8">
        <f>E65/100*$I$2*Main!$AF$2</f>
        <v>995.56</v>
      </c>
      <c r="G65" s="639">
        <f>F65*Main!$AF$4</f>
        <v>995.56</v>
      </c>
      <c r="H65" s="9"/>
    </row>
    <row r="66" spans="1:9" s="106" customFormat="1" x14ac:dyDescent="0.35">
      <c r="A66" s="417">
        <v>9091221</v>
      </c>
      <c r="B66" s="254" t="s">
        <v>1245</v>
      </c>
      <c r="C66" s="320"/>
      <c r="D66" s="7">
        <v>200</v>
      </c>
      <c r="E66" s="650">
        <v>654.97500000000002</v>
      </c>
      <c r="F66" s="8">
        <f>E66/100*$I$2*Main!$AF$2</f>
        <v>785.97</v>
      </c>
      <c r="G66" s="639">
        <f>F66*Main!$AF$4</f>
        <v>785.97</v>
      </c>
      <c r="H66" s="105"/>
      <c r="I66" s="5"/>
    </row>
    <row r="67" spans="1:9" s="106" customFormat="1" x14ac:dyDescent="0.35">
      <c r="A67" s="417">
        <v>9091222</v>
      </c>
      <c r="B67" s="254" t="s">
        <v>1246</v>
      </c>
      <c r="C67" s="320"/>
      <c r="D67" s="7">
        <v>200</v>
      </c>
      <c r="E67" s="650">
        <v>687.7</v>
      </c>
      <c r="F67" s="8">
        <f>E67/100*$I$2*Main!$AF$2</f>
        <v>825.24000000000012</v>
      </c>
      <c r="G67" s="639">
        <f>F67*Main!$AF$4</f>
        <v>825.24000000000012</v>
      </c>
      <c r="H67" s="105"/>
      <c r="I67" s="5"/>
    </row>
    <row r="68" spans="1:9" s="5" customFormat="1" x14ac:dyDescent="0.35">
      <c r="A68" s="417">
        <v>9091223</v>
      </c>
      <c r="B68" s="254" t="s">
        <v>1247</v>
      </c>
      <c r="C68" s="320"/>
      <c r="D68" s="7">
        <v>200</v>
      </c>
      <c r="E68" s="650">
        <v>720.45</v>
      </c>
      <c r="F68" s="8">
        <f>E68/100*$I$2*Main!$AF$2</f>
        <v>864.54000000000008</v>
      </c>
      <c r="G68" s="639">
        <f>F68*Main!$AF$4</f>
        <v>864.54000000000008</v>
      </c>
      <c r="H68" s="9"/>
    </row>
    <row r="69" spans="1:9" s="106" customFormat="1" x14ac:dyDescent="0.35">
      <c r="A69" s="416">
        <v>9090109</v>
      </c>
      <c r="B69" s="254" t="s">
        <v>1248</v>
      </c>
      <c r="C69" s="320"/>
      <c r="D69" s="7">
        <v>50</v>
      </c>
      <c r="E69" s="650">
        <v>614.70000000000005</v>
      </c>
      <c r="F69" s="8">
        <f>E69/100*$I$2*Main!$AF$2</f>
        <v>737.64</v>
      </c>
      <c r="G69" s="639">
        <f>F69*Main!$AF$4</f>
        <v>737.64</v>
      </c>
      <c r="H69" s="105"/>
      <c r="I69" s="5"/>
    </row>
    <row r="70" spans="1:9" s="106" customFormat="1" x14ac:dyDescent="0.35">
      <c r="A70" s="416">
        <v>9090110</v>
      </c>
      <c r="B70" s="254" t="s">
        <v>1249</v>
      </c>
      <c r="C70" s="320"/>
      <c r="D70" s="7">
        <v>50</v>
      </c>
      <c r="E70" s="650">
        <v>635.6</v>
      </c>
      <c r="F70" s="8">
        <f>E70/100*$I$2*Main!$AF$2</f>
        <v>762.72</v>
      </c>
      <c r="G70" s="639">
        <f>F70*Main!$AF$4</f>
        <v>762.72</v>
      </c>
      <c r="H70" s="105"/>
      <c r="I70" s="5"/>
    </row>
    <row r="71" spans="1:9" s="5" customFormat="1" x14ac:dyDescent="0.35">
      <c r="A71" s="416">
        <v>9117734</v>
      </c>
      <c r="B71" s="254" t="s">
        <v>829</v>
      </c>
      <c r="C71" s="320"/>
      <c r="D71" s="7">
        <v>200</v>
      </c>
      <c r="E71" s="650">
        <v>500.72500000000002</v>
      </c>
      <c r="F71" s="8">
        <f>E71/100*$I$2*Main!$AF$2</f>
        <v>600.87</v>
      </c>
      <c r="G71" s="639">
        <f>F71*Main!$AF$4</f>
        <v>600.87</v>
      </c>
      <c r="H71" s="9"/>
    </row>
    <row r="72" spans="1:9" s="5" customFormat="1" x14ac:dyDescent="0.35">
      <c r="A72" s="416">
        <v>9091739</v>
      </c>
      <c r="B72" s="254" t="s">
        <v>1250</v>
      </c>
      <c r="C72" s="320"/>
      <c r="D72" s="7">
        <v>50</v>
      </c>
      <c r="E72" s="650">
        <v>532.95000000000005</v>
      </c>
      <c r="F72" s="8">
        <f>E72/100*$I$2*Main!$AF$2</f>
        <v>639.54000000000008</v>
      </c>
      <c r="G72" s="639">
        <f>F72*Main!$AF$4</f>
        <v>639.54000000000008</v>
      </c>
      <c r="H72" s="9"/>
    </row>
    <row r="73" spans="1:9" s="106" customFormat="1" x14ac:dyDescent="0.35">
      <c r="A73" s="416">
        <v>9091740</v>
      </c>
      <c r="B73" s="254" t="s">
        <v>830</v>
      </c>
      <c r="C73" s="320"/>
      <c r="D73" s="7">
        <v>50</v>
      </c>
      <c r="E73" s="650">
        <v>565.10833333333335</v>
      </c>
      <c r="F73" s="8">
        <f>E73/100*$I$2*Main!$AF$2</f>
        <v>678.13</v>
      </c>
      <c r="G73" s="639">
        <f>F73*Main!$AF$4</f>
        <v>678.13</v>
      </c>
      <c r="H73" s="105"/>
      <c r="I73" s="5"/>
    </row>
    <row r="74" spans="1:9" s="106" customFormat="1" x14ac:dyDescent="0.35">
      <c r="A74" s="416">
        <v>9091741</v>
      </c>
      <c r="B74" s="254" t="s">
        <v>831</v>
      </c>
      <c r="C74" s="320"/>
      <c r="D74" s="7">
        <v>50</v>
      </c>
      <c r="E74" s="650">
        <v>417.06666666666666</v>
      </c>
      <c r="F74" s="8">
        <f>E74/100*$I$2*Main!$AF$2</f>
        <v>500.47999999999996</v>
      </c>
      <c r="G74" s="639">
        <f>F74*Main!$AF$4</f>
        <v>500.47999999999996</v>
      </c>
      <c r="H74" s="105"/>
      <c r="I74" s="5"/>
    </row>
    <row r="75" spans="1:9" s="5" customFormat="1" x14ac:dyDescent="0.35">
      <c r="A75" s="416">
        <v>9091742</v>
      </c>
      <c r="B75" s="254" t="s">
        <v>1251</v>
      </c>
      <c r="C75" s="320"/>
      <c r="D75" s="7">
        <v>50</v>
      </c>
      <c r="E75" s="650">
        <v>451.19166666666666</v>
      </c>
      <c r="F75" s="8">
        <f>E75/100*$I$2*Main!$AF$2</f>
        <v>541.43000000000006</v>
      </c>
      <c r="G75" s="639">
        <f>F75*Main!$AF$4</f>
        <v>541.43000000000006</v>
      </c>
      <c r="H75" s="9"/>
    </row>
    <row r="76" spans="1:9" s="106" customFormat="1" x14ac:dyDescent="0.35">
      <c r="A76" s="416">
        <v>9091743</v>
      </c>
      <c r="B76" s="254" t="s">
        <v>832</v>
      </c>
      <c r="C76" s="320"/>
      <c r="D76" s="7">
        <v>50</v>
      </c>
      <c r="E76" s="650">
        <v>485.3</v>
      </c>
      <c r="F76" s="8">
        <f>E76/100*$I$2*Main!$AF$2</f>
        <v>582.36</v>
      </c>
      <c r="G76" s="639">
        <f>F76*Main!$AF$4</f>
        <v>582.36</v>
      </c>
      <c r="H76" s="105"/>
      <c r="I76" s="5"/>
    </row>
    <row r="77" spans="1:9" s="5" customFormat="1" x14ac:dyDescent="0.35">
      <c r="A77" s="416">
        <v>9091753</v>
      </c>
      <c r="B77" s="254" t="s">
        <v>833</v>
      </c>
      <c r="C77" s="320"/>
      <c r="D77" s="7">
        <v>50</v>
      </c>
      <c r="E77" s="650">
        <v>554.4</v>
      </c>
      <c r="F77" s="8">
        <f>E77/100*$I$2*Main!$AF$2</f>
        <v>665.28</v>
      </c>
      <c r="G77" s="639">
        <f>F77*Main!$AF$4</f>
        <v>665.28</v>
      </c>
      <c r="H77" s="9"/>
    </row>
    <row r="78" spans="1:9" s="5" customFormat="1" x14ac:dyDescent="0.35">
      <c r="A78" s="416">
        <v>9091755</v>
      </c>
      <c r="B78" s="254" t="s">
        <v>1252</v>
      </c>
      <c r="C78" s="7" t="s">
        <v>36</v>
      </c>
      <c r="D78" s="7">
        <v>50</v>
      </c>
      <c r="E78" s="650">
        <v>586.5916666666667</v>
      </c>
      <c r="F78" s="8">
        <f>E78/100*$I$2*Main!$AF$2</f>
        <v>703.91000000000008</v>
      </c>
      <c r="G78" s="639">
        <f>F78*Main!$AF$4</f>
        <v>703.91000000000008</v>
      </c>
      <c r="H78" s="9"/>
    </row>
    <row r="79" spans="1:9" s="106" customFormat="1" x14ac:dyDescent="0.35">
      <c r="A79" s="416">
        <v>9091756</v>
      </c>
      <c r="B79" s="254" t="s">
        <v>834</v>
      </c>
      <c r="C79" s="7" t="s">
        <v>36</v>
      </c>
      <c r="D79" s="7">
        <v>50</v>
      </c>
      <c r="E79" s="650">
        <v>618.73333333333335</v>
      </c>
      <c r="F79" s="8">
        <f>E79/100*$I$2*Main!$AF$2</f>
        <v>742.48</v>
      </c>
      <c r="G79" s="639">
        <f>F79*Main!$AF$4</f>
        <v>742.48</v>
      </c>
      <c r="H79" s="105"/>
      <c r="I79" s="5"/>
    </row>
    <row r="80" spans="1:9" s="106" customFormat="1" x14ac:dyDescent="0.35">
      <c r="A80" s="416">
        <v>9091758</v>
      </c>
      <c r="B80" s="254" t="s">
        <v>835</v>
      </c>
      <c r="C80" s="320"/>
      <c r="D80" s="7">
        <v>50</v>
      </c>
      <c r="E80" s="650">
        <v>473.94166666666666</v>
      </c>
      <c r="F80" s="8">
        <f>E80/100*$I$2*Main!$AF$2</f>
        <v>568.73</v>
      </c>
      <c r="G80" s="639">
        <f>F80*Main!$AF$4</f>
        <v>568.73</v>
      </c>
      <c r="H80" s="105"/>
      <c r="I80" s="5"/>
    </row>
    <row r="81" spans="1:9" s="5" customFormat="1" x14ac:dyDescent="0.35">
      <c r="A81" s="416">
        <v>9091759</v>
      </c>
      <c r="B81" s="254" t="s">
        <v>1253</v>
      </c>
      <c r="C81" s="7" t="s">
        <v>36</v>
      </c>
      <c r="D81" s="7">
        <v>50</v>
      </c>
      <c r="E81" s="650">
        <v>508.00833333333333</v>
      </c>
      <c r="F81" s="8">
        <f>E81/100*$I$2*Main!$AF$2</f>
        <v>609.61</v>
      </c>
      <c r="G81" s="639">
        <f>F81*Main!$AF$4</f>
        <v>609.61</v>
      </c>
      <c r="H81" s="9"/>
    </row>
    <row r="82" spans="1:9" s="106" customFormat="1" x14ac:dyDescent="0.35">
      <c r="A82" s="416">
        <v>9091760</v>
      </c>
      <c r="B82" s="254" t="s">
        <v>836</v>
      </c>
      <c r="C82" s="7" t="s">
        <v>36</v>
      </c>
      <c r="D82" s="7">
        <v>50</v>
      </c>
      <c r="E82" s="650">
        <v>542.17499999999995</v>
      </c>
      <c r="F82" s="8">
        <f>E82/100*$I$2*Main!$AF$2</f>
        <v>650.6099999999999</v>
      </c>
      <c r="G82" s="639">
        <f>F82*Main!$AF$4</f>
        <v>650.6099999999999</v>
      </c>
      <c r="H82" s="105"/>
      <c r="I82" s="5"/>
    </row>
    <row r="83" spans="1:9" s="5" customFormat="1" x14ac:dyDescent="0.35">
      <c r="A83" s="416">
        <v>9091761</v>
      </c>
      <c r="B83" s="254" t="s">
        <v>837</v>
      </c>
      <c r="C83" s="320"/>
      <c r="D83" s="7">
        <v>50</v>
      </c>
      <c r="E83" s="650">
        <v>697.44166666666672</v>
      </c>
      <c r="F83" s="8">
        <f>E83/100*$I$2*Main!$AF$2</f>
        <v>836.93000000000006</v>
      </c>
      <c r="G83" s="639">
        <f>F83*Main!$AF$4</f>
        <v>836.93000000000006</v>
      </c>
      <c r="H83" s="9"/>
    </row>
    <row r="84" spans="1:9" s="5" customFormat="1" x14ac:dyDescent="0.35">
      <c r="A84" s="416">
        <v>9091762</v>
      </c>
      <c r="B84" s="254" t="s">
        <v>1254</v>
      </c>
      <c r="C84" s="7" t="s">
        <v>36</v>
      </c>
      <c r="D84" s="7">
        <v>50</v>
      </c>
      <c r="E84" s="650">
        <v>729.66666666666663</v>
      </c>
      <c r="F84" s="8">
        <f>E84/100*$I$2*Main!$AF$2</f>
        <v>875.59999999999991</v>
      </c>
      <c r="G84" s="639">
        <f>F84*Main!$AF$4</f>
        <v>875.59999999999991</v>
      </c>
      <c r="H84" s="9"/>
    </row>
    <row r="85" spans="1:9" s="106" customFormat="1" x14ac:dyDescent="0.35">
      <c r="A85" s="416">
        <v>9091763</v>
      </c>
      <c r="B85" s="254" t="s">
        <v>838</v>
      </c>
      <c r="C85" s="7" t="s">
        <v>36</v>
      </c>
      <c r="D85" s="7">
        <v>50</v>
      </c>
      <c r="E85" s="650">
        <v>761.83333333333337</v>
      </c>
      <c r="F85" s="8">
        <f>E85/100*$I$2*Main!$AF$2</f>
        <v>914.2</v>
      </c>
      <c r="G85" s="639">
        <f>F85*Main!$AF$4</f>
        <v>914.2</v>
      </c>
      <c r="H85" s="105"/>
      <c r="I85" s="5"/>
    </row>
    <row r="86" spans="1:9" s="106" customFormat="1" x14ac:dyDescent="0.35">
      <c r="A86" s="416">
        <v>9091764</v>
      </c>
      <c r="B86" s="254" t="s">
        <v>839</v>
      </c>
      <c r="C86" s="320"/>
      <c r="D86" s="7">
        <v>50</v>
      </c>
      <c r="E86" s="650">
        <v>625.6</v>
      </c>
      <c r="F86" s="8">
        <f>E86/100*$I$2*Main!$AF$2</f>
        <v>750.72</v>
      </c>
      <c r="G86" s="639">
        <f>F86*Main!$AF$4</f>
        <v>750.72</v>
      </c>
      <c r="H86" s="105"/>
      <c r="I86" s="5"/>
    </row>
    <row r="87" spans="1:9" s="106" customFormat="1" x14ac:dyDescent="0.35">
      <c r="A87" s="416">
        <v>9091765</v>
      </c>
      <c r="B87" s="254" t="s">
        <v>1255</v>
      </c>
      <c r="C87" s="7" t="s">
        <v>36</v>
      </c>
      <c r="D87" s="7">
        <v>50</v>
      </c>
      <c r="E87" s="650">
        <v>659.66666666666663</v>
      </c>
      <c r="F87" s="8">
        <f>E87/100*$I$2*Main!$AF$2</f>
        <v>791.6</v>
      </c>
      <c r="G87" s="639">
        <f>F87*Main!$AF$4</f>
        <v>791.6</v>
      </c>
      <c r="H87" s="105"/>
      <c r="I87" s="5"/>
    </row>
    <row r="88" spans="1:9" s="106" customFormat="1" x14ac:dyDescent="0.35">
      <c r="A88" s="416">
        <v>9091766</v>
      </c>
      <c r="B88" s="254" t="s">
        <v>840</v>
      </c>
      <c r="C88" s="7" t="s">
        <v>36</v>
      </c>
      <c r="D88" s="7">
        <v>50</v>
      </c>
      <c r="E88" s="650">
        <v>693.7833333333333</v>
      </c>
      <c r="F88" s="8">
        <f>E88/100*$I$2*Main!$AF$2</f>
        <v>832.54</v>
      </c>
      <c r="G88" s="639">
        <f>F88*Main!$AF$4</f>
        <v>832.54</v>
      </c>
      <c r="H88" s="105"/>
      <c r="I88" s="5"/>
    </row>
    <row r="89" spans="1:9" s="106" customFormat="1" x14ac:dyDescent="0.35">
      <c r="A89" s="416">
        <v>9091767</v>
      </c>
      <c r="B89" s="254" t="s">
        <v>841</v>
      </c>
      <c r="C89" s="320"/>
      <c r="D89" s="7">
        <v>50</v>
      </c>
      <c r="E89" s="650">
        <v>1108.7333333333333</v>
      </c>
      <c r="F89" s="8">
        <f>E89/100*$I$2*Main!$AF$2</f>
        <v>1330.48</v>
      </c>
      <c r="G89" s="639">
        <f>F89*Main!$AF$4</f>
        <v>1330.48</v>
      </c>
      <c r="H89" s="105"/>
      <c r="I89" s="5"/>
    </row>
    <row r="90" spans="1:9" s="5" customFormat="1" x14ac:dyDescent="0.35">
      <c r="A90" s="416">
        <v>9091768</v>
      </c>
      <c r="B90" s="254" t="s">
        <v>1256</v>
      </c>
      <c r="C90" s="320"/>
      <c r="D90" s="7">
        <v>50</v>
      </c>
      <c r="E90" s="650">
        <v>1140.925</v>
      </c>
      <c r="F90" s="8">
        <f>E90/100*$I$2*Main!$AF$2</f>
        <v>1369.1100000000001</v>
      </c>
      <c r="G90" s="639">
        <f>F90*Main!$AF$4</f>
        <v>1369.1100000000001</v>
      </c>
      <c r="H90" s="9"/>
    </row>
    <row r="91" spans="1:9" s="106" customFormat="1" x14ac:dyDescent="0.35">
      <c r="A91" s="416">
        <v>9091769</v>
      </c>
      <c r="B91" s="254" t="s">
        <v>842</v>
      </c>
      <c r="C91" s="7" t="s">
        <v>36</v>
      </c>
      <c r="D91" s="7">
        <v>50</v>
      </c>
      <c r="E91" s="650">
        <v>1061.5083333333334</v>
      </c>
      <c r="F91" s="8">
        <f>E91/100*$I$2*Main!$AF$2</f>
        <v>1273.8100000000002</v>
      </c>
      <c r="G91" s="639">
        <f>F91*Main!$AF$4</f>
        <v>1273.8100000000002</v>
      </c>
      <c r="H91" s="105"/>
      <c r="I91" s="5"/>
    </row>
    <row r="92" spans="1:9" s="106" customFormat="1" x14ac:dyDescent="0.35">
      <c r="A92" s="416">
        <v>9091770</v>
      </c>
      <c r="B92" s="254" t="s">
        <v>1257</v>
      </c>
      <c r="C92" s="7" t="s">
        <v>36</v>
      </c>
      <c r="D92" s="7">
        <v>50</v>
      </c>
      <c r="E92" s="650">
        <v>1095.6416666666667</v>
      </c>
      <c r="F92" s="8">
        <f>E92/100*$I$2*Main!$AF$2</f>
        <v>1314.77</v>
      </c>
      <c r="G92" s="639">
        <f>F92*Main!$AF$4</f>
        <v>1314.77</v>
      </c>
      <c r="H92" s="105"/>
      <c r="I92" s="5"/>
    </row>
    <row r="93" spans="1:9" s="5" customFormat="1" x14ac:dyDescent="0.35">
      <c r="A93" s="416">
        <v>9091745</v>
      </c>
      <c r="B93" s="254" t="s">
        <v>843</v>
      </c>
      <c r="C93" s="320"/>
      <c r="D93" s="7">
        <v>50</v>
      </c>
      <c r="E93" s="650">
        <v>1098.925</v>
      </c>
      <c r="F93" s="8">
        <f>E93/100*$I$2*Main!$AF$2</f>
        <v>1318.71</v>
      </c>
      <c r="G93" s="639">
        <f>F93*Main!$AF$4</f>
        <v>1318.71</v>
      </c>
      <c r="H93" s="9"/>
    </row>
    <row r="94" spans="1:9" s="5" customFormat="1" x14ac:dyDescent="0.35">
      <c r="A94" s="416">
        <v>9091749</v>
      </c>
      <c r="B94" s="254" t="s">
        <v>1258</v>
      </c>
      <c r="C94" s="7" t="s">
        <v>36</v>
      </c>
      <c r="D94" s="7">
        <v>50</v>
      </c>
      <c r="E94" s="650">
        <v>1048.4000000000001</v>
      </c>
      <c r="F94" s="8">
        <f>E94/100*$I$2*Main!$AF$2</f>
        <v>1258.0800000000002</v>
      </c>
      <c r="G94" s="639">
        <f>F94*Main!$AF$4</f>
        <v>1258.0800000000002</v>
      </c>
      <c r="H94" s="9"/>
    </row>
    <row r="95" spans="1:9" s="5" customFormat="1" x14ac:dyDescent="0.35">
      <c r="A95" s="416">
        <v>9091746</v>
      </c>
      <c r="B95" s="254" t="s">
        <v>844</v>
      </c>
      <c r="C95" s="320"/>
      <c r="D95" s="7">
        <v>50</v>
      </c>
      <c r="E95" s="650">
        <v>1098.925</v>
      </c>
      <c r="F95" s="8">
        <f>E95/100*$I$2*Main!$AF$2</f>
        <v>1318.71</v>
      </c>
      <c r="G95" s="639">
        <f>F95*Main!$AF$4</f>
        <v>1318.71</v>
      </c>
      <c r="H95" s="9"/>
    </row>
    <row r="96" spans="1:9" s="5" customFormat="1" x14ac:dyDescent="0.35">
      <c r="A96" s="416">
        <v>9091747</v>
      </c>
      <c r="B96" s="254" t="s">
        <v>845</v>
      </c>
      <c r="C96" s="320"/>
      <c r="D96" s="7">
        <v>50</v>
      </c>
      <c r="E96" s="650">
        <v>1098.925</v>
      </c>
      <c r="F96" s="8">
        <f>E96/100*$I$2*Main!$AF$2</f>
        <v>1318.71</v>
      </c>
      <c r="G96" s="639">
        <f>F96*Main!$AF$4</f>
        <v>1318.71</v>
      </c>
      <c r="H96" s="9"/>
    </row>
    <row r="97" spans="1:9" s="106" customFormat="1" x14ac:dyDescent="0.35">
      <c r="A97" s="416">
        <v>9091750</v>
      </c>
      <c r="B97" s="254" t="s">
        <v>1259</v>
      </c>
      <c r="C97" s="7" t="s">
        <v>36</v>
      </c>
      <c r="D97" s="7">
        <v>50</v>
      </c>
      <c r="E97" s="650">
        <v>1048.4000000000001</v>
      </c>
      <c r="F97" s="8">
        <f>E97/100*$I$2*Main!$AF$2</f>
        <v>1258.0800000000002</v>
      </c>
      <c r="G97" s="639">
        <f>F97*Main!$AF$4</f>
        <v>1258.0800000000002</v>
      </c>
      <c r="H97" s="105"/>
      <c r="I97" s="5"/>
    </row>
    <row r="98" spans="1:9" s="106" customFormat="1" x14ac:dyDescent="0.35">
      <c r="A98" s="416">
        <v>9091751</v>
      </c>
      <c r="B98" s="254" t="s">
        <v>1260</v>
      </c>
      <c r="C98" s="7" t="s">
        <v>36</v>
      </c>
      <c r="D98" s="7">
        <v>50</v>
      </c>
      <c r="E98" s="650">
        <v>1048.4000000000001</v>
      </c>
      <c r="F98" s="8">
        <f>E98/100*$I$2*Main!$AF$2</f>
        <v>1258.0800000000002</v>
      </c>
      <c r="G98" s="639">
        <f>F98*Main!$AF$4</f>
        <v>1258.0800000000002</v>
      </c>
      <c r="H98" s="105"/>
      <c r="I98" s="5"/>
    </row>
    <row r="99" spans="1:9" s="5" customFormat="1" x14ac:dyDescent="0.35">
      <c r="A99" s="416">
        <v>9091748</v>
      </c>
      <c r="B99" s="254" t="s">
        <v>846</v>
      </c>
      <c r="C99" s="320"/>
      <c r="D99" s="7">
        <v>50</v>
      </c>
      <c r="E99" s="650">
        <v>1098.925</v>
      </c>
      <c r="F99" s="8">
        <f>E99/100*$I$2*Main!$AF$2</f>
        <v>1318.71</v>
      </c>
      <c r="G99" s="639">
        <f>F99*Main!$AF$4</f>
        <v>1318.71</v>
      </c>
      <c r="H99" s="9"/>
    </row>
    <row r="100" spans="1:9" s="5" customFormat="1" x14ac:dyDescent="0.35">
      <c r="A100" s="416">
        <v>9091752</v>
      </c>
      <c r="B100" s="254" t="s">
        <v>847</v>
      </c>
      <c r="C100" s="320"/>
      <c r="D100" s="7">
        <v>50</v>
      </c>
      <c r="E100" s="650">
        <v>1048.4000000000001</v>
      </c>
      <c r="F100" s="8">
        <f>E100/100*$I$2*Main!$AF$2</f>
        <v>1258.0800000000002</v>
      </c>
      <c r="G100" s="639">
        <f>F100*Main!$AF$4</f>
        <v>1258.0800000000002</v>
      </c>
      <c r="H100" s="9"/>
    </row>
    <row r="101" spans="1:9" s="5" customFormat="1" x14ac:dyDescent="0.35">
      <c r="A101" s="416">
        <v>9091744</v>
      </c>
      <c r="B101" s="254" t="s">
        <v>1261</v>
      </c>
      <c r="C101" s="320"/>
      <c r="D101" s="7">
        <v>50</v>
      </c>
      <c r="E101" s="650">
        <v>715.32500000000005</v>
      </c>
      <c r="F101" s="8">
        <f>E101/100*$I$2*Main!$AF$2</f>
        <v>858.3900000000001</v>
      </c>
      <c r="G101" s="639">
        <f>F101*Main!$AF$4</f>
        <v>858.3900000000001</v>
      </c>
      <c r="H101" s="9"/>
    </row>
    <row r="102" spans="1:9" s="5" customFormat="1" x14ac:dyDescent="0.35">
      <c r="A102" s="417">
        <v>9091224</v>
      </c>
      <c r="B102" s="254" t="s">
        <v>848</v>
      </c>
      <c r="C102" s="320"/>
      <c r="D102" s="7">
        <v>200</v>
      </c>
      <c r="E102" s="650">
        <v>916.93333333333328</v>
      </c>
      <c r="F102" s="8">
        <f>E102/100*$I$2*Main!$AF$2</f>
        <v>1100.32</v>
      </c>
      <c r="G102" s="639">
        <f>F102*Main!$AF$4</f>
        <v>1100.32</v>
      </c>
      <c r="H102" s="9"/>
    </row>
    <row r="103" spans="1:9" s="5" customFormat="1" x14ac:dyDescent="0.35">
      <c r="A103" s="417">
        <v>9091225</v>
      </c>
      <c r="B103" s="254" t="s">
        <v>1262</v>
      </c>
      <c r="C103" s="320"/>
      <c r="D103" s="7">
        <v>200</v>
      </c>
      <c r="E103" s="650">
        <v>956.23333333333335</v>
      </c>
      <c r="F103" s="8">
        <f>E103/100*$I$2*Main!$AF$2</f>
        <v>1147.48</v>
      </c>
      <c r="G103" s="639">
        <f>F103*Main!$AF$4</f>
        <v>1147.48</v>
      </c>
      <c r="H103" s="9"/>
    </row>
    <row r="104" spans="1:9" s="5" customFormat="1" x14ac:dyDescent="0.35">
      <c r="A104" s="417">
        <v>9091226</v>
      </c>
      <c r="B104" s="254" t="s">
        <v>849</v>
      </c>
      <c r="C104" s="320"/>
      <c r="D104" s="7">
        <v>200</v>
      </c>
      <c r="E104" s="650">
        <v>995.55</v>
      </c>
      <c r="F104" s="8">
        <f>E104/100*$I$2*Main!$AF$2</f>
        <v>1194.6599999999999</v>
      </c>
      <c r="G104" s="639">
        <f>F104*Main!$AF$4</f>
        <v>1194.6599999999999</v>
      </c>
      <c r="H104" s="9"/>
    </row>
    <row r="105" spans="1:9" s="106" customFormat="1" x14ac:dyDescent="0.35">
      <c r="A105" s="417">
        <v>9091230</v>
      </c>
      <c r="B105" s="254" t="s">
        <v>850</v>
      </c>
      <c r="C105" s="320"/>
      <c r="D105" s="7">
        <v>200</v>
      </c>
      <c r="E105" s="650">
        <v>785.94166666666672</v>
      </c>
      <c r="F105" s="8">
        <f>E105/100*$I$2*Main!$AF$2</f>
        <v>943.13000000000011</v>
      </c>
      <c r="G105" s="639">
        <f>F105*Main!$AF$4</f>
        <v>943.13000000000011</v>
      </c>
      <c r="H105" s="105"/>
      <c r="I105" s="5"/>
    </row>
    <row r="106" spans="1:9" s="106" customFormat="1" x14ac:dyDescent="0.35">
      <c r="A106" s="417">
        <v>9091231</v>
      </c>
      <c r="B106" s="254" t="s">
        <v>1263</v>
      </c>
      <c r="C106" s="320"/>
      <c r="D106" s="7">
        <v>200</v>
      </c>
      <c r="E106" s="650">
        <v>825.24166666666667</v>
      </c>
      <c r="F106" s="8">
        <f>E106/100*$I$2*Main!$AF$2</f>
        <v>990.29000000000008</v>
      </c>
      <c r="G106" s="639">
        <f>F106*Main!$AF$4</f>
        <v>990.29000000000008</v>
      </c>
      <c r="H106" s="105"/>
      <c r="I106" s="5"/>
    </row>
    <row r="107" spans="1:9" s="106" customFormat="1" x14ac:dyDescent="0.35">
      <c r="A107" s="417">
        <v>9091232</v>
      </c>
      <c r="B107" s="254" t="s">
        <v>851</v>
      </c>
      <c r="C107" s="320"/>
      <c r="D107" s="7">
        <v>200</v>
      </c>
      <c r="E107" s="650">
        <v>864.54166666666663</v>
      </c>
      <c r="F107" s="8">
        <f>E107/100*$I$2*Main!$AF$2</f>
        <v>1037.4499999999998</v>
      </c>
      <c r="G107" s="639">
        <f>F107*Main!$AF$4</f>
        <v>1037.4499999999998</v>
      </c>
      <c r="H107" s="105"/>
      <c r="I107" s="5"/>
    </row>
    <row r="108" spans="1:9" s="5" customFormat="1" x14ac:dyDescent="0.35">
      <c r="A108" s="416">
        <v>9116394</v>
      </c>
      <c r="B108" s="254" t="s">
        <v>852</v>
      </c>
      <c r="C108" s="320"/>
      <c r="D108" s="7">
        <v>50</v>
      </c>
      <c r="E108" s="650">
        <v>774.5333333333333</v>
      </c>
      <c r="F108" s="8">
        <f>E108/100*$I$2*Main!$AF$2</f>
        <v>929.43999999999994</v>
      </c>
      <c r="G108" s="639">
        <f>F108*Main!$AF$4</f>
        <v>929.43999999999994</v>
      </c>
      <c r="H108" s="9"/>
    </row>
    <row r="109" spans="1:9" s="106" customFormat="1" x14ac:dyDescent="0.35">
      <c r="A109" s="416">
        <v>9135141</v>
      </c>
      <c r="B109" s="254" t="s">
        <v>4878</v>
      </c>
      <c r="C109" s="320"/>
      <c r="D109" s="7">
        <v>2</v>
      </c>
      <c r="E109" s="650">
        <v>1339.7416666666666</v>
      </c>
      <c r="F109" s="8">
        <f>E109/100*$I$2*Main!$AF$2</f>
        <v>1607.6899999999998</v>
      </c>
      <c r="G109" s="639">
        <f>F109*Main!$AF$4</f>
        <v>1607.6899999999998</v>
      </c>
      <c r="H109" s="105"/>
      <c r="I109" s="5"/>
    </row>
    <row r="110" spans="1:9" s="106" customFormat="1" x14ac:dyDescent="0.35">
      <c r="A110" s="416">
        <v>9135140</v>
      </c>
      <c r="B110" s="254" t="s">
        <v>4879</v>
      </c>
      <c r="C110" s="320"/>
      <c r="D110" s="7">
        <v>2</v>
      </c>
      <c r="E110" s="650">
        <v>1709.575</v>
      </c>
      <c r="F110" s="8">
        <f>E110/100*$I$2*Main!$AF$2</f>
        <v>2051.4899999999998</v>
      </c>
      <c r="G110" s="639">
        <f>F110*Main!$AF$4</f>
        <v>2051.4899999999998</v>
      </c>
      <c r="H110" s="105"/>
      <c r="I110" s="5"/>
    </row>
    <row r="111" spans="1:9" s="5" customFormat="1" x14ac:dyDescent="0.35">
      <c r="A111" s="416">
        <v>9116092</v>
      </c>
      <c r="B111" s="254" t="s">
        <v>1264</v>
      </c>
      <c r="C111" s="320"/>
      <c r="D111" s="7">
        <v>2</v>
      </c>
      <c r="E111" s="650">
        <v>504.66666666666669</v>
      </c>
      <c r="F111" s="8">
        <f>E111/100*$I$2*Main!$AF$2</f>
        <v>605.6</v>
      </c>
      <c r="G111" s="639">
        <f>F111*Main!$AF$4</f>
        <v>605.6</v>
      </c>
      <c r="H111" s="9"/>
    </row>
    <row r="112" spans="1:9" s="5" customFormat="1" x14ac:dyDescent="0.35">
      <c r="A112" s="416">
        <v>9133536</v>
      </c>
      <c r="B112" s="254" t="s">
        <v>1265</v>
      </c>
      <c r="C112" s="320"/>
      <c r="D112" s="7">
        <v>2</v>
      </c>
      <c r="E112" s="650">
        <v>2132.1166666666668</v>
      </c>
      <c r="F112" s="8">
        <f>E112/100*$I$2*Main!$AF$2</f>
        <v>2558.54</v>
      </c>
      <c r="G112" s="639">
        <f>F112*Main!$AF$4</f>
        <v>2558.54</v>
      </c>
      <c r="H112" s="9"/>
    </row>
    <row r="113" spans="1:9" s="5" customFormat="1" x14ac:dyDescent="0.35">
      <c r="A113" s="416">
        <v>9133534</v>
      </c>
      <c r="B113" s="254" t="s">
        <v>1266</v>
      </c>
      <c r="C113" s="320"/>
      <c r="D113" s="7">
        <v>2</v>
      </c>
      <c r="E113" s="650">
        <v>2132.1166666666668</v>
      </c>
      <c r="F113" s="8">
        <f>E113/100*$I$2*Main!$AF$2</f>
        <v>2558.54</v>
      </c>
      <c r="G113" s="639">
        <f>F113*Main!$AF$4</f>
        <v>2558.54</v>
      </c>
      <c r="H113" s="9"/>
    </row>
    <row r="114" spans="1:9" s="5" customFormat="1" x14ac:dyDescent="0.35">
      <c r="A114" s="416">
        <v>9081923</v>
      </c>
      <c r="B114" s="254" t="s">
        <v>1267</v>
      </c>
      <c r="C114" s="320"/>
      <c r="D114" s="7">
        <v>2</v>
      </c>
      <c r="E114" s="650">
        <v>738.69166666666672</v>
      </c>
      <c r="F114" s="8">
        <f>E114/100*$I$2*Main!$AF$2</f>
        <v>886.43000000000006</v>
      </c>
      <c r="G114" s="639">
        <f>F114*Main!$AF$4</f>
        <v>886.43000000000006</v>
      </c>
      <c r="H114" s="9"/>
    </row>
    <row r="115" spans="1:9" s="106" customFormat="1" x14ac:dyDescent="0.35">
      <c r="A115" s="416">
        <v>9227397</v>
      </c>
      <c r="B115" s="254" t="s">
        <v>1268</v>
      </c>
      <c r="C115" s="320"/>
      <c r="D115" s="7">
        <v>1</v>
      </c>
      <c r="E115" s="650">
        <v>849.85833333333335</v>
      </c>
      <c r="F115" s="8">
        <f>E115/100*$I$2*Main!$AF$2</f>
        <v>1019.8300000000002</v>
      </c>
      <c r="G115" s="639">
        <f>F115*Main!$AF$4</f>
        <v>1019.8300000000002</v>
      </c>
      <c r="H115" s="105"/>
      <c r="I115" s="5"/>
    </row>
    <row r="116" spans="1:9" s="5" customFormat="1" x14ac:dyDescent="0.35">
      <c r="A116" s="416">
        <v>9134988</v>
      </c>
      <c r="B116" s="254" t="s">
        <v>1269</v>
      </c>
      <c r="C116" s="320"/>
      <c r="D116" s="7">
        <v>1</v>
      </c>
      <c r="E116" s="650">
        <v>849.85833333333335</v>
      </c>
      <c r="F116" s="8">
        <f>E116/100*$I$2*Main!$AF$2</f>
        <v>1019.8300000000002</v>
      </c>
      <c r="G116" s="639">
        <f>F116*Main!$AF$4</f>
        <v>1019.8300000000002</v>
      </c>
      <c r="H116" s="9"/>
    </row>
    <row r="117" spans="1:9" s="106" customFormat="1" x14ac:dyDescent="0.35">
      <c r="A117" s="416">
        <v>9227396</v>
      </c>
      <c r="B117" s="254" t="s">
        <v>1270</v>
      </c>
      <c r="C117" s="7" t="s">
        <v>36</v>
      </c>
      <c r="D117" s="7">
        <v>1</v>
      </c>
      <c r="E117" s="650">
        <v>849.85833333333335</v>
      </c>
      <c r="F117" s="8">
        <f>E117/100*$I$2*Main!$AF$2</f>
        <v>1019.8300000000002</v>
      </c>
      <c r="G117" s="639">
        <f>F117*Main!$AF$4</f>
        <v>1019.8300000000002</v>
      </c>
      <c r="H117" s="105"/>
      <c r="I117" s="5"/>
    </row>
    <row r="118" spans="1:9" s="5" customFormat="1" x14ac:dyDescent="0.35">
      <c r="A118" s="416">
        <v>1029518</v>
      </c>
      <c r="B118" s="254" t="s">
        <v>1271</v>
      </c>
      <c r="C118" s="320"/>
      <c r="D118" s="7">
        <v>200</v>
      </c>
      <c r="E118" s="650">
        <v>158.00833333333333</v>
      </c>
      <c r="F118" s="8">
        <f>E118/100*$I$2*Main!$AF$2</f>
        <v>189.60999999999999</v>
      </c>
      <c r="G118" s="639">
        <f>F118*Main!$AF$4</f>
        <v>189.60999999999999</v>
      </c>
      <c r="H118" s="9"/>
    </row>
    <row r="119" spans="1:9" s="106" customFormat="1" x14ac:dyDescent="0.35">
      <c r="A119" s="416">
        <v>1030620</v>
      </c>
      <c r="B119" s="254" t="s">
        <v>1272</v>
      </c>
      <c r="C119" s="320"/>
      <c r="D119" s="7">
        <v>200</v>
      </c>
      <c r="E119" s="650">
        <v>178.51666666666668</v>
      </c>
      <c r="F119" s="8">
        <f>E119/100*$I$2*Main!$AF$2</f>
        <v>214.22000000000003</v>
      </c>
      <c r="G119" s="639">
        <f>F119*Main!$AF$4</f>
        <v>214.22000000000003</v>
      </c>
      <c r="H119" s="105"/>
      <c r="I119" s="5"/>
    </row>
    <row r="120" spans="1:9" s="106" customFormat="1" x14ac:dyDescent="0.35">
      <c r="A120" s="416">
        <v>1030922</v>
      </c>
      <c r="B120" s="254" t="s">
        <v>1273</v>
      </c>
      <c r="C120" s="320"/>
      <c r="D120" s="7">
        <v>200</v>
      </c>
      <c r="E120" s="650">
        <v>183.26666666666668</v>
      </c>
      <c r="F120" s="8">
        <f>E120/100*$I$2*Main!$AF$2</f>
        <v>219.92000000000002</v>
      </c>
      <c r="G120" s="639">
        <f>F120*Main!$AF$4</f>
        <v>219.92000000000002</v>
      </c>
      <c r="H120" s="105"/>
      <c r="I120" s="5"/>
    </row>
    <row r="121" spans="1:9" s="106" customFormat="1" x14ac:dyDescent="0.35">
      <c r="A121" s="416">
        <v>1029520</v>
      </c>
      <c r="B121" s="254" t="s">
        <v>1274</v>
      </c>
      <c r="C121" s="320"/>
      <c r="D121" s="7">
        <v>200</v>
      </c>
      <c r="E121" s="650">
        <v>178.375</v>
      </c>
      <c r="F121" s="8">
        <f>E121/100*$I$2*Main!$AF$2</f>
        <v>214.04999999999998</v>
      </c>
      <c r="G121" s="639">
        <f>F121*Main!$AF$4</f>
        <v>214.04999999999998</v>
      </c>
      <c r="H121" s="105"/>
      <c r="I121" s="5"/>
    </row>
    <row r="122" spans="1:9" s="106" customFormat="1" x14ac:dyDescent="0.35">
      <c r="A122" s="416">
        <v>48054</v>
      </c>
      <c r="B122" s="254" t="s">
        <v>1275</v>
      </c>
      <c r="C122" s="7" t="s">
        <v>36</v>
      </c>
      <c r="D122" s="7">
        <v>50</v>
      </c>
      <c r="E122" s="650">
        <v>208.84166666666667</v>
      </c>
      <c r="F122" s="8">
        <f>E122/100*$I$2*Main!$AF$2</f>
        <v>250.61</v>
      </c>
      <c r="G122" s="639">
        <f>F122*Main!$AF$4</f>
        <v>250.61</v>
      </c>
      <c r="H122" s="105"/>
      <c r="I122" s="5"/>
    </row>
    <row r="123" spans="1:9" s="106" customFormat="1" x14ac:dyDescent="0.35">
      <c r="A123" s="416">
        <v>48055</v>
      </c>
      <c r="B123" s="254" t="s">
        <v>1276</v>
      </c>
      <c r="C123" s="7" t="s">
        <v>36</v>
      </c>
      <c r="D123" s="7">
        <v>50</v>
      </c>
      <c r="E123" s="650">
        <v>213.83333333333334</v>
      </c>
      <c r="F123" s="8">
        <f>E123/100*$I$2*Main!$AF$2</f>
        <v>256.60000000000002</v>
      </c>
      <c r="G123" s="639">
        <f>F123*Main!$AF$4</f>
        <v>256.60000000000002</v>
      </c>
      <c r="H123" s="105"/>
      <c r="I123" s="5"/>
    </row>
    <row r="124" spans="1:9" s="5" customFormat="1" x14ac:dyDescent="0.35">
      <c r="A124" s="416">
        <v>9005604</v>
      </c>
      <c r="B124" s="254" t="s">
        <v>1277</v>
      </c>
      <c r="C124" s="320"/>
      <c r="D124" s="7">
        <v>200</v>
      </c>
      <c r="E124" s="650">
        <v>146.16666666666666</v>
      </c>
      <c r="F124" s="8">
        <f>E124/100*$I$2*Main!$AF$2</f>
        <v>175.4</v>
      </c>
      <c r="G124" s="639">
        <f>F124*Main!$AF$4</f>
        <v>175.4</v>
      </c>
      <c r="H124" s="9"/>
    </row>
    <row r="125" spans="1:9" s="106" customFormat="1" x14ac:dyDescent="0.35">
      <c r="A125" s="416">
        <v>9043362</v>
      </c>
      <c r="B125" s="254" t="s">
        <v>1278</v>
      </c>
      <c r="C125" s="320"/>
      <c r="D125" s="7">
        <v>50</v>
      </c>
      <c r="E125" s="650">
        <v>237.2</v>
      </c>
      <c r="F125" s="8">
        <f>E125/100*$I$2*Main!$AF$2</f>
        <v>284.64</v>
      </c>
      <c r="G125" s="639">
        <f>F125*Main!$AF$4</f>
        <v>284.64</v>
      </c>
      <c r="H125" s="105"/>
      <c r="I125" s="5"/>
    </row>
    <row r="126" spans="1:9" s="106" customFormat="1" x14ac:dyDescent="0.35">
      <c r="A126" s="416">
        <v>9042878</v>
      </c>
      <c r="B126" s="254" t="s">
        <v>1279</v>
      </c>
      <c r="C126" s="320"/>
      <c r="D126" s="7">
        <v>200</v>
      </c>
      <c r="E126" s="650">
        <v>230.64166666666668</v>
      </c>
      <c r="F126" s="8">
        <f>E126/100*$I$2*Main!$AF$2</f>
        <v>276.77000000000004</v>
      </c>
      <c r="G126" s="639">
        <f>F126*Main!$AF$4</f>
        <v>276.77000000000004</v>
      </c>
      <c r="H126" s="105"/>
      <c r="I126" s="5"/>
    </row>
    <row r="127" spans="1:9" s="106" customFormat="1" x14ac:dyDescent="0.35">
      <c r="A127" s="416">
        <v>1058365</v>
      </c>
      <c r="B127" s="254" t="s">
        <v>1280</v>
      </c>
      <c r="C127" s="320"/>
      <c r="D127" s="7">
        <v>200</v>
      </c>
      <c r="E127" s="650">
        <v>169.05</v>
      </c>
      <c r="F127" s="8">
        <f>E127/100*$I$2*Main!$AF$2</f>
        <v>202.86</v>
      </c>
      <c r="G127" s="639">
        <f>F127*Main!$AF$4</f>
        <v>202.86</v>
      </c>
      <c r="H127" s="105"/>
      <c r="I127" s="5"/>
    </row>
    <row r="128" spans="1:9" s="5" customFormat="1" x14ac:dyDescent="0.35">
      <c r="A128" s="416">
        <v>1058366</v>
      </c>
      <c r="B128" s="254" t="s">
        <v>1281</v>
      </c>
      <c r="C128" s="320"/>
      <c r="D128" s="7">
        <v>200</v>
      </c>
      <c r="E128" s="650">
        <v>189.61666666666667</v>
      </c>
      <c r="F128" s="8">
        <f>E128/100*$I$2*Main!$AF$2</f>
        <v>227.54000000000002</v>
      </c>
      <c r="G128" s="639">
        <f>F128*Main!$AF$4</f>
        <v>227.54000000000002</v>
      </c>
      <c r="H128" s="9"/>
    </row>
    <row r="129" spans="1:9" s="5" customFormat="1" x14ac:dyDescent="0.35">
      <c r="A129" s="416">
        <v>1058367</v>
      </c>
      <c r="B129" s="254" t="s">
        <v>1282</v>
      </c>
      <c r="C129" s="320"/>
      <c r="D129" s="7">
        <v>200</v>
      </c>
      <c r="E129" s="650">
        <v>194.34166666666667</v>
      </c>
      <c r="F129" s="8">
        <f>E129/100*$I$2*Main!$AF$2</f>
        <v>233.21</v>
      </c>
      <c r="G129" s="639">
        <f>F129*Main!$AF$4</f>
        <v>233.21</v>
      </c>
      <c r="H129" s="9"/>
    </row>
    <row r="130" spans="1:9" s="106" customFormat="1" x14ac:dyDescent="0.35">
      <c r="A130" s="416">
        <v>73914</v>
      </c>
      <c r="B130" s="254" t="s">
        <v>1283</v>
      </c>
      <c r="C130" s="7" t="s">
        <v>36</v>
      </c>
      <c r="D130" s="7">
        <v>50</v>
      </c>
      <c r="E130" s="650">
        <v>198.9</v>
      </c>
      <c r="F130" s="8">
        <f>E130/100*$I$2*Main!$AF$2</f>
        <v>238.68</v>
      </c>
      <c r="G130" s="639">
        <f>F130*Main!$AF$4</f>
        <v>238.68</v>
      </c>
      <c r="H130" s="105"/>
      <c r="I130" s="5"/>
    </row>
    <row r="131" spans="1:9" s="106" customFormat="1" x14ac:dyDescent="0.35">
      <c r="A131" s="416">
        <v>73918</v>
      </c>
      <c r="B131" s="254" t="s">
        <v>1284</v>
      </c>
      <c r="C131" s="7" t="s">
        <v>36</v>
      </c>
      <c r="D131" s="7">
        <v>50</v>
      </c>
      <c r="E131" s="650">
        <v>220.47499999999999</v>
      </c>
      <c r="F131" s="8">
        <f>E131/100*$I$2*Main!$AF$2</f>
        <v>264.57</v>
      </c>
      <c r="G131" s="639">
        <f>F131*Main!$AF$4</f>
        <v>264.57</v>
      </c>
      <c r="H131" s="105"/>
      <c r="I131" s="5"/>
    </row>
    <row r="132" spans="1:9" s="106" customFormat="1" x14ac:dyDescent="0.35">
      <c r="A132" s="416">
        <v>73922</v>
      </c>
      <c r="B132" s="254" t="s">
        <v>1285</v>
      </c>
      <c r="C132" s="7" t="s">
        <v>36</v>
      </c>
      <c r="D132" s="7">
        <v>50</v>
      </c>
      <c r="E132" s="650">
        <v>225.44166666666666</v>
      </c>
      <c r="F132" s="8">
        <f>E132/100*$I$2*Main!$AF$2</f>
        <v>270.53000000000003</v>
      </c>
      <c r="G132" s="639">
        <f>F132*Main!$AF$4</f>
        <v>270.53000000000003</v>
      </c>
      <c r="H132" s="105"/>
      <c r="I132" s="5"/>
    </row>
    <row r="133" spans="1:9" s="106" customFormat="1" x14ac:dyDescent="0.35">
      <c r="A133" s="416">
        <v>9044850</v>
      </c>
      <c r="B133" s="254" t="s">
        <v>1286</v>
      </c>
      <c r="C133" s="320"/>
      <c r="D133" s="7">
        <v>200</v>
      </c>
      <c r="E133" s="650">
        <v>216.40833333333333</v>
      </c>
      <c r="F133" s="8">
        <f>E133/100*$I$2*Main!$AF$2</f>
        <v>259.69</v>
      </c>
      <c r="G133" s="639">
        <f>F133*Main!$AF$4</f>
        <v>259.69</v>
      </c>
      <c r="H133" s="105"/>
      <c r="I133" s="5"/>
    </row>
    <row r="134" spans="1:9" s="5" customFormat="1" x14ac:dyDescent="0.35">
      <c r="A134" s="416">
        <v>9044868</v>
      </c>
      <c r="B134" s="254" t="s">
        <v>1287</v>
      </c>
      <c r="C134" s="7" t="s">
        <v>36</v>
      </c>
      <c r="D134" s="7">
        <v>50</v>
      </c>
      <c r="E134" s="650">
        <v>248.82499999999999</v>
      </c>
      <c r="F134" s="8">
        <f>E134/100*$I$2*Main!$AF$2</f>
        <v>298.58999999999997</v>
      </c>
      <c r="G134" s="639">
        <f>F134*Main!$AF$4</f>
        <v>298.58999999999997</v>
      </c>
      <c r="H134" s="9"/>
    </row>
    <row r="135" spans="1:9" s="5" customFormat="1" x14ac:dyDescent="0.35">
      <c r="A135" s="416">
        <v>9044878</v>
      </c>
      <c r="B135" s="254" t="s">
        <v>1288</v>
      </c>
      <c r="C135" s="7" t="s">
        <v>36</v>
      </c>
      <c r="D135" s="7">
        <v>50</v>
      </c>
      <c r="E135" s="650">
        <v>253.79166666666666</v>
      </c>
      <c r="F135" s="8">
        <f>E135/100*$I$2*Main!$AF$2</f>
        <v>304.54999999999995</v>
      </c>
      <c r="G135" s="639">
        <f>F135*Main!$AF$4</f>
        <v>304.54999999999995</v>
      </c>
      <c r="H135" s="9"/>
    </row>
    <row r="136" spans="1:9" s="106" customFormat="1" x14ac:dyDescent="0.35">
      <c r="A136" s="416">
        <v>9155241</v>
      </c>
      <c r="B136" s="254" t="s">
        <v>1289</v>
      </c>
      <c r="C136" s="320"/>
      <c r="D136" s="7">
        <v>50</v>
      </c>
      <c r="E136" s="650">
        <v>647.06666666666672</v>
      </c>
      <c r="F136" s="8">
        <f>E136/100*$I$2*Main!$AF$2</f>
        <v>776.48</v>
      </c>
      <c r="G136" s="639">
        <f>F136*Main!$AF$4</f>
        <v>776.48</v>
      </c>
      <c r="H136" s="105"/>
      <c r="I136" s="5"/>
    </row>
    <row r="137" spans="1:9" s="5" customFormat="1" x14ac:dyDescent="0.35">
      <c r="A137" s="416">
        <v>9155242</v>
      </c>
      <c r="B137" s="254" t="s">
        <v>1290</v>
      </c>
      <c r="C137" s="320"/>
      <c r="D137" s="7">
        <v>50</v>
      </c>
      <c r="E137" s="650">
        <v>668.1</v>
      </c>
      <c r="F137" s="8">
        <f>E137/100*$I$2*Main!$AF$2</f>
        <v>801.72</v>
      </c>
      <c r="G137" s="639">
        <f>F137*Main!$AF$4</f>
        <v>801.72</v>
      </c>
      <c r="H137" s="9"/>
    </row>
    <row r="138" spans="1:9" s="106" customFormat="1" x14ac:dyDescent="0.35">
      <c r="A138" s="416">
        <v>9155243</v>
      </c>
      <c r="B138" s="254" t="s">
        <v>1291</v>
      </c>
      <c r="C138" s="320"/>
      <c r="D138" s="7">
        <v>50</v>
      </c>
      <c r="E138" s="650">
        <v>672.97500000000002</v>
      </c>
      <c r="F138" s="8">
        <f>E138/100*$I$2*Main!$AF$2</f>
        <v>807.57</v>
      </c>
      <c r="G138" s="639">
        <f>F138*Main!$AF$4</f>
        <v>807.57</v>
      </c>
      <c r="H138" s="105"/>
      <c r="I138" s="5"/>
    </row>
    <row r="139" spans="1:9" s="5" customFormat="1" x14ac:dyDescent="0.35">
      <c r="A139" s="416">
        <v>1058545</v>
      </c>
      <c r="B139" s="254" t="s">
        <v>1292</v>
      </c>
      <c r="C139" s="320"/>
      <c r="D139" s="7">
        <v>200</v>
      </c>
      <c r="E139" s="650">
        <v>284.35833333333335</v>
      </c>
      <c r="F139" s="8">
        <f>E139/100*$I$2*Main!$AF$2</f>
        <v>341.23</v>
      </c>
      <c r="G139" s="639">
        <f>F139*Main!$AF$4</f>
        <v>341.23</v>
      </c>
      <c r="H139" s="9"/>
    </row>
    <row r="140" spans="1:9" s="5" customFormat="1" x14ac:dyDescent="0.35">
      <c r="A140" s="416">
        <v>73909</v>
      </c>
      <c r="B140" s="254" t="s">
        <v>1293</v>
      </c>
      <c r="C140" s="7" t="s">
        <v>36</v>
      </c>
      <c r="D140" s="7">
        <v>50</v>
      </c>
      <c r="E140" s="650">
        <v>396.34166666666664</v>
      </c>
      <c r="F140" s="8">
        <f>E140/100*$I$2*Main!$AF$2</f>
        <v>475.60999999999996</v>
      </c>
      <c r="G140" s="639">
        <f>F140*Main!$AF$4</f>
        <v>475.60999999999996</v>
      </c>
      <c r="H140" s="9"/>
    </row>
    <row r="141" spans="1:9" s="106" customFormat="1" x14ac:dyDescent="0.35">
      <c r="A141" s="416">
        <v>1058547</v>
      </c>
      <c r="B141" s="254" t="s">
        <v>1294</v>
      </c>
      <c r="C141" s="7" t="s">
        <v>36</v>
      </c>
      <c r="D141" s="7">
        <v>200</v>
      </c>
      <c r="E141" s="650">
        <v>304.74166666666667</v>
      </c>
      <c r="F141" s="8">
        <f>E141/100*$I$2*Main!$AF$2</f>
        <v>365.69000000000005</v>
      </c>
      <c r="G141" s="639">
        <f>F141*Main!$AF$4</f>
        <v>365.69000000000005</v>
      </c>
      <c r="H141" s="105"/>
      <c r="I141" s="5"/>
    </row>
    <row r="142" spans="1:9" s="5" customFormat="1" x14ac:dyDescent="0.35">
      <c r="A142" s="416">
        <v>73910</v>
      </c>
      <c r="B142" s="254" t="s">
        <v>1295</v>
      </c>
      <c r="C142" s="7" t="s">
        <v>36</v>
      </c>
      <c r="D142" s="7">
        <v>50</v>
      </c>
      <c r="E142" s="650">
        <v>418.26666666666665</v>
      </c>
      <c r="F142" s="8">
        <f>E142/100*$I$2*Main!$AF$2</f>
        <v>501.91999999999996</v>
      </c>
      <c r="G142" s="639">
        <f>F142*Main!$AF$4</f>
        <v>501.91999999999996</v>
      </c>
      <c r="H142" s="9"/>
    </row>
    <row r="143" spans="1:9" s="5" customFormat="1" x14ac:dyDescent="0.35">
      <c r="A143" s="416">
        <v>9099750</v>
      </c>
      <c r="B143" s="254" t="s">
        <v>1296</v>
      </c>
      <c r="C143" s="320"/>
      <c r="D143" s="7">
        <v>50</v>
      </c>
      <c r="E143" s="650">
        <v>804.73333333333335</v>
      </c>
      <c r="F143" s="8">
        <f>E143/100*$I$2*Main!$AF$2</f>
        <v>965.68000000000006</v>
      </c>
      <c r="G143" s="639">
        <f>F143*Main!$AF$4</f>
        <v>965.68000000000006</v>
      </c>
      <c r="H143" s="9"/>
    </row>
    <row r="144" spans="1:9" s="106" customFormat="1" x14ac:dyDescent="0.35">
      <c r="A144" s="416">
        <v>9099760</v>
      </c>
      <c r="B144" s="254" t="s">
        <v>1297</v>
      </c>
      <c r="C144" s="7" t="s">
        <v>36</v>
      </c>
      <c r="D144" s="7">
        <v>50</v>
      </c>
      <c r="E144" s="650">
        <v>831.55833333333328</v>
      </c>
      <c r="F144" s="8">
        <f>E144/100*$I$2*Main!$AF$2</f>
        <v>997.86999999999989</v>
      </c>
      <c r="G144" s="639">
        <f>F144*Main!$AF$4</f>
        <v>997.86999999999989</v>
      </c>
      <c r="H144" s="105"/>
      <c r="I144" s="5"/>
    </row>
    <row r="145" spans="1:9" s="5" customFormat="1" x14ac:dyDescent="0.35">
      <c r="A145" s="416">
        <v>9099751</v>
      </c>
      <c r="B145" s="254" t="s">
        <v>1298</v>
      </c>
      <c r="C145" s="7" t="s">
        <v>36</v>
      </c>
      <c r="D145" s="7">
        <v>50</v>
      </c>
      <c r="E145" s="650">
        <v>827.66666666666663</v>
      </c>
      <c r="F145" s="8">
        <f>E145/100*$I$2*Main!$AF$2</f>
        <v>993.19999999999982</v>
      </c>
      <c r="G145" s="639">
        <f>F145*Main!$AF$4</f>
        <v>993.19999999999982</v>
      </c>
      <c r="H145" s="9"/>
    </row>
    <row r="146" spans="1:9" s="5" customFormat="1" x14ac:dyDescent="0.35">
      <c r="A146" s="416">
        <v>9099761</v>
      </c>
      <c r="B146" s="254" t="s">
        <v>1299</v>
      </c>
      <c r="C146" s="7" t="s">
        <v>36</v>
      </c>
      <c r="D146" s="7">
        <v>50</v>
      </c>
      <c r="E146" s="650">
        <v>854.5</v>
      </c>
      <c r="F146" s="8">
        <f>E146/100*$I$2*Main!$AF$2</f>
        <v>1025.4000000000001</v>
      </c>
      <c r="G146" s="639">
        <f>F146*Main!$AF$4</f>
        <v>1025.4000000000001</v>
      </c>
      <c r="H146" s="9"/>
    </row>
    <row r="147" spans="1:9" s="5" customFormat="1" x14ac:dyDescent="0.35">
      <c r="A147" s="416">
        <v>9099810</v>
      </c>
      <c r="B147" s="254" t="s">
        <v>1300</v>
      </c>
      <c r="C147" s="320"/>
      <c r="D147" s="7">
        <v>50</v>
      </c>
      <c r="E147" s="650">
        <v>834.54166666666663</v>
      </c>
      <c r="F147" s="8">
        <f>E147/100*$I$2*Main!$AF$2</f>
        <v>1001.45</v>
      </c>
      <c r="G147" s="639">
        <f>F147*Main!$AF$4</f>
        <v>1001.45</v>
      </c>
      <c r="H147" s="9"/>
    </row>
    <row r="148" spans="1:9" s="5" customFormat="1" x14ac:dyDescent="0.35">
      <c r="A148" s="416">
        <v>9099820</v>
      </c>
      <c r="B148" s="254" t="s">
        <v>1301</v>
      </c>
      <c r="C148" s="7" t="s">
        <v>36</v>
      </c>
      <c r="D148" s="7">
        <v>50</v>
      </c>
      <c r="E148" s="650">
        <v>861.3416666666667</v>
      </c>
      <c r="F148" s="8">
        <f>E148/100*$I$2*Main!$AF$2</f>
        <v>1033.6100000000001</v>
      </c>
      <c r="G148" s="639">
        <f>F148*Main!$AF$4</f>
        <v>1033.6100000000001</v>
      </c>
      <c r="H148" s="9"/>
    </row>
    <row r="149" spans="1:9" s="106" customFormat="1" x14ac:dyDescent="0.35">
      <c r="A149" s="416">
        <v>77644</v>
      </c>
      <c r="B149" s="254" t="s">
        <v>1302</v>
      </c>
      <c r="C149" s="320"/>
      <c r="D149" s="7">
        <v>50</v>
      </c>
      <c r="E149" s="650">
        <v>609.8416666666667</v>
      </c>
      <c r="F149" s="8">
        <f>E149/100*$I$2*Main!$AF$2</f>
        <v>731.81000000000006</v>
      </c>
      <c r="G149" s="639">
        <f>F149*Main!$AF$4</f>
        <v>731.81000000000006</v>
      </c>
      <c r="H149" s="105"/>
      <c r="I149" s="5"/>
    </row>
    <row r="150" spans="1:9" s="5" customFormat="1" x14ac:dyDescent="0.35">
      <c r="A150" s="416">
        <v>77645</v>
      </c>
      <c r="B150" s="254" t="s">
        <v>1303</v>
      </c>
      <c r="C150" s="7" t="s">
        <v>36</v>
      </c>
      <c r="D150" s="7">
        <v>50</v>
      </c>
      <c r="E150" s="650">
        <v>609.8416666666667</v>
      </c>
      <c r="F150" s="8">
        <f>E150/100*$I$2*Main!$AF$2</f>
        <v>731.81000000000006</v>
      </c>
      <c r="G150" s="639">
        <f>F150*Main!$AF$4</f>
        <v>731.81000000000006</v>
      </c>
      <c r="H150" s="9"/>
    </row>
    <row r="151" spans="1:9" s="106" customFormat="1" x14ac:dyDescent="0.35">
      <c r="A151" s="416">
        <v>77680</v>
      </c>
      <c r="B151" s="254" t="s">
        <v>1304</v>
      </c>
      <c r="C151" s="7" t="s">
        <v>36</v>
      </c>
      <c r="D151" s="7">
        <v>50</v>
      </c>
      <c r="E151" s="650">
        <v>630.74166666666667</v>
      </c>
      <c r="F151" s="8">
        <f>E151/100*$I$2*Main!$AF$2</f>
        <v>756.89</v>
      </c>
      <c r="G151" s="639">
        <f>F151*Main!$AF$4</f>
        <v>756.89</v>
      </c>
      <c r="H151" s="105"/>
      <c r="I151" s="5"/>
    </row>
    <row r="152" spans="1:9" s="5" customFormat="1" x14ac:dyDescent="0.35">
      <c r="A152" s="416">
        <v>77682</v>
      </c>
      <c r="B152" s="254" t="s">
        <v>1305</v>
      </c>
      <c r="C152" s="7" t="s">
        <v>36</v>
      </c>
      <c r="D152" s="7">
        <v>50</v>
      </c>
      <c r="E152" s="650">
        <v>630.74166666666667</v>
      </c>
      <c r="F152" s="8">
        <f>E152/100*$I$2*Main!$AF$2</f>
        <v>756.89</v>
      </c>
      <c r="G152" s="639">
        <f>F152*Main!$AF$4</f>
        <v>756.89</v>
      </c>
      <c r="H152" s="9"/>
    </row>
    <row r="153" spans="1:9" s="106" customFormat="1" x14ac:dyDescent="0.35">
      <c r="A153" s="416">
        <v>77690</v>
      </c>
      <c r="B153" s="254" t="s">
        <v>1306</v>
      </c>
      <c r="C153" s="320"/>
      <c r="D153" s="7">
        <v>50</v>
      </c>
      <c r="E153" s="650">
        <v>609.8416666666667</v>
      </c>
      <c r="F153" s="8">
        <f>E153/100*$I$2*Main!$AF$2</f>
        <v>731.81000000000006</v>
      </c>
      <c r="G153" s="639">
        <f>F153*Main!$AF$4</f>
        <v>731.81000000000006</v>
      </c>
      <c r="H153" s="105"/>
      <c r="I153" s="5"/>
    </row>
    <row r="154" spans="1:9" s="106" customFormat="1" x14ac:dyDescent="0.35">
      <c r="A154" s="416">
        <v>73928</v>
      </c>
      <c r="B154" s="254" t="s">
        <v>1307</v>
      </c>
      <c r="C154" s="320"/>
      <c r="D154" s="7">
        <v>50</v>
      </c>
      <c r="E154" s="650">
        <v>609.8416666666667</v>
      </c>
      <c r="F154" s="8">
        <f>E154/100*$I$2*Main!$AF$2</f>
        <v>731.81000000000006</v>
      </c>
      <c r="G154" s="639">
        <f>F154*Main!$AF$4</f>
        <v>731.81000000000006</v>
      </c>
      <c r="H154" s="105"/>
      <c r="I154" s="5"/>
    </row>
    <row r="155" spans="1:9" s="5" customFormat="1" x14ac:dyDescent="0.35">
      <c r="A155" s="416">
        <v>77691</v>
      </c>
      <c r="B155" s="254" t="s">
        <v>1308</v>
      </c>
      <c r="C155" s="7" t="s">
        <v>36</v>
      </c>
      <c r="D155" s="7">
        <v>50</v>
      </c>
      <c r="E155" s="650">
        <v>630.74166666666667</v>
      </c>
      <c r="F155" s="8">
        <f>E155/100*$I$2*Main!$AF$2</f>
        <v>756.89</v>
      </c>
      <c r="G155" s="639">
        <f>F155*Main!$AF$4</f>
        <v>756.89</v>
      </c>
      <c r="H155" s="9"/>
    </row>
    <row r="156" spans="1:9" s="106" customFormat="1" x14ac:dyDescent="0.35">
      <c r="A156" s="416">
        <v>73929</v>
      </c>
      <c r="B156" s="254" t="s">
        <v>1309</v>
      </c>
      <c r="C156" s="7" t="s">
        <v>36</v>
      </c>
      <c r="D156" s="7">
        <v>50</v>
      </c>
      <c r="E156" s="650">
        <v>630.74166666666667</v>
      </c>
      <c r="F156" s="8">
        <f>E156/100*$I$2*Main!$AF$2</f>
        <v>756.89</v>
      </c>
      <c r="G156" s="639">
        <f>F156*Main!$AF$4</f>
        <v>756.89</v>
      </c>
      <c r="H156" s="105"/>
      <c r="I156" s="5"/>
    </row>
    <row r="157" spans="1:9" s="5" customFormat="1" x14ac:dyDescent="0.35">
      <c r="A157" s="416">
        <v>9044826</v>
      </c>
      <c r="B157" s="254" t="s">
        <v>1310</v>
      </c>
      <c r="C157" s="7" t="s">
        <v>36</v>
      </c>
      <c r="D157" s="7">
        <v>50</v>
      </c>
      <c r="E157" s="650">
        <v>658.38333333333333</v>
      </c>
      <c r="F157" s="8">
        <f>E157/100*$I$2*Main!$AF$2</f>
        <v>790.06000000000006</v>
      </c>
      <c r="G157" s="639">
        <f>F157*Main!$AF$4</f>
        <v>790.06000000000006</v>
      </c>
      <c r="H157" s="9"/>
    </row>
    <row r="158" spans="1:9" s="5" customFormat="1" x14ac:dyDescent="0.35">
      <c r="A158" s="416">
        <v>48096</v>
      </c>
      <c r="B158" s="254" t="s">
        <v>1311</v>
      </c>
      <c r="C158" s="7" t="s">
        <v>36</v>
      </c>
      <c r="D158" s="7">
        <v>50</v>
      </c>
      <c r="E158" s="650">
        <v>609.8416666666667</v>
      </c>
      <c r="F158" s="8">
        <f>E158/100*$I$2*Main!$AF$2</f>
        <v>731.81000000000006</v>
      </c>
      <c r="G158" s="639">
        <f>F158*Main!$AF$4</f>
        <v>731.81000000000006</v>
      </c>
      <c r="H158" s="9"/>
    </row>
    <row r="159" spans="1:9" s="5" customFormat="1" x14ac:dyDescent="0.35">
      <c r="A159" s="416">
        <v>77699</v>
      </c>
      <c r="B159" s="254" t="s">
        <v>1312</v>
      </c>
      <c r="C159" s="320"/>
      <c r="D159" s="7">
        <v>50</v>
      </c>
      <c r="E159" s="650">
        <v>609.8416666666667</v>
      </c>
      <c r="F159" s="8">
        <f>E159/100*$I$2*Main!$AF$2</f>
        <v>731.81000000000006</v>
      </c>
      <c r="G159" s="639">
        <f>F159*Main!$AF$4</f>
        <v>731.81000000000006</v>
      </c>
      <c r="H159" s="9"/>
    </row>
    <row r="160" spans="1:9" s="5" customFormat="1" x14ac:dyDescent="0.35">
      <c r="A160" s="416">
        <v>73932</v>
      </c>
      <c r="B160" s="254" t="s">
        <v>1313</v>
      </c>
      <c r="C160" s="320"/>
      <c r="D160" s="7">
        <v>50</v>
      </c>
      <c r="E160" s="650">
        <v>609.8416666666667</v>
      </c>
      <c r="F160" s="8">
        <f>E160/100*$I$2*Main!$AF$2</f>
        <v>731.81000000000006</v>
      </c>
      <c r="G160" s="639">
        <f>F160*Main!$AF$4</f>
        <v>731.81000000000006</v>
      </c>
      <c r="H160" s="9"/>
    </row>
    <row r="161" spans="1:9" s="106" customFormat="1" x14ac:dyDescent="0.35">
      <c r="A161" s="416">
        <v>48097</v>
      </c>
      <c r="B161" s="254" t="s">
        <v>1314</v>
      </c>
      <c r="C161" s="7" t="s">
        <v>36</v>
      </c>
      <c r="D161" s="7">
        <v>50</v>
      </c>
      <c r="E161" s="650">
        <v>630.74166666666667</v>
      </c>
      <c r="F161" s="8">
        <f>E161/100*$I$2*Main!$AF$2</f>
        <v>756.89</v>
      </c>
      <c r="G161" s="639">
        <f>F161*Main!$AF$4</f>
        <v>756.89</v>
      </c>
      <c r="H161" s="105"/>
      <c r="I161" s="5"/>
    </row>
    <row r="162" spans="1:9" s="5" customFormat="1" x14ac:dyDescent="0.35">
      <c r="A162" s="416">
        <v>77700</v>
      </c>
      <c r="B162" s="254" t="s">
        <v>1315</v>
      </c>
      <c r="C162" s="7" t="s">
        <v>36</v>
      </c>
      <c r="D162" s="7">
        <v>50</v>
      </c>
      <c r="E162" s="650">
        <v>630.74166666666667</v>
      </c>
      <c r="F162" s="8">
        <f>E162/100*$I$2*Main!$AF$2</f>
        <v>756.89</v>
      </c>
      <c r="G162" s="639">
        <f>F162*Main!$AF$4</f>
        <v>756.89</v>
      </c>
      <c r="H162" s="9"/>
    </row>
    <row r="163" spans="1:9" s="5" customFormat="1" x14ac:dyDescent="0.35">
      <c r="A163" s="416">
        <v>73933</v>
      </c>
      <c r="B163" s="254" t="s">
        <v>1316</v>
      </c>
      <c r="C163" s="7" t="s">
        <v>36</v>
      </c>
      <c r="D163" s="7">
        <v>50</v>
      </c>
      <c r="E163" s="650">
        <v>630.74166666666667</v>
      </c>
      <c r="F163" s="8">
        <f>E163/100*$I$2*Main!$AF$2</f>
        <v>756.89</v>
      </c>
      <c r="G163" s="639">
        <f>F163*Main!$AF$4</f>
        <v>756.89</v>
      </c>
      <c r="H163" s="9"/>
    </row>
    <row r="164" spans="1:9" s="5" customFormat="1" x14ac:dyDescent="0.35">
      <c r="A164" s="416">
        <v>9044832</v>
      </c>
      <c r="B164" s="254" t="s">
        <v>1317</v>
      </c>
      <c r="C164" s="320"/>
      <c r="D164" s="7">
        <v>50</v>
      </c>
      <c r="E164" s="650">
        <v>658.38333333333333</v>
      </c>
      <c r="F164" s="8">
        <f>E164/100*$I$2*Main!$AF$2</f>
        <v>790.06000000000006</v>
      </c>
      <c r="G164" s="639">
        <f>F164*Main!$AF$4</f>
        <v>790.06000000000006</v>
      </c>
      <c r="H164" s="9"/>
    </row>
    <row r="165" spans="1:9" s="5" customFormat="1" x14ac:dyDescent="0.35">
      <c r="A165" s="416">
        <v>9044835</v>
      </c>
      <c r="B165" s="254" t="s">
        <v>1318</v>
      </c>
      <c r="C165" s="320"/>
      <c r="D165" s="7">
        <v>50</v>
      </c>
      <c r="E165" s="650">
        <v>658.38333333333333</v>
      </c>
      <c r="F165" s="8">
        <f>E165/100*$I$2*Main!$AF$2</f>
        <v>790.06000000000006</v>
      </c>
      <c r="G165" s="639">
        <f>F165*Main!$AF$4</f>
        <v>790.06000000000006</v>
      </c>
      <c r="H165" s="9"/>
    </row>
    <row r="166" spans="1:9" s="5" customFormat="1" x14ac:dyDescent="0.35">
      <c r="A166" s="416">
        <v>9044838</v>
      </c>
      <c r="B166" s="254" t="s">
        <v>1319</v>
      </c>
      <c r="C166" s="7" t="s">
        <v>36</v>
      </c>
      <c r="D166" s="7">
        <v>50</v>
      </c>
      <c r="E166" s="650">
        <v>658.38333333333333</v>
      </c>
      <c r="F166" s="8">
        <f>E166/100*$I$2*Main!$AF$2</f>
        <v>790.06000000000006</v>
      </c>
      <c r="G166" s="639">
        <f>F166*Main!$AF$4</f>
        <v>790.06000000000006</v>
      </c>
      <c r="H166" s="9"/>
    </row>
    <row r="167" spans="1:9" s="5" customFormat="1" x14ac:dyDescent="0.35">
      <c r="A167" s="416">
        <v>9044844</v>
      </c>
      <c r="B167" s="254" t="s">
        <v>1320</v>
      </c>
      <c r="C167" s="320"/>
      <c r="D167" s="7">
        <v>50</v>
      </c>
      <c r="E167" s="650">
        <v>648.83333333333337</v>
      </c>
      <c r="F167" s="8">
        <f>E167/100*$I$2*Main!$AF$2</f>
        <v>778.6</v>
      </c>
      <c r="G167" s="639">
        <f>F167*Main!$AF$4</f>
        <v>778.6</v>
      </c>
      <c r="H167" s="9"/>
    </row>
    <row r="168" spans="1:9" s="5" customFormat="1" x14ac:dyDescent="0.35">
      <c r="A168" s="416">
        <v>77708</v>
      </c>
      <c r="B168" s="254" t="s">
        <v>1321</v>
      </c>
      <c r="C168" s="320"/>
      <c r="D168" s="7">
        <v>50</v>
      </c>
      <c r="E168" s="650">
        <v>609.8416666666667</v>
      </c>
      <c r="F168" s="8">
        <f>E168/100*$I$2*Main!$AF$2</f>
        <v>731.81000000000006</v>
      </c>
      <c r="G168" s="639">
        <f>F168*Main!$AF$4</f>
        <v>731.81000000000006</v>
      </c>
      <c r="H168" s="9"/>
    </row>
    <row r="169" spans="1:9" s="5" customFormat="1" x14ac:dyDescent="0.35">
      <c r="A169" s="416">
        <v>9044845</v>
      </c>
      <c r="B169" s="254" t="s">
        <v>1322</v>
      </c>
      <c r="C169" s="7" t="s">
        <v>36</v>
      </c>
      <c r="D169" s="7">
        <v>50</v>
      </c>
      <c r="E169" s="650">
        <v>670.76666666666665</v>
      </c>
      <c r="F169" s="8">
        <f>E169/100*$I$2*Main!$AF$2</f>
        <v>804.92</v>
      </c>
      <c r="G169" s="639">
        <f>F169*Main!$AF$4</f>
        <v>804.92</v>
      </c>
      <c r="H169" s="9"/>
    </row>
    <row r="170" spans="1:9" s="5" customFormat="1" x14ac:dyDescent="0.35">
      <c r="A170" s="416">
        <v>77709</v>
      </c>
      <c r="B170" s="254" t="s">
        <v>1323</v>
      </c>
      <c r="C170" s="320"/>
      <c r="D170" s="7">
        <v>50</v>
      </c>
      <c r="E170" s="650">
        <v>630.74166666666667</v>
      </c>
      <c r="F170" s="8">
        <f>E170/100*$I$2*Main!$AF$2</f>
        <v>756.89</v>
      </c>
      <c r="G170" s="639">
        <f>F170*Main!$AF$4</f>
        <v>756.89</v>
      </c>
      <c r="H170" s="9"/>
    </row>
    <row r="171" spans="1:9" s="5" customFormat="1" x14ac:dyDescent="0.35">
      <c r="A171" s="416">
        <v>9043556</v>
      </c>
      <c r="B171" s="254" t="s">
        <v>1324</v>
      </c>
      <c r="C171" s="320"/>
      <c r="D171" s="7">
        <v>50</v>
      </c>
      <c r="E171" s="650">
        <v>699.7833333333333</v>
      </c>
      <c r="F171" s="8">
        <f>E171/100*$I$2*Main!$AF$2</f>
        <v>839.74</v>
      </c>
      <c r="G171" s="639">
        <f>F171*Main!$AF$4</f>
        <v>839.74</v>
      </c>
      <c r="H171" s="9"/>
    </row>
    <row r="172" spans="1:9" s="5" customFormat="1" x14ac:dyDescent="0.35">
      <c r="A172" s="416">
        <v>9044841</v>
      </c>
      <c r="B172" s="254" t="s">
        <v>1325</v>
      </c>
      <c r="C172" s="320"/>
      <c r="D172" s="7">
        <v>50</v>
      </c>
      <c r="E172" s="650">
        <v>658.38333333333333</v>
      </c>
      <c r="F172" s="8">
        <f>E172/100*$I$2*Main!$AF$2</f>
        <v>790.06000000000006</v>
      </c>
      <c r="G172" s="639">
        <f>F172*Main!$AF$4</f>
        <v>790.06000000000006</v>
      </c>
      <c r="H172" s="9"/>
    </row>
    <row r="173" spans="1:9" s="5" customFormat="1" x14ac:dyDescent="0.35">
      <c r="A173" s="416">
        <v>73936</v>
      </c>
      <c r="B173" s="254" t="s">
        <v>1326</v>
      </c>
      <c r="C173" s="320"/>
      <c r="D173" s="7">
        <v>50</v>
      </c>
      <c r="E173" s="650">
        <v>727.94166666666672</v>
      </c>
      <c r="F173" s="8">
        <f>E173/100*$I$2*Main!$AF$2</f>
        <v>873.53000000000009</v>
      </c>
      <c r="G173" s="639">
        <f>F173*Main!$AF$4</f>
        <v>873.53000000000009</v>
      </c>
      <c r="H173" s="9"/>
    </row>
    <row r="174" spans="1:9" s="5" customFormat="1" x14ac:dyDescent="0.35">
      <c r="A174" s="416">
        <v>73937</v>
      </c>
      <c r="B174" s="254" t="s">
        <v>1327</v>
      </c>
      <c r="C174" s="7" t="s">
        <v>36</v>
      </c>
      <c r="D174" s="7">
        <v>50</v>
      </c>
      <c r="E174" s="650">
        <v>748.83333333333337</v>
      </c>
      <c r="F174" s="8">
        <f>E174/100*$I$2*Main!$AF$2</f>
        <v>898.6</v>
      </c>
      <c r="G174" s="639">
        <f>F174*Main!$AF$4</f>
        <v>898.6</v>
      </c>
      <c r="H174" s="9"/>
    </row>
    <row r="175" spans="1:9" s="5" customFormat="1" x14ac:dyDescent="0.35">
      <c r="A175" s="416">
        <v>77643</v>
      </c>
      <c r="B175" s="254" t="s">
        <v>1328</v>
      </c>
      <c r="C175" s="320"/>
      <c r="D175" s="7">
        <v>50</v>
      </c>
      <c r="E175" s="650">
        <v>727.94166666666672</v>
      </c>
      <c r="F175" s="8">
        <f>E175/100*$I$2*Main!$AF$2</f>
        <v>873.53000000000009</v>
      </c>
      <c r="G175" s="639">
        <f>F175*Main!$AF$4</f>
        <v>873.53000000000009</v>
      </c>
      <c r="H175" s="9"/>
    </row>
    <row r="176" spans="1:9" s="106" customFormat="1" x14ac:dyDescent="0.35">
      <c r="A176" s="416">
        <v>77720</v>
      </c>
      <c r="B176" s="254" t="s">
        <v>1329</v>
      </c>
      <c r="C176" s="7" t="s">
        <v>36</v>
      </c>
      <c r="D176" s="7">
        <v>50</v>
      </c>
      <c r="E176" s="650">
        <v>748.83333333333337</v>
      </c>
      <c r="F176" s="8">
        <f>E176/100*$I$2*Main!$AF$2</f>
        <v>898.6</v>
      </c>
      <c r="G176" s="639">
        <f>F176*Main!$AF$4</f>
        <v>898.6</v>
      </c>
      <c r="H176" s="105"/>
      <c r="I176" s="5"/>
    </row>
    <row r="177" spans="1:9" s="106" customFormat="1" x14ac:dyDescent="0.35">
      <c r="A177" s="416">
        <v>72959</v>
      </c>
      <c r="B177" s="254" t="s">
        <v>1330</v>
      </c>
      <c r="C177" s="320"/>
      <c r="D177" s="7">
        <v>50</v>
      </c>
      <c r="E177" s="650">
        <v>323.56666666666666</v>
      </c>
      <c r="F177" s="8">
        <f>E177/100*$I$2*Main!$AF$2</f>
        <v>388.28</v>
      </c>
      <c r="G177" s="639">
        <f>F177*Main!$AF$4</f>
        <v>388.28</v>
      </c>
      <c r="H177" s="105"/>
      <c r="I177" s="5"/>
    </row>
    <row r="178" spans="1:9" s="5" customFormat="1" x14ac:dyDescent="0.35">
      <c r="A178" s="416">
        <v>72965</v>
      </c>
      <c r="B178" s="254" t="s">
        <v>1331</v>
      </c>
      <c r="C178" s="7" t="s">
        <v>36</v>
      </c>
      <c r="D178" s="7">
        <v>50</v>
      </c>
      <c r="E178" s="650">
        <v>344.625</v>
      </c>
      <c r="F178" s="8">
        <f>E178/100*$I$2*Main!$AF$2</f>
        <v>413.55</v>
      </c>
      <c r="G178" s="639">
        <f>F178*Main!$AF$4</f>
        <v>413.55</v>
      </c>
      <c r="H178" s="9"/>
    </row>
    <row r="179" spans="1:9" s="5" customFormat="1" x14ac:dyDescent="0.35">
      <c r="A179" s="416">
        <v>72966</v>
      </c>
      <c r="B179" s="254" t="s">
        <v>1332</v>
      </c>
      <c r="C179" s="7" t="s">
        <v>36</v>
      </c>
      <c r="D179" s="7">
        <v>50</v>
      </c>
      <c r="E179" s="650">
        <v>349.46666666666664</v>
      </c>
      <c r="F179" s="8">
        <f>E179/100*$I$2*Main!$AF$2</f>
        <v>419.35999999999996</v>
      </c>
      <c r="G179" s="639">
        <f>F179*Main!$AF$4</f>
        <v>419.35999999999996</v>
      </c>
      <c r="H179" s="9"/>
    </row>
    <row r="180" spans="1:9" s="5" customFormat="1" x14ac:dyDescent="0.35">
      <c r="A180" s="416">
        <v>72960</v>
      </c>
      <c r="B180" s="254" t="s">
        <v>1333</v>
      </c>
      <c r="C180" s="320"/>
      <c r="D180" s="7">
        <v>50</v>
      </c>
      <c r="E180" s="650">
        <v>323.56666666666666</v>
      </c>
      <c r="F180" s="8">
        <f>E180/100*$I$2*Main!$AF$2</f>
        <v>388.28</v>
      </c>
      <c r="G180" s="639">
        <f>F180*Main!$AF$4</f>
        <v>388.28</v>
      </c>
      <c r="H180" s="9"/>
    </row>
    <row r="181" spans="1:9" s="5" customFormat="1" x14ac:dyDescent="0.35">
      <c r="A181" s="416">
        <v>72967</v>
      </c>
      <c r="B181" s="254" t="s">
        <v>1334</v>
      </c>
      <c r="C181" s="7" t="s">
        <v>36</v>
      </c>
      <c r="D181" s="7">
        <v>50</v>
      </c>
      <c r="E181" s="650">
        <v>344.625</v>
      </c>
      <c r="F181" s="8">
        <f>E181/100*$I$2*Main!$AF$2</f>
        <v>413.55</v>
      </c>
      <c r="G181" s="639">
        <f>F181*Main!$AF$4</f>
        <v>413.55</v>
      </c>
      <c r="H181" s="9"/>
    </row>
    <row r="182" spans="1:9" s="5" customFormat="1" x14ac:dyDescent="0.35">
      <c r="A182" s="416">
        <v>72968</v>
      </c>
      <c r="B182" s="254" t="s">
        <v>1335</v>
      </c>
      <c r="C182" s="320"/>
      <c r="D182" s="7">
        <v>50</v>
      </c>
      <c r="E182" s="650">
        <v>349.46666666666664</v>
      </c>
      <c r="F182" s="8">
        <f>E182/100*$I$2*Main!$AF$2</f>
        <v>419.35999999999996</v>
      </c>
      <c r="G182" s="639">
        <f>F182*Main!$AF$4</f>
        <v>419.35999999999996</v>
      </c>
      <c r="H182" s="9"/>
    </row>
    <row r="183" spans="1:9" s="5" customFormat="1" x14ac:dyDescent="0.35">
      <c r="A183" s="416">
        <v>70712</v>
      </c>
      <c r="B183" s="254" t="s">
        <v>1336</v>
      </c>
      <c r="C183" s="320"/>
      <c r="D183" s="7">
        <v>50</v>
      </c>
      <c r="E183" s="650">
        <v>213.94166666666666</v>
      </c>
      <c r="F183" s="8">
        <f>E183/100*$I$2*Main!$AF$2</f>
        <v>256.72999999999996</v>
      </c>
      <c r="G183" s="639">
        <f>F183*Main!$AF$4</f>
        <v>256.72999999999996</v>
      </c>
      <c r="H183" s="9"/>
    </row>
    <row r="184" spans="1:9" s="5" customFormat="1" x14ac:dyDescent="0.35">
      <c r="A184" s="416">
        <v>70051</v>
      </c>
      <c r="B184" s="254" t="s">
        <v>1337</v>
      </c>
      <c r="C184" s="320"/>
      <c r="D184" s="7">
        <v>50</v>
      </c>
      <c r="E184" s="650">
        <v>75.541666666666671</v>
      </c>
      <c r="F184" s="8">
        <f>E184/100*$I$2*Main!$AF$2</f>
        <v>90.65</v>
      </c>
      <c r="G184" s="639">
        <f>F184*Main!$AF$4</f>
        <v>90.65</v>
      </c>
      <c r="H184" s="9"/>
    </row>
    <row r="185" spans="1:9" s="5" customFormat="1" x14ac:dyDescent="0.35">
      <c r="A185" s="416">
        <v>9155233</v>
      </c>
      <c r="B185" s="254" t="s">
        <v>1338</v>
      </c>
      <c r="C185" s="320"/>
      <c r="D185" s="7">
        <v>50</v>
      </c>
      <c r="E185" s="650">
        <v>342.78333333333336</v>
      </c>
      <c r="F185" s="8">
        <f>E185/100*$I$2*Main!$AF$2</f>
        <v>411.34000000000003</v>
      </c>
      <c r="G185" s="639">
        <f>F185*Main!$AF$4</f>
        <v>411.34000000000003</v>
      </c>
      <c r="H185" s="9"/>
    </row>
    <row r="186" spans="1:9" s="5" customFormat="1" x14ac:dyDescent="0.35">
      <c r="A186" s="416">
        <v>9155234</v>
      </c>
      <c r="B186" s="254" t="s">
        <v>1339</v>
      </c>
      <c r="C186" s="7" t="s">
        <v>36</v>
      </c>
      <c r="D186" s="7">
        <v>50</v>
      </c>
      <c r="E186" s="650">
        <v>363.28333333333336</v>
      </c>
      <c r="F186" s="8">
        <f>E186/100*$I$2*Main!$AF$2</f>
        <v>435.94000000000005</v>
      </c>
      <c r="G186" s="639">
        <f>F186*Main!$AF$4</f>
        <v>435.94000000000005</v>
      </c>
      <c r="H186" s="9"/>
    </row>
    <row r="187" spans="1:9" s="5" customFormat="1" x14ac:dyDescent="0.35">
      <c r="A187" s="416">
        <v>9155235</v>
      </c>
      <c r="B187" s="254" t="s">
        <v>1340</v>
      </c>
      <c r="C187" s="320"/>
      <c r="D187" s="7">
        <v>50</v>
      </c>
      <c r="E187" s="650">
        <v>368.03333333333336</v>
      </c>
      <c r="F187" s="8">
        <f>E187/100*$I$2*Main!$AF$2</f>
        <v>441.64</v>
      </c>
      <c r="G187" s="639">
        <f>F187*Main!$AF$4</f>
        <v>441.64</v>
      </c>
      <c r="H187" s="9"/>
    </row>
    <row r="188" spans="1:9" s="106" customFormat="1" x14ac:dyDescent="0.35">
      <c r="A188" s="416">
        <v>9071575</v>
      </c>
      <c r="B188" s="254" t="s">
        <v>1341</v>
      </c>
      <c r="C188" s="320"/>
      <c r="D188" s="7">
        <v>200</v>
      </c>
      <c r="E188" s="650">
        <v>50.533333333333331</v>
      </c>
      <c r="F188" s="8">
        <f>E188/100*$I$2*Main!$AF$2</f>
        <v>60.639999999999993</v>
      </c>
      <c r="G188" s="639">
        <f>F188*Main!$AF$4</f>
        <v>60.639999999999993</v>
      </c>
      <c r="H188" s="105"/>
      <c r="I188" s="5"/>
    </row>
    <row r="189" spans="1:9" s="5" customFormat="1" x14ac:dyDescent="0.35">
      <c r="A189" s="416">
        <v>9071576</v>
      </c>
      <c r="B189" s="254" t="s">
        <v>1342</v>
      </c>
      <c r="C189" s="320"/>
      <c r="D189" s="7">
        <v>200</v>
      </c>
      <c r="E189" s="650">
        <v>50.533333333333331</v>
      </c>
      <c r="F189" s="8">
        <f>E189/100*$I$2*Main!$AF$2</f>
        <v>60.639999999999993</v>
      </c>
      <c r="G189" s="639">
        <f>F189*Main!$AF$4</f>
        <v>60.639999999999993</v>
      </c>
      <c r="H189" s="9"/>
    </row>
    <row r="190" spans="1:9" s="5" customFormat="1" x14ac:dyDescent="0.35">
      <c r="A190" s="416">
        <v>9071577</v>
      </c>
      <c r="B190" s="254" t="s">
        <v>1343</v>
      </c>
      <c r="C190" s="320"/>
      <c r="D190" s="7">
        <v>200</v>
      </c>
      <c r="E190" s="650">
        <v>60.591666666666669</v>
      </c>
      <c r="F190" s="8">
        <f>E190/100*$I$2*Main!$AF$2</f>
        <v>72.709999999999994</v>
      </c>
      <c r="G190" s="639">
        <f>F190*Main!$AF$4</f>
        <v>72.709999999999994</v>
      </c>
      <c r="H190" s="9"/>
    </row>
    <row r="191" spans="1:9" s="5" customFormat="1" x14ac:dyDescent="0.35">
      <c r="A191" s="416">
        <v>9071578</v>
      </c>
      <c r="B191" s="254" t="s">
        <v>1344</v>
      </c>
      <c r="C191" s="320"/>
      <c r="D191" s="7">
        <v>200</v>
      </c>
      <c r="E191" s="650">
        <v>83.308333333333337</v>
      </c>
      <c r="F191" s="8">
        <f>E191/100*$I$2*Main!$AF$2</f>
        <v>99.970000000000013</v>
      </c>
      <c r="G191" s="639">
        <f>F191*Main!$AF$4</f>
        <v>99.970000000000013</v>
      </c>
      <c r="H191" s="9"/>
    </row>
    <row r="192" spans="1:9" s="5" customFormat="1" x14ac:dyDescent="0.35">
      <c r="A192" s="416">
        <v>9075009</v>
      </c>
      <c r="B192" s="254" t="s">
        <v>1345</v>
      </c>
      <c r="C192" s="320"/>
      <c r="D192" s="7">
        <v>50</v>
      </c>
      <c r="E192" s="650">
        <v>163.13333333333333</v>
      </c>
      <c r="F192" s="8">
        <f>E192/100*$I$2*Main!$AF$2</f>
        <v>195.76</v>
      </c>
      <c r="G192" s="639">
        <f>F192*Main!$AF$4</f>
        <v>195.76</v>
      </c>
      <c r="H192" s="9"/>
    </row>
    <row r="193" spans="1:9" s="5" customFormat="1" x14ac:dyDescent="0.35">
      <c r="A193" s="416">
        <v>9071620</v>
      </c>
      <c r="B193" s="254" t="s">
        <v>1346</v>
      </c>
      <c r="C193" s="320"/>
      <c r="D193" s="7">
        <v>200</v>
      </c>
      <c r="E193" s="650">
        <v>53.008333333333333</v>
      </c>
      <c r="F193" s="8">
        <f>E193/100*$I$2*Main!$AF$2</f>
        <v>63.61</v>
      </c>
      <c r="G193" s="639">
        <f>F193*Main!$AF$4</f>
        <v>63.61</v>
      </c>
      <c r="H193" s="9"/>
    </row>
    <row r="194" spans="1:9" s="5" customFormat="1" x14ac:dyDescent="0.35">
      <c r="A194" s="416">
        <v>9071622</v>
      </c>
      <c r="B194" s="254" t="s">
        <v>1347</v>
      </c>
      <c r="C194" s="320"/>
      <c r="D194" s="7">
        <v>200</v>
      </c>
      <c r="E194" s="650">
        <v>63.1</v>
      </c>
      <c r="F194" s="8">
        <f>E194/100*$I$2*Main!$AF$2</f>
        <v>75.72</v>
      </c>
      <c r="G194" s="639">
        <f>F194*Main!$AF$4</f>
        <v>75.72</v>
      </c>
      <c r="H194" s="9"/>
    </row>
    <row r="195" spans="1:9" s="106" customFormat="1" x14ac:dyDescent="0.35">
      <c r="A195" s="416">
        <v>9071625</v>
      </c>
      <c r="B195" s="254" t="s">
        <v>1348</v>
      </c>
      <c r="C195" s="320"/>
      <c r="D195" s="7">
        <v>200</v>
      </c>
      <c r="E195" s="650">
        <v>53.008333333333333</v>
      </c>
      <c r="F195" s="8">
        <f>E195/100*$I$2*Main!$AF$2</f>
        <v>63.61</v>
      </c>
      <c r="G195" s="639">
        <f>F195*Main!$AF$4</f>
        <v>63.61</v>
      </c>
      <c r="H195" s="105"/>
      <c r="I195" s="5"/>
    </row>
    <row r="196" spans="1:9" s="106" customFormat="1" x14ac:dyDescent="0.35">
      <c r="A196" s="416">
        <v>9071626</v>
      </c>
      <c r="B196" s="254" t="s">
        <v>1349</v>
      </c>
      <c r="C196" s="320"/>
      <c r="D196" s="7">
        <v>200</v>
      </c>
      <c r="E196" s="650">
        <v>53.008333333333333</v>
      </c>
      <c r="F196" s="8">
        <f>E196/100*$I$2*Main!$AF$2</f>
        <v>63.61</v>
      </c>
      <c r="G196" s="639">
        <f>F196*Main!$AF$4</f>
        <v>63.61</v>
      </c>
      <c r="H196" s="105"/>
      <c r="I196" s="5"/>
    </row>
    <row r="197" spans="1:9" s="106" customFormat="1" x14ac:dyDescent="0.35">
      <c r="A197" s="416">
        <v>9071627</v>
      </c>
      <c r="B197" s="254" t="s">
        <v>1350</v>
      </c>
      <c r="C197" s="320"/>
      <c r="D197" s="7">
        <v>200</v>
      </c>
      <c r="E197" s="650">
        <v>63.1</v>
      </c>
      <c r="F197" s="8">
        <f>E197/100*$I$2*Main!$AF$2</f>
        <v>75.72</v>
      </c>
      <c r="G197" s="639">
        <f>F197*Main!$AF$4</f>
        <v>75.72</v>
      </c>
      <c r="H197" s="105"/>
      <c r="I197" s="5"/>
    </row>
    <row r="198" spans="1:9" s="5" customFormat="1" x14ac:dyDescent="0.35">
      <c r="A198" s="416">
        <v>9071628</v>
      </c>
      <c r="B198" s="254" t="s">
        <v>1351</v>
      </c>
      <c r="C198" s="320"/>
      <c r="D198" s="7">
        <v>200</v>
      </c>
      <c r="E198" s="650">
        <v>85.791666666666671</v>
      </c>
      <c r="F198" s="8">
        <f>E198/100*$I$2*Main!$AF$2</f>
        <v>102.95</v>
      </c>
      <c r="G198" s="639">
        <f>F198*Main!$AF$4</f>
        <v>102.95</v>
      </c>
      <c r="H198" s="9"/>
    </row>
    <row r="199" spans="1:9" s="5" customFormat="1" x14ac:dyDescent="0.35">
      <c r="A199" s="416">
        <v>9075059</v>
      </c>
      <c r="B199" s="254" t="s">
        <v>1352</v>
      </c>
      <c r="C199" s="320"/>
      <c r="D199" s="7">
        <v>50</v>
      </c>
      <c r="E199" s="650">
        <v>156.4</v>
      </c>
      <c r="F199" s="8">
        <f>E199/100*$I$2*Main!$AF$2</f>
        <v>187.68</v>
      </c>
      <c r="G199" s="639">
        <f>F199*Main!$AF$4</f>
        <v>187.68</v>
      </c>
      <c r="H199" s="9"/>
    </row>
    <row r="200" spans="1:9" s="5" customFormat="1" x14ac:dyDescent="0.35">
      <c r="A200" s="416">
        <v>9071585</v>
      </c>
      <c r="B200" s="254" t="s">
        <v>1353</v>
      </c>
      <c r="C200" s="7" t="s">
        <v>36</v>
      </c>
      <c r="D200" s="7">
        <v>200</v>
      </c>
      <c r="E200" s="650">
        <v>54.3</v>
      </c>
      <c r="F200" s="8">
        <f>E200/100*$I$2*Main!$AF$2</f>
        <v>65.16</v>
      </c>
      <c r="G200" s="639">
        <f>F200*Main!$AF$4</f>
        <v>65.16</v>
      </c>
      <c r="H200" s="9"/>
    </row>
    <row r="201" spans="1:9" s="5" customFormat="1" x14ac:dyDescent="0.35">
      <c r="A201" s="416">
        <v>9071586</v>
      </c>
      <c r="B201" s="254" t="s">
        <v>1354</v>
      </c>
      <c r="C201" s="320"/>
      <c r="D201" s="7">
        <v>200</v>
      </c>
      <c r="E201" s="650">
        <v>54.3</v>
      </c>
      <c r="F201" s="8">
        <f>E201/100*$I$2*Main!$AF$2</f>
        <v>65.16</v>
      </c>
      <c r="G201" s="639">
        <f>F201*Main!$AF$4</f>
        <v>65.16</v>
      </c>
      <c r="H201" s="9"/>
    </row>
    <row r="202" spans="1:9" s="5" customFormat="1" x14ac:dyDescent="0.35">
      <c r="A202" s="416">
        <v>9071587</v>
      </c>
      <c r="B202" s="254" t="s">
        <v>1355</v>
      </c>
      <c r="C202" s="320"/>
      <c r="D202" s="7">
        <v>200</v>
      </c>
      <c r="E202" s="650">
        <v>64.38333333333334</v>
      </c>
      <c r="F202" s="8">
        <f>E202/100*$I$2*Main!$AF$2</f>
        <v>77.260000000000005</v>
      </c>
      <c r="G202" s="639">
        <f>F202*Main!$AF$4</f>
        <v>77.260000000000005</v>
      </c>
      <c r="H202" s="9"/>
    </row>
    <row r="203" spans="1:9" s="5" customFormat="1" x14ac:dyDescent="0.35">
      <c r="A203" s="416">
        <v>9071588</v>
      </c>
      <c r="B203" s="254" t="s">
        <v>1356</v>
      </c>
      <c r="C203" s="7" t="s">
        <v>36</v>
      </c>
      <c r="D203" s="7">
        <v>200</v>
      </c>
      <c r="E203" s="650">
        <v>87.066666666666663</v>
      </c>
      <c r="F203" s="8">
        <f>E203/100*$I$2*Main!$AF$2</f>
        <v>104.47999999999999</v>
      </c>
      <c r="G203" s="639">
        <f>F203*Main!$AF$4</f>
        <v>104.47999999999999</v>
      </c>
      <c r="H203" s="9"/>
    </row>
    <row r="204" spans="1:9" s="5" customFormat="1" x14ac:dyDescent="0.35">
      <c r="A204" s="416">
        <v>9088244</v>
      </c>
      <c r="B204" s="254" t="s">
        <v>1357</v>
      </c>
      <c r="C204" s="320"/>
      <c r="D204" s="7">
        <v>50</v>
      </c>
      <c r="E204" s="650">
        <v>126.6</v>
      </c>
      <c r="F204" s="8">
        <f>E204/100*$I$2*Main!$AF$2</f>
        <v>151.92000000000002</v>
      </c>
      <c r="G204" s="639">
        <f>F204*Main!$AF$4</f>
        <v>151.92000000000002</v>
      </c>
      <c r="H204" s="9"/>
    </row>
    <row r="205" spans="1:9" s="5" customFormat="1" x14ac:dyDescent="0.35">
      <c r="A205" s="416">
        <v>9088245</v>
      </c>
      <c r="B205" s="254" t="s">
        <v>1358</v>
      </c>
      <c r="C205" s="320"/>
      <c r="D205" s="7">
        <v>50</v>
      </c>
      <c r="E205" s="650">
        <v>136.97499999999999</v>
      </c>
      <c r="F205" s="8">
        <f>E205/100*$I$2*Main!$AF$2</f>
        <v>164.37</v>
      </c>
      <c r="G205" s="639">
        <f>F205*Main!$AF$4</f>
        <v>164.37</v>
      </c>
      <c r="H205" s="9"/>
    </row>
    <row r="206" spans="1:9" s="5" customFormat="1" x14ac:dyDescent="0.35">
      <c r="A206" s="416">
        <v>9071665</v>
      </c>
      <c r="B206" s="254" t="s">
        <v>1359</v>
      </c>
      <c r="C206" s="320"/>
      <c r="D206" s="7">
        <v>200</v>
      </c>
      <c r="E206" s="650">
        <v>102.20833333333333</v>
      </c>
      <c r="F206" s="8">
        <f>E206/100*$I$2*Main!$AF$2</f>
        <v>122.64999999999999</v>
      </c>
      <c r="G206" s="639">
        <f>F206*Main!$AF$4</f>
        <v>122.64999999999999</v>
      </c>
      <c r="H206" s="9"/>
    </row>
    <row r="207" spans="1:9" s="5" customFormat="1" x14ac:dyDescent="0.35">
      <c r="A207" s="416">
        <v>9071666</v>
      </c>
      <c r="B207" s="254" t="s">
        <v>1360</v>
      </c>
      <c r="C207" s="320"/>
      <c r="D207" s="7">
        <v>200</v>
      </c>
      <c r="E207" s="650">
        <v>102.20833333333333</v>
      </c>
      <c r="F207" s="8">
        <f>E207/100*$I$2*Main!$AF$2</f>
        <v>122.64999999999999</v>
      </c>
      <c r="G207" s="639">
        <f>F207*Main!$AF$4</f>
        <v>122.64999999999999</v>
      </c>
      <c r="H207" s="9"/>
    </row>
    <row r="208" spans="1:9" s="5" customFormat="1" x14ac:dyDescent="0.35">
      <c r="A208" s="416">
        <v>9071667</v>
      </c>
      <c r="B208" s="254" t="s">
        <v>1361</v>
      </c>
      <c r="C208" s="320"/>
      <c r="D208" s="7">
        <v>200</v>
      </c>
      <c r="E208" s="650">
        <v>112.27500000000001</v>
      </c>
      <c r="F208" s="8">
        <f>E208/100*$I$2*Main!$AF$2</f>
        <v>134.73000000000002</v>
      </c>
      <c r="G208" s="639">
        <f>F208*Main!$AF$4</f>
        <v>134.73000000000002</v>
      </c>
      <c r="H208" s="9"/>
    </row>
    <row r="209" spans="1:9" s="5" customFormat="1" x14ac:dyDescent="0.35">
      <c r="A209" s="416">
        <v>9071668</v>
      </c>
      <c r="B209" s="254" t="s">
        <v>1362</v>
      </c>
      <c r="C209" s="320"/>
      <c r="D209" s="7">
        <v>200</v>
      </c>
      <c r="E209" s="650">
        <v>134.99166666666667</v>
      </c>
      <c r="F209" s="8">
        <f>E209/100*$I$2*Main!$AF$2</f>
        <v>161.99</v>
      </c>
      <c r="G209" s="639">
        <f>F209*Main!$AF$4</f>
        <v>161.99</v>
      </c>
      <c r="H209" s="9"/>
    </row>
    <row r="210" spans="1:9" s="5" customFormat="1" x14ac:dyDescent="0.35">
      <c r="A210" s="416">
        <v>9075065</v>
      </c>
      <c r="B210" s="254" t="s">
        <v>1363</v>
      </c>
      <c r="C210" s="320"/>
      <c r="D210" s="7">
        <v>50</v>
      </c>
      <c r="E210" s="650">
        <v>105.97499999999999</v>
      </c>
      <c r="F210" s="8">
        <f>E210/100*$I$2*Main!$AF$2</f>
        <v>127.17</v>
      </c>
      <c r="G210" s="639">
        <f>F210*Main!$AF$4</f>
        <v>127.17</v>
      </c>
      <c r="H210" s="9"/>
    </row>
    <row r="211" spans="1:9" s="5" customFormat="1" x14ac:dyDescent="0.35">
      <c r="A211" s="416">
        <v>9075066</v>
      </c>
      <c r="B211" s="254" t="s">
        <v>1364</v>
      </c>
      <c r="C211" s="320"/>
      <c r="D211" s="7">
        <v>50</v>
      </c>
      <c r="E211" s="650">
        <v>105.97499999999999</v>
      </c>
      <c r="F211" s="8">
        <f>E211/100*$I$2*Main!$AF$2</f>
        <v>127.17</v>
      </c>
      <c r="G211" s="639">
        <f>F211*Main!$AF$4</f>
        <v>127.17</v>
      </c>
      <c r="H211" s="9"/>
    </row>
    <row r="212" spans="1:9" s="5" customFormat="1" x14ac:dyDescent="0.35">
      <c r="A212" s="416">
        <v>9075067</v>
      </c>
      <c r="B212" s="254" t="s">
        <v>1365</v>
      </c>
      <c r="C212" s="320"/>
      <c r="D212" s="7">
        <v>50</v>
      </c>
      <c r="E212" s="650">
        <v>116.04166666666667</v>
      </c>
      <c r="F212" s="8">
        <f>E212/100*$I$2*Main!$AF$2</f>
        <v>139.25</v>
      </c>
      <c r="G212" s="639">
        <f>F212*Main!$AF$4</f>
        <v>139.25</v>
      </c>
      <c r="H212" s="9"/>
    </row>
    <row r="213" spans="1:9" s="5" customFormat="1" x14ac:dyDescent="0.35">
      <c r="A213" s="416">
        <v>9075068</v>
      </c>
      <c r="B213" s="254" t="s">
        <v>1366</v>
      </c>
      <c r="C213" s="7" t="s">
        <v>36</v>
      </c>
      <c r="D213" s="7">
        <v>50</v>
      </c>
      <c r="E213" s="650">
        <v>138.75833333333333</v>
      </c>
      <c r="F213" s="8">
        <f>E213/100*$I$2*Main!$AF$2</f>
        <v>166.51</v>
      </c>
      <c r="G213" s="639">
        <f>F213*Main!$AF$4</f>
        <v>166.51</v>
      </c>
      <c r="H213" s="9"/>
    </row>
    <row r="214" spans="1:9" s="5" customFormat="1" x14ac:dyDescent="0.35">
      <c r="A214" s="416">
        <v>9117341</v>
      </c>
      <c r="B214" s="254" t="s">
        <v>1367</v>
      </c>
      <c r="C214" s="320"/>
      <c r="D214" s="7">
        <v>50</v>
      </c>
      <c r="E214" s="650">
        <v>169.03333333333333</v>
      </c>
      <c r="F214" s="8">
        <f>E214/100*$I$2*Main!$AF$2</f>
        <v>202.83999999999997</v>
      </c>
      <c r="G214" s="639">
        <f>F214*Main!$AF$4</f>
        <v>202.83999999999997</v>
      </c>
      <c r="H214" s="9"/>
    </row>
    <row r="215" spans="1:9" s="5" customFormat="1" x14ac:dyDescent="0.35">
      <c r="A215" s="416">
        <v>9117342</v>
      </c>
      <c r="B215" s="254" t="s">
        <v>1368</v>
      </c>
      <c r="C215" s="320"/>
      <c r="D215" s="7">
        <v>50</v>
      </c>
      <c r="E215" s="650">
        <v>179.1</v>
      </c>
      <c r="F215" s="8">
        <f>E215/100*$I$2*Main!$AF$2</f>
        <v>214.92</v>
      </c>
      <c r="G215" s="639">
        <f>F215*Main!$AF$4</f>
        <v>214.92</v>
      </c>
      <c r="H215" s="9"/>
    </row>
    <row r="216" spans="1:9" s="106" customFormat="1" x14ac:dyDescent="0.35">
      <c r="A216" s="416">
        <v>9133874</v>
      </c>
      <c r="B216" s="254" t="s">
        <v>1369</v>
      </c>
      <c r="C216" s="320"/>
      <c r="D216" s="7">
        <v>50</v>
      </c>
      <c r="E216" s="650">
        <v>181.84166666666667</v>
      </c>
      <c r="F216" s="8">
        <f>E216/100*$I$2*Main!$AF$2</f>
        <v>218.21</v>
      </c>
      <c r="G216" s="639">
        <f>F216*Main!$AF$4</f>
        <v>218.21</v>
      </c>
      <c r="H216" s="105"/>
      <c r="I216" s="5"/>
    </row>
    <row r="217" spans="1:9" s="106" customFormat="1" x14ac:dyDescent="0.35">
      <c r="A217" s="416">
        <v>9133875</v>
      </c>
      <c r="B217" s="254" t="s">
        <v>1370</v>
      </c>
      <c r="C217" s="320"/>
      <c r="D217" s="7">
        <v>50</v>
      </c>
      <c r="E217" s="650">
        <v>192.53333333333333</v>
      </c>
      <c r="F217" s="8">
        <f>E217/100*$I$2*Main!$AF$2</f>
        <v>231.04</v>
      </c>
      <c r="G217" s="639">
        <f>F217*Main!$AF$4</f>
        <v>231.04</v>
      </c>
      <c r="H217" s="105"/>
      <c r="I217" s="5"/>
    </row>
    <row r="218" spans="1:9" s="106" customFormat="1" x14ac:dyDescent="0.35">
      <c r="A218" s="416">
        <v>9090882</v>
      </c>
      <c r="B218" s="254" t="s">
        <v>1371</v>
      </c>
      <c r="C218" s="7" t="s">
        <v>36</v>
      </c>
      <c r="D218" s="7">
        <v>50</v>
      </c>
      <c r="E218" s="650">
        <v>191.96666666666667</v>
      </c>
      <c r="F218" s="8">
        <f>E218/100*$I$2*Main!$AF$2</f>
        <v>230.35999999999999</v>
      </c>
      <c r="G218" s="639">
        <f>F218*Main!$AF$4</f>
        <v>230.35999999999999</v>
      </c>
      <c r="H218" s="105"/>
      <c r="I218" s="5"/>
    </row>
    <row r="219" spans="1:9" s="106" customFormat="1" x14ac:dyDescent="0.35">
      <c r="A219" s="416">
        <v>9090884</v>
      </c>
      <c r="B219" s="254" t="s">
        <v>1372</v>
      </c>
      <c r="C219" s="7" t="s">
        <v>36</v>
      </c>
      <c r="D219" s="7">
        <v>50</v>
      </c>
      <c r="E219" s="650">
        <v>208.03333333333333</v>
      </c>
      <c r="F219" s="8">
        <f>E219/100*$I$2*Main!$AF$2</f>
        <v>249.64000000000001</v>
      </c>
      <c r="G219" s="639">
        <f>F219*Main!$AF$4</f>
        <v>249.64000000000001</v>
      </c>
      <c r="H219" s="105"/>
      <c r="I219" s="5"/>
    </row>
    <row r="220" spans="1:9" s="5" customFormat="1" x14ac:dyDescent="0.35">
      <c r="A220" s="416">
        <v>9106986</v>
      </c>
      <c r="B220" s="254" t="s">
        <v>1373</v>
      </c>
      <c r="C220" s="320"/>
      <c r="D220" s="7">
        <v>50</v>
      </c>
      <c r="E220" s="650">
        <v>197.98333333333332</v>
      </c>
      <c r="F220" s="8">
        <f>E220/100*$I$2*Main!$AF$2</f>
        <v>237.57999999999998</v>
      </c>
      <c r="G220" s="639">
        <f>F220*Main!$AF$4</f>
        <v>237.57999999999998</v>
      </c>
      <c r="H220" s="9"/>
    </row>
    <row r="221" spans="1:9" s="5" customFormat="1" x14ac:dyDescent="0.35">
      <c r="A221" s="416">
        <v>9106987</v>
      </c>
      <c r="B221" s="254" t="s">
        <v>1374</v>
      </c>
      <c r="C221" s="320"/>
      <c r="D221" s="7">
        <v>50</v>
      </c>
      <c r="E221" s="650">
        <v>197.98333333333332</v>
      </c>
      <c r="F221" s="8">
        <f>E221/100*$I$2*Main!$AF$2</f>
        <v>237.57999999999998</v>
      </c>
      <c r="G221" s="639">
        <f>F221*Main!$AF$4</f>
        <v>237.57999999999998</v>
      </c>
      <c r="H221" s="9"/>
    </row>
    <row r="222" spans="1:9" s="5" customFormat="1" x14ac:dyDescent="0.35">
      <c r="A222" s="416">
        <v>9106988</v>
      </c>
      <c r="B222" s="254" t="s">
        <v>1375</v>
      </c>
      <c r="C222" s="320"/>
      <c r="D222" s="7">
        <v>50</v>
      </c>
      <c r="E222" s="650">
        <v>207.54166666666666</v>
      </c>
      <c r="F222" s="8">
        <f>E222/100*$I$2*Main!$AF$2</f>
        <v>249.04999999999998</v>
      </c>
      <c r="G222" s="639">
        <f>F222*Main!$AF$4</f>
        <v>249.04999999999998</v>
      </c>
      <c r="H222" s="9"/>
    </row>
    <row r="223" spans="1:9" s="5" customFormat="1" x14ac:dyDescent="0.35">
      <c r="A223" s="416">
        <v>9106989</v>
      </c>
      <c r="B223" s="254" t="s">
        <v>1376</v>
      </c>
      <c r="C223" s="320"/>
      <c r="D223" s="7">
        <v>50</v>
      </c>
      <c r="E223" s="650">
        <v>195.55833333333334</v>
      </c>
      <c r="F223" s="8">
        <f>E223/100*$I$2*Main!$AF$2</f>
        <v>234.67000000000002</v>
      </c>
      <c r="G223" s="639">
        <f>F223*Main!$AF$4</f>
        <v>234.67000000000002</v>
      </c>
      <c r="H223" s="9"/>
    </row>
    <row r="224" spans="1:9" s="106" customFormat="1" x14ac:dyDescent="0.35">
      <c r="A224" s="416">
        <v>9106990</v>
      </c>
      <c r="B224" s="254" t="s">
        <v>1377</v>
      </c>
      <c r="C224" s="320"/>
      <c r="D224" s="7">
        <v>50</v>
      </c>
      <c r="E224" s="650">
        <v>195.55833333333334</v>
      </c>
      <c r="F224" s="8">
        <f>E224/100*$I$2*Main!$AF$2</f>
        <v>234.67000000000002</v>
      </c>
      <c r="G224" s="639">
        <f>F224*Main!$AF$4</f>
        <v>234.67000000000002</v>
      </c>
      <c r="H224" s="105"/>
      <c r="I224" s="5"/>
    </row>
    <row r="225" spans="1:9" s="106" customFormat="1" x14ac:dyDescent="0.35">
      <c r="A225" s="416">
        <v>9106991</v>
      </c>
      <c r="B225" s="254" t="s">
        <v>1378</v>
      </c>
      <c r="C225" s="320"/>
      <c r="D225" s="7">
        <v>50</v>
      </c>
      <c r="E225" s="650">
        <v>205.13333333333333</v>
      </c>
      <c r="F225" s="8">
        <f>E225/100*$I$2*Main!$AF$2</f>
        <v>246.16000000000003</v>
      </c>
      <c r="G225" s="639">
        <f>F225*Main!$AF$4</f>
        <v>246.16000000000003</v>
      </c>
      <c r="H225" s="105"/>
      <c r="I225" s="5"/>
    </row>
    <row r="226" spans="1:9" s="106" customFormat="1" x14ac:dyDescent="0.35">
      <c r="A226" s="416">
        <v>9072537</v>
      </c>
      <c r="B226" s="254" t="s">
        <v>853</v>
      </c>
      <c r="C226" s="320"/>
      <c r="D226" s="7">
        <v>50</v>
      </c>
      <c r="E226" s="650">
        <v>199.51666666666668</v>
      </c>
      <c r="F226" s="8">
        <f>E226/100*$I$2*Main!$AF$2</f>
        <v>239.42000000000002</v>
      </c>
      <c r="G226" s="639">
        <f>F226*Main!$AF$4</f>
        <v>239.42000000000002</v>
      </c>
      <c r="H226" s="105"/>
      <c r="I226" s="5"/>
    </row>
    <row r="227" spans="1:9" s="106" customFormat="1" x14ac:dyDescent="0.35">
      <c r="A227" s="416">
        <v>9072538</v>
      </c>
      <c r="B227" s="254" t="s">
        <v>854</v>
      </c>
      <c r="C227" s="320"/>
      <c r="D227" s="7">
        <v>50</v>
      </c>
      <c r="E227" s="650">
        <v>211.22499999999999</v>
      </c>
      <c r="F227" s="8">
        <f>E227/100*$I$2*Main!$AF$2</f>
        <v>253.47</v>
      </c>
      <c r="G227" s="639">
        <f>F227*Main!$AF$4</f>
        <v>253.47</v>
      </c>
      <c r="H227" s="105"/>
      <c r="I227" s="5"/>
    </row>
    <row r="228" spans="1:9" s="5" customFormat="1" x14ac:dyDescent="0.35">
      <c r="A228" s="416">
        <v>9072539</v>
      </c>
      <c r="B228" s="254" t="s">
        <v>855</v>
      </c>
      <c r="C228" s="320"/>
      <c r="D228" s="7">
        <v>50</v>
      </c>
      <c r="E228" s="650">
        <v>222.96666666666667</v>
      </c>
      <c r="F228" s="8">
        <f>E228/100*$I$2*Main!$AF$2</f>
        <v>267.56</v>
      </c>
      <c r="G228" s="639">
        <f>F228*Main!$AF$4</f>
        <v>267.56</v>
      </c>
      <c r="H228" s="9"/>
    </row>
    <row r="229" spans="1:9" s="5" customFormat="1" x14ac:dyDescent="0.35">
      <c r="A229" s="416">
        <v>9072533</v>
      </c>
      <c r="B229" s="254" t="s">
        <v>856</v>
      </c>
      <c r="C229" s="320"/>
      <c r="D229" s="7">
        <v>50</v>
      </c>
      <c r="E229" s="650">
        <v>152.6</v>
      </c>
      <c r="F229" s="8">
        <f>E229/100*$I$2*Main!$AF$2</f>
        <v>183.12</v>
      </c>
      <c r="G229" s="639">
        <f>F229*Main!$AF$4</f>
        <v>183.12</v>
      </c>
      <c r="H229" s="9"/>
    </row>
    <row r="230" spans="1:9" s="5" customFormat="1" x14ac:dyDescent="0.35">
      <c r="A230" s="416">
        <v>9072534</v>
      </c>
      <c r="B230" s="254" t="s">
        <v>857</v>
      </c>
      <c r="C230" s="320"/>
      <c r="D230" s="7">
        <v>50</v>
      </c>
      <c r="E230" s="650">
        <v>164.30833333333334</v>
      </c>
      <c r="F230" s="8">
        <f>E230/100*$I$2*Main!$AF$2</f>
        <v>197.17000000000002</v>
      </c>
      <c r="G230" s="639">
        <f>F230*Main!$AF$4</f>
        <v>197.17000000000002</v>
      </c>
      <c r="H230" s="9"/>
    </row>
    <row r="231" spans="1:9" s="5" customFormat="1" x14ac:dyDescent="0.35">
      <c r="A231" s="416">
        <v>9072535</v>
      </c>
      <c r="B231" s="254" t="s">
        <v>858</v>
      </c>
      <c r="C231" s="320"/>
      <c r="D231" s="7">
        <v>50</v>
      </c>
      <c r="E231" s="650">
        <v>176.03333333333333</v>
      </c>
      <c r="F231" s="8">
        <f>E231/100*$I$2*Main!$AF$2</f>
        <v>211.24</v>
      </c>
      <c r="G231" s="639">
        <f>F231*Main!$AF$4</f>
        <v>211.24</v>
      </c>
      <c r="H231" s="9"/>
    </row>
    <row r="232" spans="1:9" s="5" customFormat="1" x14ac:dyDescent="0.35">
      <c r="A232" s="416">
        <v>9072536</v>
      </c>
      <c r="B232" s="254" t="s">
        <v>859</v>
      </c>
      <c r="C232" s="320"/>
      <c r="D232" s="7">
        <v>50</v>
      </c>
      <c r="E232" s="650">
        <v>199.51666666666668</v>
      </c>
      <c r="F232" s="8">
        <f>E232/100*$I$2*Main!$AF$2</f>
        <v>239.42000000000002</v>
      </c>
      <c r="G232" s="639">
        <f>F232*Main!$AF$4</f>
        <v>239.42000000000002</v>
      </c>
      <c r="H232" s="9"/>
    </row>
    <row r="233" spans="1:9" s="5" customFormat="1" x14ac:dyDescent="0.35">
      <c r="A233" s="416">
        <v>9237120</v>
      </c>
      <c r="B233" s="254" t="s">
        <v>860</v>
      </c>
      <c r="C233" s="320"/>
      <c r="D233" s="7">
        <v>50</v>
      </c>
      <c r="E233" s="650">
        <v>89.441666666666663</v>
      </c>
      <c r="F233" s="8">
        <f>E233/100*$I$2*Main!$AF$2</f>
        <v>107.33</v>
      </c>
      <c r="G233" s="639">
        <f>F233*Main!$AF$4</f>
        <v>107.33</v>
      </c>
      <c r="H233" s="9"/>
    </row>
    <row r="234" spans="1:9" s="5" customFormat="1" x14ac:dyDescent="0.35">
      <c r="A234" s="416">
        <v>9227315</v>
      </c>
      <c r="B234" s="254" t="s">
        <v>1379</v>
      </c>
      <c r="C234" s="7" t="s">
        <v>36</v>
      </c>
      <c r="D234" s="7">
        <v>50</v>
      </c>
      <c r="E234" s="650">
        <v>168.47499999999999</v>
      </c>
      <c r="F234" s="8">
        <f>E234/100*$I$2*Main!$AF$2</f>
        <v>202.17</v>
      </c>
      <c r="G234" s="639">
        <f>F234*Main!$AF$4</f>
        <v>202.17</v>
      </c>
      <c r="H234" s="9"/>
    </row>
    <row r="235" spans="1:9" s="5" customFormat="1" x14ac:dyDescent="0.35">
      <c r="A235" s="417">
        <v>9076418</v>
      </c>
      <c r="B235" s="254" t="s">
        <v>4863</v>
      </c>
      <c r="C235" s="7" t="s">
        <v>36</v>
      </c>
      <c r="D235" s="7">
        <v>100</v>
      </c>
      <c r="E235" s="650">
        <v>8.3416666666666668</v>
      </c>
      <c r="F235" s="8">
        <f>E235/100*$I$2*Main!$AF$2</f>
        <v>10.01</v>
      </c>
      <c r="G235" s="639">
        <f>F235*Main!$AF$4</f>
        <v>10.01</v>
      </c>
      <c r="H235" s="9"/>
    </row>
    <row r="236" spans="1:9" s="5" customFormat="1" x14ac:dyDescent="0.35">
      <c r="A236" s="416">
        <v>9091799</v>
      </c>
      <c r="B236" s="254" t="s">
        <v>1380</v>
      </c>
      <c r="C236" s="320"/>
      <c r="D236" s="7">
        <v>50</v>
      </c>
      <c r="E236" s="650">
        <v>63.625</v>
      </c>
      <c r="F236" s="8">
        <f>E236/100*$I$2*Main!$AF$2</f>
        <v>76.349999999999994</v>
      </c>
      <c r="G236" s="639">
        <f>F236*Main!$AF$4</f>
        <v>76.349999999999994</v>
      </c>
      <c r="H236" s="9"/>
    </row>
    <row r="237" spans="1:9" s="5" customFormat="1" x14ac:dyDescent="0.35">
      <c r="A237" s="416">
        <v>9091800</v>
      </c>
      <c r="B237" s="254" t="s">
        <v>1381</v>
      </c>
      <c r="C237" s="320"/>
      <c r="D237" s="7">
        <v>50</v>
      </c>
      <c r="E237" s="650">
        <v>63.625</v>
      </c>
      <c r="F237" s="8">
        <f>E237/100*$I$2*Main!$AF$2</f>
        <v>76.349999999999994</v>
      </c>
      <c r="G237" s="639">
        <f>F237*Main!$AF$4</f>
        <v>76.349999999999994</v>
      </c>
      <c r="H237" s="9"/>
    </row>
    <row r="238" spans="1:9" s="5" customFormat="1" x14ac:dyDescent="0.35">
      <c r="A238" s="416">
        <v>9091801</v>
      </c>
      <c r="B238" s="254" t="s">
        <v>1382</v>
      </c>
      <c r="C238" s="320"/>
      <c r="D238" s="7">
        <v>50</v>
      </c>
      <c r="E238" s="650">
        <v>75.724999999999994</v>
      </c>
      <c r="F238" s="8">
        <f>E238/100*$I$2*Main!$AF$2</f>
        <v>90.87</v>
      </c>
      <c r="G238" s="639">
        <f>F238*Main!$AF$4</f>
        <v>90.87</v>
      </c>
      <c r="H238" s="9"/>
    </row>
    <row r="239" spans="1:9" s="5" customFormat="1" x14ac:dyDescent="0.35">
      <c r="A239" s="416">
        <v>9091802</v>
      </c>
      <c r="B239" s="254" t="s">
        <v>1383</v>
      </c>
      <c r="C239" s="320"/>
      <c r="D239" s="7">
        <v>50</v>
      </c>
      <c r="E239" s="650">
        <v>102.95</v>
      </c>
      <c r="F239" s="8">
        <f>E239/100*$I$2*Main!$AF$2</f>
        <v>123.54</v>
      </c>
      <c r="G239" s="639">
        <f>F239*Main!$AF$4</f>
        <v>123.54</v>
      </c>
      <c r="H239" s="9"/>
    </row>
    <row r="240" spans="1:9" s="5" customFormat="1" x14ac:dyDescent="0.35">
      <c r="A240" s="416">
        <v>9091807</v>
      </c>
      <c r="B240" s="254" t="s">
        <v>1384</v>
      </c>
      <c r="C240" s="7" t="s">
        <v>36</v>
      </c>
      <c r="D240" s="7">
        <v>50</v>
      </c>
      <c r="E240" s="650">
        <v>65.11666666666666</v>
      </c>
      <c r="F240" s="8">
        <f>E240/100*$I$2*Main!$AF$2</f>
        <v>78.139999999999986</v>
      </c>
      <c r="G240" s="639">
        <f>F240*Main!$AF$4</f>
        <v>78.139999999999986</v>
      </c>
      <c r="H240" s="9"/>
    </row>
    <row r="241" spans="1:9" s="5" customFormat="1" x14ac:dyDescent="0.35">
      <c r="A241" s="416">
        <v>9091808</v>
      </c>
      <c r="B241" s="254" t="s">
        <v>1385</v>
      </c>
      <c r="C241" s="7" t="s">
        <v>36</v>
      </c>
      <c r="D241" s="7">
        <v>50</v>
      </c>
      <c r="E241" s="650">
        <v>65.11666666666666</v>
      </c>
      <c r="F241" s="8">
        <f>E241/100*$I$2*Main!$AF$2</f>
        <v>78.139999999999986</v>
      </c>
      <c r="G241" s="639">
        <f>F241*Main!$AF$4</f>
        <v>78.139999999999986</v>
      </c>
      <c r="H241" s="9"/>
    </row>
    <row r="242" spans="1:9" s="5" customFormat="1" x14ac:dyDescent="0.35">
      <c r="A242" s="416">
        <v>9091809</v>
      </c>
      <c r="B242" s="254" t="s">
        <v>1386</v>
      </c>
      <c r="C242" s="7" t="s">
        <v>36</v>
      </c>
      <c r="D242" s="7">
        <v>50</v>
      </c>
      <c r="E242" s="650">
        <v>77.233333333333334</v>
      </c>
      <c r="F242" s="8">
        <f>E242/100*$I$2*Main!$AF$2</f>
        <v>92.679999999999993</v>
      </c>
      <c r="G242" s="639">
        <f>F242*Main!$AF$4</f>
        <v>92.679999999999993</v>
      </c>
      <c r="H242" s="9"/>
    </row>
    <row r="243" spans="1:9" s="5" customFormat="1" x14ac:dyDescent="0.35">
      <c r="A243" s="416">
        <v>9091810</v>
      </c>
      <c r="B243" s="254" t="s">
        <v>1387</v>
      </c>
      <c r="C243" s="7" t="s">
        <v>36</v>
      </c>
      <c r="D243" s="7">
        <v>50</v>
      </c>
      <c r="E243" s="650">
        <v>104.46666666666667</v>
      </c>
      <c r="F243" s="8">
        <f>E243/100*$I$2*Main!$AF$2</f>
        <v>125.36</v>
      </c>
      <c r="G243" s="639">
        <f>F243*Main!$AF$4</f>
        <v>125.36</v>
      </c>
      <c r="H243" s="9"/>
    </row>
    <row r="244" spans="1:9" s="106" customFormat="1" x14ac:dyDescent="0.35">
      <c r="A244" s="417">
        <v>9091815</v>
      </c>
      <c r="B244" s="254" t="s">
        <v>1388</v>
      </c>
      <c r="C244" s="7" t="s">
        <v>36</v>
      </c>
      <c r="D244" s="7">
        <v>50</v>
      </c>
      <c r="E244" s="650">
        <v>151.33333333333334</v>
      </c>
      <c r="F244" s="8">
        <f>E244/100*$I$2*Main!$AF$2</f>
        <v>181.60000000000002</v>
      </c>
      <c r="G244" s="639">
        <f>F244*Main!$AF$4</f>
        <v>181.60000000000002</v>
      </c>
      <c r="H244" s="105"/>
      <c r="I244" s="5"/>
    </row>
    <row r="245" spans="1:9" s="5" customFormat="1" x14ac:dyDescent="0.35">
      <c r="A245" s="417">
        <v>9091816</v>
      </c>
      <c r="B245" s="254" t="s">
        <v>1389</v>
      </c>
      <c r="C245" s="320"/>
      <c r="D245" s="7">
        <v>50</v>
      </c>
      <c r="E245" s="650">
        <v>163.68333333333334</v>
      </c>
      <c r="F245" s="8">
        <f>E245/100*$I$2*Main!$AF$2</f>
        <v>196.42000000000002</v>
      </c>
      <c r="G245" s="639">
        <f>F245*Main!$AF$4</f>
        <v>196.42000000000002</v>
      </c>
      <c r="H245" s="9"/>
    </row>
    <row r="246" spans="1:9" s="106" customFormat="1" x14ac:dyDescent="0.35">
      <c r="A246" s="416">
        <v>9091803</v>
      </c>
      <c r="B246" s="254" t="s">
        <v>1390</v>
      </c>
      <c r="C246" s="320"/>
      <c r="D246" s="7">
        <v>50</v>
      </c>
      <c r="E246" s="650">
        <v>122.60833333333333</v>
      </c>
      <c r="F246" s="8">
        <f>E246/100*$I$2*Main!$AF$2</f>
        <v>147.13</v>
      </c>
      <c r="G246" s="639">
        <f>F246*Main!$AF$4</f>
        <v>147.13</v>
      </c>
      <c r="H246" s="105"/>
      <c r="I246" s="5"/>
    </row>
    <row r="247" spans="1:9" s="106" customFormat="1" x14ac:dyDescent="0.35">
      <c r="A247" s="416">
        <v>9091804</v>
      </c>
      <c r="B247" s="254" t="s">
        <v>1391</v>
      </c>
      <c r="C247" s="320"/>
      <c r="D247" s="7">
        <v>50</v>
      </c>
      <c r="E247" s="650">
        <v>122.60833333333333</v>
      </c>
      <c r="F247" s="8">
        <f>E247/100*$I$2*Main!$AF$2</f>
        <v>147.13</v>
      </c>
      <c r="G247" s="639">
        <f>F247*Main!$AF$4</f>
        <v>147.13</v>
      </c>
      <c r="H247" s="105"/>
      <c r="I247" s="5"/>
    </row>
    <row r="248" spans="1:9" s="5" customFormat="1" x14ac:dyDescent="0.35">
      <c r="A248" s="416">
        <v>9091805</v>
      </c>
      <c r="B248" s="254" t="s">
        <v>1392</v>
      </c>
      <c r="C248" s="320"/>
      <c r="D248" s="7">
        <v>50</v>
      </c>
      <c r="E248" s="650">
        <v>134.74166666666667</v>
      </c>
      <c r="F248" s="8">
        <f>E248/100*$I$2*Main!$AF$2</f>
        <v>161.69</v>
      </c>
      <c r="G248" s="639">
        <f>F248*Main!$AF$4</f>
        <v>161.69</v>
      </c>
      <c r="H248" s="9"/>
    </row>
    <row r="249" spans="1:9" s="5" customFormat="1" x14ac:dyDescent="0.35">
      <c r="A249" s="416">
        <v>9091806</v>
      </c>
      <c r="B249" s="254" t="s">
        <v>1393</v>
      </c>
      <c r="C249" s="320"/>
      <c r="D249" s="7">
        <v>50</v>
      </c>
      <c r="E249" s="650">
        <v>161.98333333333332</v>
      </c>
      <c r="F249" s="8">
        <f>E249/100*$I$2*Main!$AF$2</f>
        <v>194.38</v>
      </c>
      <c r="G249" s="639">
        <f>F249*Main!$AF$4</f>
        <v>194.38</v>
      </c>
      <c r="H249" s="9"/>
    </row>
    <row r="250" spans="1:9" s="5" customFormat="1" x14ac:dyDescent="0.35">
      <c r="A250" s="416">
        <v>9091811</v>
      </c>
      <c r="B250" s="254" t="s">
        <v>1394</v>
      </c>
      <c r="C250" s="7" t="s">
        <v>36</v>
      </c>
      <c r="D250" s="7">
        <v>50</v>
      </c>
      <c r="E250" s="650">
        <v>131.60833333333332</v>
      </c>
      <c r="F250" s="8">
        <f>E250/100*$I$2*Main!$AF$2</f>
        <v>157.93</v>
      </c>
      <c r="G250" s="639">
        <f>F250*Main!$AF$4</f>
        <v>157.93</v>
      </c>
      <c r="H250" s="9"/>
    </row>
    <row r="251" spans="1:9" s="5" customFormat="1" x14ac:dyDescent="0.35">
      <c r="A251" s="416">
        <v>9091812</v>
      </c>
      <c r="B251" s="254" t="s">
        <v>1395</v>
      </c>
      <c r="C251" s="7" t="s">
        <v>36</v>
      </c>
      <c r="D251" s="7">
        <v>50</v>
      </c>
      <c r="E251" s="650">
        <v>131.60833333333332</v>
      </c>
      <c r="F251" s="8">
        <f>E251/100*$I$2*Main!$AF$2</f>
        <v>157.93</v>
      </c>
      <c r="G251" s="639">
        <f>F251*Main!$AF$4</f>
        <v>157.93</v>
      </c>
      <c r="H251" s="9"/>
    </row>
    <row r="252" spans="1:9" s="5" customFormat="1" x14ac:dyDescent="0.35">
      <c r="A252" s="416">
        <v>9091813</v>
      </c>
      <c r="B252" s="254" t="s">
        <v>1396</v>
      </c>
      <c r="C252" s="7" t="s">
        <v>36</v>
      </c>
      <c r="D252" s="7">
        <v>50</v>
      </c>
      <c r="E252" s="650">
        <v>144.42500000000001</v>
      </c>
      <c r="F252" s="8">
        <f>E252/100*$I$2*Main!$AF$2</f>
        <v>173.31</v>
      </c>
      <c r="G252" s="639">
        <f>F252*Main!$AF$4</f>
        <v>173.31</v>
      </c>
      <c r="H252" s="9"/>
    </row>
    <row r="253" spans="1:9" s="5" customFormat="1" x14ac:dyDescent="0.35">
      <c r="A253" s="416">
        <v>9091814</v>
      </c>
      <c r="B253" s="254" t="s">
        <v>1397</v>
      </c>
      <c r="C253" s="7" t="s">
        <v>36</v>
      </c>
      <c r="D253" s="7">
        <v>50</v>
      </c>
      <c r="E253" s="650">
        <v>173.3</v>
      </c>
      <c r="F253" s="8">
        <f>E253/100*$I$2*Main!$AF$2</f>
        <v>207.96</v>
      </c>
      <c r="G253" s="639">
        <f>F253*Main!$AF$4</f>
        <v>207.96</v>
      </c>
      <c r="H253" s="9"/>
    </row>
    <row r="254" spans="1:9" s="5" customFormat="1" x14ac:dyDescent="0.35">
      <c r="A254" s="416">
        <v>9117471</v>
      </c>
      <c r="B254" s="254" t="s">
        <v>1398</v>
      </c>
      <c r="C254" s="320"/>
      <c r="D254" s="7">
        <v>50</v>
      </c>
      <c r="E254" s="650">
        <v>214.93333333333334</v>
      </c>
      <c r="F254" s="8">
        <f>E254/100*$I$2*Main!$AF$2</f>
        <v>257.92</v>
      </c>
      <c r="G254" s="639">
        <f>F254*Main!$AF$4</f>
        <v>257.92</v>
      </c>
      <c r="H254" s="9"/>
    </row>
    <row r="255" spans="1:9" s="5" customFormat="1" x14ac:dyDescent="0.35">
      <c r="A255" s="416">
        <v>9117472</v>
      </c>
      <c r="B255" s="254" t="s">
        <v>1399</v>
      </c>
      <c r="C255" s="320"/>
      <c r="D255" s="7">
        <v>50</v>
      </c>
      <c r="E255" s="650">
        <v>227.80833333333334</v>
      </c>
      <c r="F255" s="8">
        <f>E255/100*$I$2*Main!$AF$2</f>
        <v>273.37</v>
      </c>
      <c r="G255" s="639">
        <f>F255*Main!$AF$4</f>
        <v>273.37</v>
      </c>
      <c r="H255" s="9"/>
    </row>
    <row r="256" spans="1:9" s="5" customFormat="1" x14ac:dyDescent="0.35">
      <c r="A256" s="417">
        <v>9332608</v>
      </c>
      <c r="B256" s="254" t="s">
        <v>4925</v>
      </c>
      <c r="C256" s="7"/>
      <c r="D256" s="7">
        <v>200</v>
      </c>
      <c r="E256" s="650">
        <v>218.52500000000001</v>
      </c>
      <c r="F256" s="8">
        <f>E256/100*$I$2*Main!$AF$2</f>
        <v>262.23</v>
      </c>
      <c r="G256" s="639">
        <f>F256*Main!$AF$4</f>
        <v>262.23</v>
      </c>
      <c r="H256" s="9"/>
    </row>
    <row r="257" spans="1:9" s="5" customFormat="1" x14ac:dyDescent="0.35">
      <c r="A257" s="417">
        <v>9332620</v>
      </c>
      <c r="B257" s="254" t="s">
        <v>4926</v>
      </c>
      <c r="C257" s="7"/>
      <c r="D257" s="7">
        <v>200</v>
      </c>
      <c r="E257" s="650">
        <v>231.6</v>
      </c>
      <c r="F257" s="8">
        <f>E257/100*$I$2*Main!$AF$2</f>
        <v>277.91999999999996</v>
      </c>
      <c r="G257" s="639">
        <f>F257*Main!$AF$4</f>
        <v>277.91999999999996</v>
      </c>
      <c r="H257" s="9"/>
    </row>
    <row r="258" spans="1:9" s="5" customFormat="1" x14ac:dyDescent="0.35">
      <c r="A258" s="416">
        <v>9082774</v>
      </c>
      <c r="B258" s="254" t="s">
        <v>861</v>
      </c>
      <c r="C258" s="320"/>
      <c r="D258" s="7">
        <v>200</v>
      </c>
      <c r="E258" s="650">
        <v>18.183333333333334</v>
      </c>
      <c r="F258" s="8">
        <f>E258/100*$I$2*Main!$AF$2</f>
        <v>21.82</v>
      </c>
      <c r="G258" s="639">
        <f>F258*Main!$AF$4</f>
        <v>21.82</v>
      </c>
      <c r="H258" s="9"/>
    </row>
    <row r="259" spans="1:9" s="5" customFormat="1" x14ac:dyDescent="0.35">
      <c r="A259" s="416">
        <v>9099871</v>
      </c>
      <c r="B259" s="254" t="s">
        <v>1400</v>
      </c>
      <c r="C259" s="320"/>
      <c r="D259" s="7">
        <v>50</v>
      </c>
      <c r="E259" s="650">
        <v>43.491666666666667</v>
      </c>
      <c r="F259" s="8">
        <f>E259/100*$I$2*Main!$AF$2</f>
        <v>52.19</v>
      </c>
      <c r="G259" s="639">
        <f>F259*Main!$AF$4</f>
        <v>52.19</v>
      </c>
      <c r="H259" s="9"/>
    </row>
    <row r="260" spans="1:9" s="106" customFormat="1" x14ac:dyDescent="0.35">
      <c r="A260" s="416">
        <v>9082614</v>
      </c>
      <c r="B260" s="254" t="s">
        <v>1401</v>
      </c>
      <c r="C260" s="320"/>
      <c r="D260" s="7">
        <v>200</v>
      </c>
      <c r="E260" s="650">
        <v>23.308333333333334</v>
      </c>
      <c r="F260" s="8">
        <f>E260/100*$I$2*Main!$AF$2</f>
        <v>27.97</v>
      </c>
      <c r="G260" s="639">
        <f>F260*Main!$AF$4</f>
        <v>27.97</v>
      </c>
      <c r="H260" s="105"/>
      <c r="I260" s="5"/>
    </row>
    <row r="261" spans="1:9" s="5" customFormat="1" x14ac:dyDescent="0.35">
      <c r="A261" s="416">
        <v>9091821</v>
      </c>
      <c r="B261" s="254" t="s">
        <v>862</v>
      </c>
      <c r="C261" s="320"/>
      <c r="D261" s="7">
        <v>50</v>
      </c>
      <c r="E261" s="650">
        <v>21.774999999999999</v>
      </c>
      <c r="F261" s="8">
        <f>E261/100*$I$2*Main!$AF$2</f>
        <v>26.13</v>
      </c>
      <c r="G261" s="639">
        <f>F261*Main!$AF$4</f>
        <v>26.13</v>
      </c>
      <c r="H261" s="9"/>
    </row>
    <row r="262" spans="1:9" s="106" customFormat="1" x14ac:dyDescent="0.35">
      <c r="A262" s="416">
        <v>9091822</v>
      </c>
      <c r="B262" s="254" t="s">
        <v>1402</v>
      </c>
      <c r="C262" s="320"/>
      <c r="D262" s="7">
        <v>50</v>
      </c>
      <c r="E262" s="650">
        <v>28.008333333333333</v>
      </c>
      <c r="F262" s="8">
        <f>E262/100*$I$2*Main!$AF$2</f>
        <v>33.61</v>
      </c>
      <c r="G262" s="639">
        <f>F262*Main!$AF$4</f>
        <v>33.61</v>
      </c>
      <c r="H262" s="105"/>
      <c r="I262" s="5"/>
    </row>
    <row r="263" spans="1:9" s="5" customFormat="1" x14ac:dyDescent="0.35">
      <c r="A263" s="416">
        <v>9100037</v>
      </c>
      <c r="B263" s="254" t="s">
        <v>1403</v>
      </c>
      <c r="C263" s="320"/>
      <c r="D263" s="7">
        <v>50</v>
      </c>
      <c r="E263" s="650">
        <v>52.024999999999999</v>
      </c>
      <c r="F263" s="8">
        <f>E263/100*$I$2*Main!$AF$2</f>
        <v>62.43</v>
      </c>
      <c r="G263" s="639">
        <f>F263*Main!$AF$4</f>
        <v>62.43</v>
      </c>
      <c r="H263" s="9"/>
    </row>
    <row r="264" spans="1:9" s="5" customFormat="1" x14ac:dyDescent="0.35">
      <c r="A264" s="416">
        <v>9100116</v>
      </c>
      <c r="B264" s="254" t="s">
        <v>1404</v>
      </c>
      <c r="C264" s="320"/>
      <c r="D264" s="7">
        <v>50</v>
      </c>
      <c r="E264" s="650">
        <v>52.024999999999999</v>
      </c>
      <c r="F264" s="8">
        <f>E264/100*$I$2*Main!$AF$2</f>
        <v>62.43</v>
      </c>
      <c r="G264" s="639">
        <f>F264*Main!$AF$4</f>
        <v>62.43</v>
      </c>
      <c r="H264" s="9"/>
    </row>
    <row r="265" spans="1:9" s="5" customFormat="1" x14ac:dyDescent="0.35">
      <c r="A265" s="416">
        <v>9102082</v>
      </c>
      <c r="B265" s="254" t="s">
        <v>863</v>
      </c>
      <c r="C265" s="320"/>
      <c r="D265" s="7">
        <v>50</v>
      </c>
      <c r="E265" s="650">
        <v>21.024999999999999</v>
      </c>
      <c r="F265" s="8">
        <f>E265/100*$I$2*Main!$AF$2</f>
        <v>25.23</v>
      </c>
      <c r="G265" s="639">
        <f>F265*Main!$AF$4</f>
        <v>25.23</v>
      </c>
      <c r="H265" s="9"/>
    </row>
    <row r="266" spans="1:9" s="5" customFormat="1" x14ac:dyDescent="0.35">
      <c r="A266" s="416">
        <v>9072980</v>
      </c>
      <c r="B266" s="254" t="s">
        <v>1405</v>
      </c>
      <c r="C266" s="320"/>
      <c r="D266" s="7">
        <v>200</v>
      </c>
      <c r="E266" s="650">
        <v>23.983333333333334</v>
      </c>
      <c r="F266" s="8">
        <f>E266/100*$I$2*Main!$AF$2</f>
        <v>28.78</v>
      </c>
      <c r="G266" s="639">
        <f>F266*Main!$AF$4</f>
        <v>28.78</v>
      </c>
      <c r="H266" s="9"/>
    </row>
    <row r="267" spans="1:9" s="5" customFormat="1" x14ac:dyDescent="0.35">
      <c r="A267" s="416">
        <v>9073596</v>
      </c>
      <c r="B267" s="254" t="s">
        <v>1406</v>
      </c>
      <c r="C267" s="320"/>
      <c r="D267" s="7">
        <v>50</v>
      </c>
      <c r="E267" s="650">
        <v>23.983333333333334</v>
      </c>
      <c r="F267" s="8">
        <f>E267/100*$I$2*Main!$AF$2</f>
        <v>28.78</v>
      </c>
      <c r="G267" s="639">
        <f>F267*Main!$AF$4</f>
        <v>28.78</v>
      </c>
      <c r="H267" s="9"/>
    </row>
    <row r="268" spans="1:9" s="5" customFormat="1" x14ac:dyDescent="0.35">
      <c r="A268" s="416">
        <v>9071468</v>
      </c>
      <c r="B268" s="254" t="s">
        <v>1407</v>
      </c>
      <c r="C268" s="320"/>
      <c r="D268" s="7">
        <v>200</v>
      </c>
      <c r="E268" s="650">
        <v>17.258333333333333</v>
      </c>
      <c r="F268" s="8">
        <f>E268/100*$I$2*Main!$AF$2</f>
        <v>20.71</v>
      </c>
      <c r="G268" s="639">
        <f>F268*Main!$AF$4</f>
        <v>20.71</v>
      </c>
      <c r="H268" s="9"/>
    </row>
    <row r="269" spans="1:9" s="106" customFormat="1" x14ac:dyDescent="0.35">
      <c r="A269" s="416">
        <v>9103006</v>
      </c>
      <c r="B269" s="254" t="s">
        <v>1408</v>
      </c>
      <c r="C269" s="320"/>
      <c r="D269" s="7">
        <v>50</v>
      </c>
      <c r="E269" s="650">
        <v>17.258333333333333</v>
      </c>
      <c r="F269" s="8">
        <f>E269/100*$I$2*Main!$AF$2</f>
        <v>20.71</v>
      </c>
      <c r="G269" s="639">
        <f>F269*Main!$AF$4</f>
        <v>20.71</v>
      </c>
      <c r="H269" s="105"/>
      <c r="I269" s="5"/>
    </row>
    <row r="270" spans="1:9" s="5" customFormat="1" x14ac:dyDescent="0.35">
      <c r="A270" s="416">
        <v>9076440</v>
      </c>
      <c r="B270" s="254" t="s">
        <v>1409</v>
      </c>
      <c r="C270" s="320"/>
      <c r="D270" s="7">
        <v>50</v>
      </c>
      <c r="E270" s="650">
        <v>17.258333333333333</v>
      </c>
      <c r="F270" s="8">
        <f>E270/100*$I$2*Main!$AF$2</f>
        <v>20.71</v>
      </c>
      <c r="G270" s="639">
        <f>F270*Main!$AF$4</f>
        <v>20.71</v>
      </c>
      <c r="H270" s="9"/>
    </row>
    <row r="271" spans="1:9" s="5" customFormat="1" x14ac:dyDescent="0.35">
      <c r="A271" s="416">
        <v>9072541</v>
      </c>
      <c r="B271" s="254" t="s">
        <v>1410</v>
      </c>
      <c r="C271" s="320"/>
      <c r="D271" s="7">
        <v>50</v>
      </c>
      <c r="E271" s="650">
        <v>17.258333333333333</v>
      </c>
      <c r="F271" s="8">
        <f>E271/100*$I$2*Main!$AF$2</f>
        <v>20.71</v>
      </c>
      <c r="G271" s="639">
        <f>F271*Main!$AF$4</f>
        <v>20.71</v>
      </c>
      <c r="H271" s="9"/>
    </row>
    <row r="272" spans="1:9" s="106" customFormat="1" x14ac:dyDescent="0.35">
      <c r="A272" s="416">
        <v>9072542</v>
      </c>
      <c r="B272" s="254" t="s">
        <v>1411</v>
      </c>
      <c r="C272" s="320"/>
      <c r="D272" s="7">
        <v>50</v>
      </c>
      <c r="E272" s="650">
        <v>17.258333333333333</v>
      </c>
      <c r="F272" s="8">
        <f>E272/100*$I$2*Main!$AF$2</f>
        <v>20.71</v>
      </c>
      <c r="G272" s="639">
        <f>F272*Main!$AF$4</f>
        <v>20.71</v>
      </c>
      <c r="H272" s="105"/>
      <c r="I272" s="5"/>
    </row>
    <row r="273" spans="1:9" s="5" customFormat="1" x14ac:dyDescent="0.35">
      <c r="A273" s="416">
        <v>9090756</v>
      </c>
      <c r="B273" s="254" t="s">
        <v>1412</v>
      </c>
      <c r="C273" s="320"/>
      <c r="D273" s="7">
        <v>50</v>
      </c>
      <c r="E273" s="650">
        <v>21.774999999999999</v>
      </c>
      <c r="F273" s="8">
        <f>E273/100*$I$2*Main!$AF$2</f>
        <v>26.13</v>
      </c>
      <c r="G273" s="639">
        <f>F273*Main!$AF$4</f>
        <v>26.13</v>
      </c>
      <c r="H273" s="9"/>
    </row>
    <row r="274" spans="1:9" s="106" customFormat="1" x14ac:dyDescent="0.35">
      <c r="A274" s="416">
        <v>9090864</v>
      </c>
      <c r="B274" s="254" t="s">
        <v>864</v>
      </c>
      <c r="C274" s="320"/>
      <c r="D274" s="7">
        <v>50</v>
      </c>
      <c r="E274" s="650">
        <v>21.774999999999999</v>
      </c>
      <c r="F274" s="8">
        <f>E274/100*$I$2*Main!$AF$2</f>
        <v>26.13</v>
      </c>
      <c r="G274" s="639">
        <f>F274*Main!$AF$4</f>
        <v>26.13</v>
      </c>
      <c r="H274" s="105"/>
      <c r="I274" s="5"/>
    </row>
    <row r="275" spans="1:9" s="5" customFormat="1" x14ac:dyDescent="0.35">
      <c r="A275" s="416">
        <v>9088253</v>
      </c>
      <c r="B275" s="254" t="s">
        <v>1413</v>
      </c>
      <c r="C275" s="320"/>
      <c r="D275" s="7">
        <v>50</v>
      </c>
      <c r="E275" s="650">
        <v>19.266666666666666</v>
      </c>
      <c r="F275" s="8">
        <f>E275/100*$I$2*Main!$AF$2</f>
        <v>23.119999999999997</v>
      </c>
      <c r="G275" s="639">
        <f>F275*Main!$AF$4</f>
        <v>23.119999999999997</v>
      </c>
      <c r="H275" s="9"/>
    </row>
    <row r="276" spans="1:9" s="5" customFormat="1" x14ac:dyDescent="0.35">
      <c r="A276" s="416">
        <v>9088254</v>
      </c>
      <c r="B276" s="254" t="s">
        <v>865</v>
      </c>
      <c r="C276" s="320"/>
      <c r="D276" s="7">
        <v>50</v>
      </c>
      <c r="E276" s="650">
        <v>19.266666666666666</v>
      </c>
      <c r="F276" s="8">
        <f>E276/100*$I$2*Main!$AF$2</f>
        <v>23.119999999999997</v>
      </c>
      <c r="G276" s="639">
        <f>F276*Main!$AF$4</f>
        <v>23.119999999999997</v>
      </c>
      <c r="H276" s="9"/>
    </row>
    <row r="277" spans="1:9" s="5" customFormat="1" x14ac:dyDescent="0.35">
      <c r="A277" s="416">
        <v>9081657</v>
      </c>
      <c r="B277" s="254" t="s">
        <v>866</v>
      </c>
      <c r="C277" s="320"/>
      <c r="D277" s="7">
        <v>100</v>
      </c>
      <c r="E277" s="650">
        <v>597.5</v>
      </c>
      <c r="F277" s="8">
        <f>E277/100*$I$2*Main!$AF$2</f>
        <v>717</v>
      </c>
      <c r="G277" s="639">
        <f>F277*Main!$AF$4</f>
        <v>717</v>
      </c>
      <c r="H277" s="9"/>
    </row>
    <row r="278" spans="1:9" s="5" customFormat="1" x14ac:dyDescent="0.35">
      <c r="A278" s="416">
        <v>71925</v>
      </c>
      <c r="B278" s="254" t="s">
        <v>1414</v>
      </c>
      <c r="C278" s="320"/>
      <c r="D278" s="7">
        <v>200</v>
      </c>
      <c r="E278" s="650">
        <v>5.041666666666667</v>
      </c>
      <c r="F278" s="8">
        <f>E278/100*$I$2*Main!$AF$2</f>
        <v>6.0500000000000007</v>
      </c>
      <c r="G278" s="639">
        <f>F278*Main!$AF$4</f>
        <v>6.0500000000000007</v>
      </c>
      <c r="H278" s="9"/>
    </row>
    <row r="279" spans="1:9" s="5" customFormat="1" x14ac:dyDescent="0.35">
      <c r="A279" s="416">
        <v>1008313</v>
      </c>
      <c r="B279" s="254" t="s">
        <v>1415</v>
      </c>
      <c r="C279" s="320"/>
      <c r="D279" s="7">
        <v>1000</v>
      </c>
      <c r="E279" s="650">
        <v>2.6583333333333332</v>
      </c>
      <c r="F279" s="8">
        <f>E279/100*$I$2*Main!$AF$2</f>
        <v>3.19</v>
      </c>
      <c r="G279" s="639">
        <f>F279*Main!$AF$4</f>
        <v>3.19</v>
      </c>
      <c r="H279" s="9"/>
    </row>
    <row r="280" spans="1:9" s="5" customFormat="1" x14ac:dyDescent="0.35">
      <c r="A280" s="416">
        <v>41296</v>
      </c>
      <c r="B280" s="254" t="s">
        <v>1416</v>
      </c>
      <c r="C280" s="320"/>
      <c r="D280" s="7">
        <v>200</v>
      </c>
      <c r="E280" s="650">
        <v>11.533333333333333</v>
      </c>
      <c r="F280" s="8">
        <f>E280/100*$I$2*Main!$AF$2</f>
        <v>13.84</v>
      </c>
      <c r="G280" s="639">
        <f>F280*Main!$AF$4</f>
        <v>13.84</v>
      </c>
      <c r="H280" s="9"/>
    </row>
    <row r="281" spans="1:9" s="5" customFormat="1" x14ac:dyDescent="0.35">
      <c r="A281" s="417">
        <v>9340632</v>
      </c>
      <c r="B281" s="254" t="s">
        <v>1417</v>
      </c>
      <c r="C281" s="320"/>
      <c r="D281" s="7">
        <v>200</v>
      </c>
      <c r="E281" s="650">
        <v>11.533333333333333</v>
      </c>
      <c r="F281" s="8">
        <f>E281/100*$I$2*Main!$AF$2</f>
        <v>13.84</v>
      </c>
      <c r="G281" s="639">
        <f>F281*Main!$AF$4</f>
        <v>13.84</v>
      </c>
      <c r="H281" s="9"/>
    </row>
    <row r="282" spans="1:9" s="5" customFormat="1" x14ac:dyDescent="0.35">
      <c r="A282" s="416">
        <v>9217435</v>
      </c>
      <c r="B282" s="254" t="s">
        <v>1418</v>
      </c>
      <c r="C282" s="320"/>
      <c r="D282" s="7">
        <v>100</v>
      </c>
      <c r="E282" s="650">
        <v>7.9</v>
      </c>
      <c r="F282" s="8">
        <f>E282/100*$I$2*Main!$AF$2</f>
        <v>9.48</v>
      </c>
      <c r="G282" s="639">
        <f>F282*Main!$AF$4</f>
        <v>9.48</v>
      </c>
      <c r="H282" s="9"/>
    </row>
    <row r="283" spans="1:9" s="5" customFormat="1" x14ac:dyDescent="0.35">
      <c r="A283" s="416">
        <v>9238321</v>
      </c>
      <c r="B283" s="254" t="s">
        <v>1419</v>
      </c>
      <c r="C283" s="320"/>
      <c r="D283" s="7">
        <v>100</v>
      </c>
      <c r="E283" s="650">
        <v>7.4416666666666664</v>
      </c>
      <c r="F283" s="8">
        <f>E283/100*$I$2*Main!$AF$2</f>
        <v>8.93</v>
      </c>
      <c r="G283" s="639">
        <f>F283*Main!$AF$4</f>
        <v>8.93</v>
      </c>
      <c r="H283" s="9"/>
    </row>
    <row r="284" spans="1:9" s="5" customFormat="1" x14ac:dyDescent="0.35">
      <c r="A284" s="416">
        <v>45169</v>
      </c>
      <c r="B284" s="254" t="s">
        <v>1420</v>
      </c>
      <c r="C284" s="7" t="s">
        <v>36</v>
      </c>
      <c r="D284" s="7">
        <v>200</v>
      </c>
      <c r="E284" s="650">
        <v>10.116666666666667</v>
      </c>
      <c r="F284" s="8">
        <f>E284/100*$I$2*Main!$AF$2</f>
        <v>12.14</v>
      </c>
      <c r="G284" s="639">
        <f>F284*Main!$AF$4</f>
        <v>12.14</v>
      </c>
      <c r="H284" s="9"/>
    </row>
    <row r="285" spans="1:9" s="5" customFormat="1" x14ac:dyDescent="0.35">
      <c r="A285" s="416">
        <v>9082429</v>
      </c>
      <c r="B285" s="254" t="s">
        <v>1421</v>
      </c>
      <c r="C285" s="7" t="s">
        <v>36</v>
      </c>
      <c r="D285" s="7">
        <v>200</v>
      </c>
      <c r="E285" s="650">
        <v>11.916666666666666</v>
      </c>
      <c r="F285" s="8">
        <f>E285/100*$I$2*Main!$AF$2</f>
        <v>14.299999999999999</v>
      </c>
      <c r="G285" s="639">
        <f>F285*Main!$AF$4</f>
        <v>14.299999999999999</v>
      </c>
      <c r="H285" s="9"/>
    </row>
    <row r="286" spans="1:9" s="5" customFormat="1" x14ac:dyDescent="0.35">
      <c r="A286" s="416">
        <v>72120</v>
      </c>
      <c r="B286" s="254" t="s">
        <v>867</v>
      </c>
      <c r="C286" s="320"/>
      <c r="D286" s="7">
        <v>50</v>
      </c>
      <c r="E286" s="650">
        <v>8.25</v>
      </c>
      <c r="F286" s="8">
        <f>E286/100*$I$2*Main!$AF$2</f>
        <v>9.9</v>
      </c>
      <c r="G286" s="639">
        <f>F286*Main!$AF$4</f>
        <v>9.9</v>
      </c>
      <c r="H286" s="9"/>
    </row>
    <row r="287" spans="1:9" s="5" customFormat="1" x14ac:dyDescent="0.35">
      <c r="A287" s="416">
        <v>9079298</v>
      </c>
      <c r="B287" s="254" t="s">
        <v>868</v>
      </c>
      <c r="C287" s="320"/>
      <c r="D287" s="7">
        <v>1000</v>
      </c>
      <c r="E287" s="650">
        <v>11.725</v>
      </c>
      <c r="F287" s="8">
        <f>E287/100*$I$2*Main!$AF$2</f>
        <v>14.069999999999999</v>
      </c>
      <c r="G287" s="639">
        <f>F287*Main!$AF$4</f>
        <v>14.069999999999999</v>
      </c>
      <c r="H287" s="9"/>
    </row>
    <row r="288" spans="1:9" s="5" customFormat="1" x14ac:dyDescent="0.35">
      <c r="A288" s="417">
        <v>9289590</v>
      </c>
      <c r="B288" s="254" t="s">
        <v>1422</v>
      </c>
      <c r="C288" s="320"/>
      <c r="D288" s="7">
        <v>200</v>
      </c>
      <c r="E288" s="650">
        <v>725.85833333333335</v>
      </c>
      <c r="F288" s="8">
        <f>E288/100*$I$2*Main!$AF$2</f>
        <v>871.03</v>
      </c>
      <c r="G288" s="639">
        <f>F288*Main!$AF$4</f>
        <v>871.03</v>
      </c>
      <c r="H288" s="9"/>
    </row>
    <row r="289" spans="1:8" s="5" customFormat="1" x14ac:dyDescent="0.35">
      <c r="A289" s="417">
        <v>9289592</v>
      </c>
      <c r="B289" s="254" t="s">
        <v>1423</v>
      </c>
      <c r="C289" s="320"/>
      <c r="D289" s="7">
        <v>200</v>
      </c>
      <c r="E289" s="650">
        <v>747.86666666666667</v>
      </c>
      <c r="F289" s="8">
        <f>E289/100*$I$2*Main!$AF$2</f>
        <v>897.43999999999994</v>
      </c>
      <c r="G289" s="639">
        <f>F289*Main!$AF$4</f>
        <v>897.43999999999994</v>
      </c>
      <c r="H289" s="9"/>
    </row>
    <row r="290" spans="1:8" s="5" customFormat="1" x14ac:dyDescent="0.35">
      <c r="A290" s="417">
        <v>9289595</v>
      </c>
      <c r="B290" s="254" t="s">
        <v>1424</v>
      </c>
      <c r="C290" s="320"/>
      <c r="D290" s="7">
        <v>200</v>
      </c>
      <c r="E290" s="650">
        <v>791.85</v>
      </c>
      <c r="F290" s="8">
        <f>E290/100*$I$2*Main!$AF$2</f>
        <v>950.22</v>
      </c>
      <c r="G290" s="639">
        <f>F290*Main!$AF$4</f>
        <v>950.22</v>
      </c>
      <c r="H290" s="9"/>
    </row>
    <row r="291" spans="1:8" s="5" customFormat="1" x14ac:dyDescent="0.35">
      <c r="A291" s="417">
        <v>9289598</v>
      </c>
      <c r="B291" s="254" t="s">
        <v>1425</v>
      </c>
      <c r="C291" s="320"/>
      <c r="D291" s="7">
        <v>200</v>
      </c>
      <c r="E291" s="650">
        <v>88</v>
      </c>
      <c r="F291" s="8">
        <f>E291/100*$I$2*Main!$AF$2</f>
        <v>105.6</v>
      </c>
      <c r="G291" s="639">
        <f>F291*Main!$AF$4</f>
        <v>105.6</v>
      </c>
      <c r="H291" s="9"/>
    </row>
    <row r="292" spans="1:8" s="5" customFormat="1" x14ac:dyDescent="0.35">
      <c r="A292" s="417">
        <v>9289609</v>
      </c>
      <c r="B292" s="254" t="s">
        <v>1426</v>
      </c>
      <c r="C292" s="320"/>
      <c r="D292" s="7">
        <v>200</v>
      </c>
      <c r="E292" s="650">
        <v>91.983333333333334</v>
      </c>
      <c r="F292" s="8">
        <f>E292/100*$I$2*Main!$AF$2</f>
        <v>110.38000000000001</v>
      </c>
      <c r="G292" s="639">
        <f>F292*Main!$AF$4</f>
        <v>110.38000000000001</v>
      </c>
      <c r="H292" s="9"/>
    </row>
    <row r="293" spans="1:8" s="5" customFormat="1" x14ac:dyDescent="0.35">
      <c r="A293" s="417">
        <v>9289610</v>
      </c>
      <c r="B293" s="254" t="s">
        <v>869</v>
      </c>
      <c r="C293" s="320"/>
      <c r="D293" s="7">
        <v>200</v>
      </c>
      <c r="E293" s="650">
        <v>40</v>
      </c>
      <c r="F293" s="8">
        <f>E293/100*$I$2*Main!$AF$2</f>
        <v>48</v>
      </c>
      <c r="G293" s="639">
        <f>F293*Main!$AF$4</f>
        <v>48</v>
      </c>
      <c r="H293" s="9"/>
    </row>
    <row r="294" spans="1:8" s="5" customFormat="1" x14ac:dyDescent="0.35">
      <c r="A294" s="417">
        <v>9306263</v>
      </c>
      <c r="B294" s="254" t="s">
        <v>870</v>
      </c>
      <c r="C294" s="320"/>
      <c r="D294" s="7">
        <v>50</v>
      </c>
      <c r="E294" s="650">
        <v>45.975000000000001</v>
      </c>
      <c r="F294" s="8">
        <f>E294/100*$I$2*Main!$AF$2</f>
        <v>55.17</v>
      </c>
      <c r="G294" s="639">
        <f>F294*Main!$AF$4</f>
        <v>55.17</v>
      </c>
      <c r="H294" s="9"/>
    </row>
    <row r="295" spans="1:8" s="5" customFormat="1" x14ac:dyDescent="0.35">
      <c r="A295" s="417">
        <v>9289695</v>
      </c>
      <c r="B295" s="254" t="s">
        <v>871</v>
      </c>
      <c r="C295" s="320"/>
      <c r="D295" s="7">
        <v>50</v>
      </c>
      <c r="E295" s="650">
        <v>40</v>
      </c>
      <c r="F295" s="8">
        <f>E295/100*$I$2*Main!$AF$2</f>
        <v>48</v>
      </c>
      <c r="G295" s="639">
        <f>F295*Main!$AF$4</f>
        <v>48</v>
      </c>
      <c r="H295" s="9"/>
    </row>
    <row r="296" spans="1:8" s="5" customFormat="1" x14ac:dyDescent="0.35">
      <c r="A296" s="417">
        <v>9338501</v>
      </c>
      <c r="B296" s="254" t="s">
        <v>4927</v>
      </c>
      <c r="C296" s="7"/>
      <c r="D296" s="7">
        <v>200</v>
      </c>
      <c r="E296" s="650">
        <v>25.35</v>
      </c>
      <c r="F296" s="8">
        <f>E296/100*$I$2*Main!$AF$2</f>
        <v>30.42</v>
      </c>
      <c r="G296" s="639">
        <f>F296*Main!$AF$4</f>
        <v>30.42</v>
      </c>
      <c r="H296" s="9"/>
    </row>
    <row r="297" spans="1:8" s="5" customFormat="1" x14ac:dyDescent="0.35">
      <c r="A297" s="416">
        <v>1078660</v>
      </c>
      <c r="B297" s="254" t="s">
        <v>872</v>
      </c>
      <c r="C297" s="320"/>
      <c r="D297" s="7">
        <v>200</v>
      </c>
      <c r="E297" s="650">
        <v>87.483333333333334</v>
      </c>
      <c r="F297" s="8">
        <f>E297/100*$I$2*Main!$AF$2</f>
        <v>104.98</v>
      </c>
      <c r="G297" s="639">
        <f>F297*Main!$AF$4</f>
        <v>104.98</v>
      </c>
      <c r="H297" s="9"/>
    </row>
    <row r="298" spans="1:8" s="5" customFormat="1" x14ac:dyDescent="0.35">
      <c r="A298" s="416">
        <v>1078661</v>
      </c>
      <c r="B298" s="254" t="s">
        <v>1427</v>
      </c>
      <c r="C298" s="320"/>
      <c r="D298" s="7">
        <v>200</v>
      </c>
      <c r="E298" s="650">
        <v>98.833333333333329</v>
      </c>
      <c r="F298" s="8">
        <f>E298/100*$I$2*Main!$AF$2</f>
        <v>118.6</v>
      </c>
      <c r="G298" s="639">
        <f>F298*Main!$AF$4</f>
        <v>118.6</v>
      </c>
      <c r="H298" s="9"/>
    </row>
    <row r="299" spans="1:8" s="5" customFormat="1" x14ac:dyDescent="0.35">
      <c r="A299" s="416">
        <v>1078662</v>
      </c>
      <c r="B299" s="254" t="s">
        <v>873</v>
      </c>
      <c r="C299" s="320"/>
      <c r="D299" s="7">
        <v>200</v>
      </c>
      <c r="E299" s="650">
        <v>101.45</v>
      </c>
      <c r="F299" s="8">
        <f>E299/100*$I$2*Main!$AF$2</f>
        <v>121.74</v>
      </c>
      <c r="G299" s="639">
        <f>F299*Main!$AF$4</f>
        <v>121.74</v>
      </c>
      <c r="H299" s="9"/>
    </row>
    <row r="300" spans="1:8" s="5" customFormat="1" x14ac:dyDescent="0.35">
      <c r="A300" s="416">
        <v>1079198</v>
      </c>
      <c r="B300" s="254" t="s">
        <v>1428</v>
      </c>
      <c r="C300" s="320"/>
      <c r="D300" s="7">
        <v>400</v>
      </c>
      <c r="E300" s="650">
        <v>31.191666666666666</v>
      </c>
      <c r="F300" s="8">
        <f>E300/100*$I$2*Main!$AF$2</f>
        <v>37.43</v>
      </c>
      <c r="G300" s="639">
        <f>F300*Main!$AF$4</f>
        <v>37.43</v>
      </c>
      <c r="H300" s="9"/>
    </row>
    <row r="301" spans="1:8" s="5" customFormat="1" x14ac:dyDescent="0.35">
      <c r="A301" s="416">
        <v>1079199</v>
      </c>
      <c r="B301" s="254" t="s">
        <v>1429</v>
      </c>
      <c r="C301" s="320"/>
      <c r="D301" s="7">
        <v>400</v>
      </c>
      <c r="E301" s="650">
        <v>33.966666666666669</v>
      </c>
      <c r="F301" s="8">
        <f>E301/100*$I$2*Main!$AF$2</f>
        <v>40.76</v>
      </c>
      <c r="G301" s="639">
        <f>F301*Main!$AF$4</f>
        <v>40.76</v>
      </c>
      <c r="H301" s="9"/>
    </row>
    <row r="302" spans="1:8" s="5" customFormat="1" x14ac:dyDescent="0.35">
      <c r="A302" s="416">
        <v>1079200</v>
      </c>
      <c r="B302" s="254" t="s">
        <v>1430</v>
      </c>
      <c r="C302" s="320"/>
      <c r="D302" s="7">
        <v>400</v>
      </c>
      <c r="E302" s="650">
        <v>40.133333333333333</v>
      </c>
      <c r="F302" s="8">
        <f>E302/100*$I$2*Main!$AF$2</f>
        <v>48.16</v>
      </c>
      <c r="G302" s="639">
        <f>F302*Main!$AF$4</f>
        <v>48.16</v>
      </c>
      <c r="H302" s="9"/>
    </row>
    <row r="303" spans="1:8" s="5" customFormat="1" x14ac:dyDescent="0.35">
      <c r="A303" s="416">
        <v>1079210</v>
      </c>
      <c r="B303" s="254" t="s">
        <v>1431</v>
      </c>
      <c r="C303" s="7" t="s">
        <v>36</v>
      </c>
      <c r="D303" s="7">
        <v>400</v>
      </c>
      <c r="E303" s="650">
        <v>44.991666666666667</v>
      </c>
      <c r="F303" s="8">
        <f>E303/100*$I$2*Main!$AF$2</f>
        <v>53.99</v>
      </c>
      <c r="G303" s="639">
        <f>F303*Main!$AF$4</f>
        <v>53.99</v>
      </c>
      <c r="H303" s="9"/>
    </row>
    <row r="304" spans="1:8" s="5" customFormat="1" x14ac:dyDescent="0.35">
      <c r="A304" s="416">
        <v>1079211</v>
      </c>
      <c r="B304" s="254" t="s">
        <v>1432</v>
      </c>
      <c r="C304" s="320"/>
      <c r="D304" s="7">
        <v>400</v>
      </c>
      <c r="E304" s="650">
        <v>47.766666666666666</v>
      </c>
      <c r="F304" s="8">
        <f>E304/100*$I$2*Main!$AF$2</f>
        <v>57.32</v>
      </c>
      <c r="G304" s="639">
        <f>F304*Main!$AF$4</f>
        <v>57.32</v>
      </c>
      <c r="H304" s="9"/>
    </row>
    <row r="305" spans="1:9" s="5" customFormat="1" x14ac:dyDescent="0.35">
      <c r="A305" s="416">
        <v>1079212</v>
      </c>
      <c r="B305" s="254" t="s">
        <v>1433</v>
      </c>
      <c r="C305" s="7" t="s">
        <v>36</v>
      </c>
      <c r="D305" s="7">
        <v>400</v>
      </c>
      <c r="E305" s="650">
        <v>53.93333333333333</v>
      </c>
      <c r="F305" s="8">
        <f>E305/100*$I$2*Main!$AF$2</f>
        <v>64.72</v>
      </c>
      <c r="G305" s="639">
        <f>F305*Main!$AF$4</f>
        <v>64.72</v>
      </c>
      <c r="H305" s="9"/>
    </row>
    <row r="306" spans="1:9" s="5" customFormat="1" x14ac:dyDescent="0.35">
      <c r="A306" s="416">
        <v>1079222</v>
      </c>
      <c r="B306" s="254" t="s">
        <v>1434</v>
      </c>
      <c r="C306" s="320"/>
      <c r="D306" s="7">
        <v>400</v>
      </c>
      <c r="E306" s="650">
        <v>40.4</v>
      </c>
      <c r="F306" s="8">
        <f>E306/100*$I$2*Main!$AF$2</f>
        <v>48.48</v>
      </c>
      <c r="G306" s="639">
        <f>F306*Main!$AF$4</f>
        <v>48.48</v>
      </c>
      <c r="H306" s="9"/>
    </row>
    <row r="307" spans="1:9" s="5" customFormat="1" x14ac:dyDescent="0.35">
      <c r="A307" s="416">
        <v>1079223</v>
      </c>
      <c r="B307" s="254" t="s">
        <v>1435</v>
      </c>
      <c r="C307" s="320"/>
      <c r="D307" s="7">
        <v>400</v>
      </c>
      <c r="E307" s="650">
        <v>43.166666666666664</v>
      </c>
      <c r="F307" s="8">
        <f>E307/100*$I$2*Main!$AF$2</f>
        <v>51.8</v>
      </c>
      <c r="G307" s="639">
        <f>F307*Main!$AF$4</f>
        <v>51.8</v>
      </c>
      <c r="H307" s="9"/>
    </row>
    <row r="308" spans="1:9" s="5" customFormat="1" x14ac:dyDescent="0.35">
      <c r="A308" s="416">
        <v>1079224</v>
      </c>
      <c r="B308" s="254" t="s">
        <v>1436</v>
      </c>
      <c r="C308" s="320"/>
      <c r="D308" s="7">
        <v>400</v>
      </c>
      <c r="E308" s="650">
        <v>49.333333333333336</v>
      </c>
      <c r="F308" s="8">
        <f>E308/100*$I$2*Main!$AF$2</f>
        <v>59.2</v>
      </c>
      <c r="G308" s="639">
        <f>F308*Main!$AF$4</f>
        <v>59.2</v>
      </c>
      <c r="H308" s="9"/>
    </row>
    <row r="309" spans="1:9" s="5" customFormat="1" x14ac:dyDescent="0.35">
      <c r="A309" s="416">
        <v>1074727</v>
      </c>
      <c r="B309" s="254" t="s">
        <v>874</v>
      </c>
      <c r="C309" s="320"/>
      <c r="D309" s="7">
        <v>400</v>
      </c>
      <c r="E309" s="650">
        <v>44.55</v>
      </c>
      <c r="F309" s="8">
        <f>E309/100*$I$2*Main!$AF$2</f>
        <v>53.459999999999994</v>
      </c>
      <c r="G309" s="639">
        <f>F309*Main!$AF$4</f>
        <v>53.459999999999994</v>
      </c>
      <c r="H309" s="9"/>
    </row>
    <row r="310" spans="1:9" s="5" customFormat="1" x14ac:dyDescent="0.35">
      <c r="A310" s="416">
        <v>1074728</v>
      </c>
      <c r="B310" s="254" t="s">
        <v>875</v>
      </c>
      <c r="C310" s="320"/>
      <c r="D310" s="7">
        <v>400</v>
      </c>
      <c r="E310" s="650">
        <v>66.833333333333329</v>
      </c>
      <c r="F310" s="8">
        <f>E310/100*$I$2*Main!$AF$2</f>
        <v>80.2</v>
      </c>
      <c r="G310" s="639">
        <f>F310*Main!$AF$4</f>
        <v>80.2</v>
      </c>
      <c r="H310" s="9"/>
    </row>
    <row r="311" spans="1:9" s="5" customFormat="1" x14ac:dyDescent="0.35">
      <c r="A311" s="416">
        <v>79325</v>
      </c>
      <c r="B311" s="254" t="s">
        <v>876</v>
      </c>
      <c r="C311" s="320"/>
      <c r="D311" s="7">
        <v>50</v>
      </c>
      <c r="E311" s="650">
        <v>143.46666666666667</v>
      </c>
      <c r="F311" s="8">
        <f>E311/100*$I$2*Main!$AF$2</f>
        <v>172.16000000000003</v>
      </c>
      <c r="G311" s="639">
        <f>F311*Main!$AF$4</f>
        <v>172.16000000000003</v>
      </c>
      <c r="H311" s="9"/>
    </row>
    <row r="312" spans="1:9" s="5" customFormat="1" x14ac:dyDescent="0.35">
      <c r="A312" s="416">
        <v>1074730</v>
      </c>
      <c r="B312" s="254" t="s">
        <v>877</v>
      </c>
      <c r="C312" s="320"/>
      <c r="D312" s="7">
        <v>400</v>
      </c>
      <c r="E312" s="650">
        <v>133.59166666666667</v>
      </c>
      <c r="F312" s="8">
        <f>E312/100*$I$2*Main!$AF$2</f>
        <v>160.31</v>
      </c>
      <c r="G312" s="639">
        <f>F312*Main!$AF$4</f>
        <v>160.31</v>
      </c>
      <c r="H312" s="9"/>
    </row>
    <row r="313" spans="1:9" s="5" customFormat="1" x14ac:dyDescent="0.35">
      <c r="A313" s="416">
        <v>1074731</v>
      </c>
      <c r="B313" s="254" t="s">
        <v>878</v>
      </c>
      <c r="C313" s="320"/>
      <c r="D313" s="7">
        <v>400</v>
      </c>
      <c r="E313" s="650">
        <v>143.46666666666667</v>
      </c>
      <c r="F313" s="8">
        <f>E313/100*$I$2*Main!$AF$2</f>
        <v>172.16000000000003</v>
      </c>
      <c r="G313" s="639">
        <f>F313*Main!$AF$4</f>
        <v>172.16000000000003</v>
      </c>
      <c r="H313" s="9"/>
    </row>
    <row r="314" spans="1:9" s="5" customFormat="1" x14ac:dyDescent="0.35">
      <c r="A314" s="416">
        <v>9037365</v>
      </c>
      <c r="B314" s="254" t="s">
        <v>1437</v>
      </c>
      <c r="C314" s="320"/>
      <c r="D314" s="7">
        <v>2500</v>
      </c>
      <c r="E314" s="650">
        <v>13.4</v>
      </c>
      <c r="F314" s="8">
        <f>E314/100*$I$2*Main!$AF$2</f>
        <v>16.080000000000002</v>
      </c>
      <c r="G314" s="639">
        <f>F314*Main!$AF$4</f>
        <v>16.080000000000002</v>
      </c>
      <c r="H314" s="9"/>
    </row>
    <row r="315" spans="1:9" s="5" customFormat="1" x14ac:dyDescent="0.35">
      <c r="A315" s="416">
        <v>69603</v>
      </c>
      <c r="B315" s="254" t="s">
        <v>1438</v>
      </c>
      <c r="C315" s="320"/>
      <c r="D315" s="7">
        <v>10</v>
      </c>
      <c r="E315" s="650">
        <v>814.4666666666667</v>
      </c>
      <c r="F315" s="8">
        <f>E315/100*$I$2*Main!$AF$2</f>
        <v>977.36000000000013</v>
      </c>
      <c r="G315" s="639">
        <f>F315*Main!$AF$4</f>
        <v>977.36000000000013</v>
      </c>
      <c r="H315" s="9"/>
    </row>
    <row r="316" spans="1:9" s="5" customFormat="1" x14ac:dyDescent="0.35">
      <c r="A316" s="416">
        <v>69607</v>
      </c>
      <c r="B316" s="254" t="s">
        <v>1439</v>
      </c>
      <c r="C316" s="320"/>
      <c r="D316" s="7">
        <v>10</v>
      </c>
      <c r="E316" s="650">
        <v>729.48333333333335</v>
      </c>
      <c r="F316" s="8">
        <f>E316/100*$I$2*Main!$AF$2</f>
        <v>875.38</v>
      </c>
      <c r="G316" s="639">
        <f>F316*Main!$AF$4</f>
        <v>875.38</v>
      </c>
      <c r="H316" s="9"/>
    </row>
    <row r="317" spans="1:9" s="5" customFormat="1" x14ac:dyDescent="0.35">
      <c r="A317" s="416">
        <v>9046469</v>
      </c>
      <c r="B317" s="254" t="s">
        <v>879</v>
      </c>
      <c r="C317" s="320"/>
      <c r="D317" s="7">
        <v>200</v>
      </c>
      <c r="E317" s="650">
        <v>495.25833333333333</v>
      </c>
      <c r="F317" s="8">
        <f>E317/100*$I$2*Main!$AF$2</f>
        <v>594.30999999999995</v>
      </c>
      <c r="G317" s="639">
        <f>F317*Main!$AF$4</f>
        <v>594.30999999999995</v>
      </c>
      <c r="H317" s="9"/>
    </row>
    <row r="318" spans="1:9" s="106" customFormat="1" x14ac:dyDescent="0.35">
      <c r="A318" s="416">
        <v>60577</v>
      </c>
      <c r="B318" s="254" t="s">
        <v>1440</v>
      </c>
      <c r="C318" s="7" t="s">
        <v>36</v>
      </c>
      <c r="D318" s="7">
        <v>50</v>
      </c>
      <c r="E318" s="650">
        <v>522</v>
      </c>
      <c r="F318" s="8">
        <f>E318/100*$I$2*Main!$AF$2</f>
        <v>626.4</v>
      </c>
      <c r="G318" s="639">
        <f>F318*Main!$AF$4</f>
        <v>626.4</v>
      </c>
      <c r="H318" s="105"/>
      <c r="I318" s="5"/>
    </row>
    <row r="319" spans="1:9" s="5" customFormat="1" x14ac:dyDescent="0.35">
      <c r="A319" s="416">
        <v>60578</v>
      </c>
      <c r="B319" s="254" t="s">
        <v>1441</v>
      </c>
      <c r="C319" s="7" t="s">
        <v>36</v>
      </c>
      <c r="D319" s="7">
        <v>50</v>
      </c>
      <c r="E319" s="650">
        <v>535.42499999999995</v>
      </c>
      <c r="F319" s="8">
        <f>E319/100*$I$2*Main!$AF$2</f>
        <v>642.51</v>
      </c>
      <c r="G319" s="639">
        <f>F319*Main!$AF$4</f>
        <v>642.51</v>
      </c>
      <c r="H319" s="9"/>
    </row>
    <row r="320" spans="1:9" s="106" customFormat="1" x14ac:dyDescent="0.35">
      <c r="A320" s="416">
        <v>9046822</v>
      </c>
      <c r="B320" s="254" t="s">
        <v>880</v>
      </c>
      <c r="C320" s="320"/>
      <c r="D320" s="7">
        <v>200</v>
      </c>
      <c r="E320" s="650">
        <v>321.26666666666665</v>
      </c>
      <c r="F320" s="8">
        <f>E320/100*$I$2*Main!$AF$2</f>
        <v>385.52</v>
      </c>
      <c r="G320" s="639">
        <f>F320*Main!$AF$4</f>
        <v>385.52</v>
      </c>
      <c r="H320" s="105"/>
      <c r="I320" s="5"/>
    </row>
    <row r="321" spans="1:8" s="5" customFormat="1" x14ac:dyDescent="0.35">
      <c r="A321" s="416">
        <v>9146514</v>
      </c>
      <c r="B321" s="254" t="s">
        <v>1442</v>
      </c>
      <c r="C321" s="7" t="s">
        <v>36</v>
      </c>
      <c r="D321" s="7">
        <v>50</v>
      </c>
      <c r="E321" s="650">
        <v>321.26666666666665</v>
      </c>
      <c r="F321" s="8">
        <f>E321/100*$I$2*Main!$AF$2</f>
        <v>385.52</v>
      </c>
      <c r="G321" s="639">
        <f>F321*Main!$AF$4</f>
        <v>385.52</v>
      </c>
      <c r="H321" s="9"/>
    </row>
    <row r="322" spans="1:8" s="5" customFormat="1" x14ac:dyDescent="0.35">
      <c r="A322" s="416">
        <v>9046472</v>
      </c>
      <c r="B322" s="254" t="s">
        <v>881</v>
      </c>
      <c r="C322" s="320"/>
      <c r="D322" s="7">
        <v>200</v>
      </c>
      <c r="E322" s="650">
        <v>548.79999999999995</v>
      </c>
      <c r="F322" s="8">
        <f>E322/100*$I$2*Main!$AF$2</f>
        <v>658.56</v>
      </c>
      <c r="G322" s="639">
        <f>F322*Main!$AF$4</f>
        <v>658.56</v>
      </c>
      <c r="H322" s="9"/>
    </row>
    <row r="323" spans="1:8" s="5" customFormat="1" x14ac:dyDescent="0.35">
      <c r="A323" s="416">
        <v>60580</v>
      </c>
      <c r="B323" s="254" t="s">
        <v>1443</v>
      </c>
      <c r="C323" s="320"/>
      <c r="D323" s="7">
        <v>50</v>
      </c>
      <c r="E323" s="650">
        <v>548.79999999999995</v>
      </c>
      <c r="F323" s="8">
        <f>E323/100*$I$2*Main!$AF$2</f>
        <v>658.56</v>
      </c>
      <c r="G323" s="639">
        <f>F323*Main!$AF$4</f>
        <v>658.56</v>
      </c>
      <c r="H323" s="9"/>
    </row>
    <row r="324" spans="1:8" s="5" customFormat="1" x14ac:dyDescent="0.35">
      <c r="A324" s="416">
        <v>9051557</v>
      </c>
      <c r="B324" s="254" t="s">
        <v>882</v>
      </c>
      <c r="C324" s="320"/>
      <c r="D324" s="7">
        <v>1000</v>
      </c>
      <c r="E324" s="650">
        <v>233.60833333333332</v>
      </c>
      <c r="F324" s="8">
        <f>E324/100*$I$2*Main!$AF$2</f>
        <v>280.33</v>
      </c>
      <c r="G324" s="639">
        <f>F324*Main!$AF$4</f>
        <v>280.33</v>
      </c>
      <c r="H324" s="9"/>
    </row>
    <row r="325" spans="1:8" s="5" customFormat="1" x14ac:dyDescent="0.35">
      <c r="A325" s="416">
        <v>60687</v>
      </c>
      <c r="B325" s="254" t="s">
        <v>1444</v>
      </c>
      <c r="C325" s="320"/>
      <c r="D325" s="7">
        <v>50</v>
      </c>
      <c r="E325" s="650">
        <v>277.67500000000001</v>
      </c>
      <c r="F325" s="8">
        <f>E325/100*$I$2*Main!$AF$2</f>
        <v>333.21000000000004</v>
      </c>
      <c r="G325" s="639">
        <f>F325*Main!$AF$4</f>
        <v>333.21000000000004</v>
      </c>
      <c r="H325" s="9"/>
    </row>
    <row r="326" spans="1:8" s="5" customFormat="1" x14ac:dyDescent="0.35">
      <c r="A326" s="416">
        <v>60686</v>
      </c>
      <c r="B326" s="254" t="s">
        <v>1445</v>
      </c>
      <c r="C326" s="320"/>
      <c r="D326" s="7">
        <v>50</v>
      </c>
      <c r="E326" s="650">
        <v>277.67500000000001</v>
      </c>
      <c r="F326" s="8">
        <f>E326/100*$I$2*Main!$AF$2</f>
        <v>333.21000000000004</v>
      </c>
      <c r="G326" s="639">
        <f>F326*Main!$AF$4</f>
        <v>333.21000000000004</v>
      </c>
      <c r="H326" s="9"/>
    </row>
    <row r="327" spans="1:8" s="5" customFormat="1" x14ac:dyDescent="0.35">
      <c r="A327" s="416">
        <v>69846</v>
      </c>
      <c r="B327" s="254" t="s">
        <v>1446</v>
      </c>
      <c r="C327" s="320"/>
      <c r="D327" s="7">
        <v>50</v>
      </c>
      <c r="E327" s="650">
        <v>290.80833333333334</v>
      </c>
      <c r="F327" s="8">
        <f>E327/100*$I$2*Main!$AF$2</f>
        <v>348.97</v>
      </c>
      <c r="G327" s="639">
        <f>F327*Main!$AF$4</f>
        <v>348.97</v>
      </c>
      <c r="H327" s="9"/>
    </row>
    <row r="328" spans="1:8" s="5" customFormat="1" x14ac:dyDescent="0.35">
      <c r="A328" s="416">
        <v>9239087</v>
      </c>
      <c r="B328" s="254" t="s">
        <v>1447</v>
      </c>
      <c r="C328" s="320"/>
      <c r="D328" s="320">
        <v>1</v>
      </c>
      <c r="E328" s="650">
        <v>4474.0083333333332</v>
      </c>
      <c r="F328" s="8">
        <f>E328/100*$I$2*Main!$AF$2</f>
        <v>5368.8099999999995</v>
      </c>
      <c r="G328" s="639">
        <f>F328*Main!$AF$4</f>
        <v>5368.8099999999995</v>
      </c>
      <c r="H328" s="9"/>
    </row>
    <row r="329" spans="1:8" s="5" customFormat="1" x14ac:dyDescent="0.35">
      <c r="A329" s="416">
        <v>9239088</v>
      </c>
      <c r="B329" s="254" t="s">
        <v>1448</v>
      </c>
      <c r="C329" s="320"/>
      <c r="D329" s="319">
        <v>1</v>
      </c>
      <c r="E329" s="650">
        <v>4474.0083333333332</v>
      </c>
      <c r="F329" s="8">
        <f>E329/100*$I$2*Main!$AF$2</f>
        <v>5368.8099999999995</v>
      </c>
      <c r="G329" s="639">
        <f>F329*Main!$AF$4</f>
        <v>5368.8099999999995</v>
      </c>
      <c r="H329" s="9"/>
    </row>
    <row r="330" spans="1:8" s="5" customFormat="1" x14ac:dyDescent="0.35">
      <c r="A330" s="416">
        <v>9239099</v>
      </c>
      <c r="B330" s="254" t="s">
        <v>1449</v>
      </c>
      <c r="C330" s="320"/>
      <c r="D330" s="320">
        <v>1</v>
      </c>
      <c r="E330" s="650">
        <v>4474.0083333333332</v>
      </c>
      <c r="F330" s="8">
        <f>E330/100*$I$2*Main!$AF$2</f>
        <v>5368.8099999999995</v>
      </c>
      <c r="G330" s="639">
        <f>F330*Main!$AF$4</f>
        <v>5368.8099999999995</v>
      </c>
      <c r="H330" s="9"/>
    </row>
    <row r="331" spans="1:8" s="5" customFormat="1" x14ac:dyDescent="0.35">
      <c r="A331" s="416">
        <v>9089626</v>
      </c>
      <c r="B331" s="254" t="s">
        <v>883</v>
      </c>
      <c r="C331" s="320"/>
      <c r="D331" s="319">
        <v>25</v>
      </c>
      <c r="E331" s="650">
        <v>722.98333333333335</v>
      </c>
      <c r="F331" s="8">
        <f>E331/100*$I$2*Main!$AF$2</f>
        <v>867.58</v>
      </c>
      <c r="G331" s="639">
        <f>F331*Main!$AF$4</f>
        <v>867.58</v>
      </c>
      <c r="H331" s="9"/>
    </row>
    <row r="332" spans="1:8" s="5" customFormat="1" x14ac:dyDescent="0.35">
      <c r="A332" s="416">
        <v>9089601</v>
      </c>
      <c r="B332" s="254" t="s">
        <v>884</v>
      </c>
      <c r="C332" s="320"/>
      <c r="D332" s="319">
        <v>25</v>
      </c>
      <c r="E332" s="650">
        <v>722.98333333333335</v>
      </c>
      <c r="F332" s="8">
        <f>E332/100*$I$2*Main!$AF$2</f>
        <v>867.58</v>
      </c>
      <c r="G332" s="639">
        <f>F332*Main!$AF$4</f>
        <v>867.58</v>
      </c>
      <c r="H332" s="9"/>
    </row>
    <row r="333" spans="1:8" s="5" customFormat="1" x14ac:dyDescent="0.35">
      <c r="A333" s="416">
        <v>9089587</v>
      </c>
      <c r="B333" s="254" t="s">
        <v>885</v>
      </c>
      <c r="C333" s="320"/>
      <c r="D333" s="319">
        <v>25</v>
      </c>
      <c r="E333" s="650">
        <v>722.98333333333335</v>
      </c>
      <c r="F333" s="8">
        <f>E333/100*$I$2*Main!$AF$2</f>
        <v>867.58</v>
      </c>
      <c r="G333" s="639">
        <f>F333*Main!$AF$4</f>
        <v>867.58</v>
      </c>
      <c r="H333" s="9"/>
    </row>
    <row r="334" spans="1:8" s="5" customFormat="1" x14ac:dyDescent="0.35">
      <c r="A334" s="416">
        <v>9089628</v>
      </c>
      <c r="B334" s="254" t="s">
        <v>886</v>
      </c>
      <c r="C334" s="320"/>
      <c r="D334" s="319">
        <v>25</v>
      </c>
      <c r="E334" s="650">
        <v>649.9</v>
      </c>
      <c r="F334" s="8">
        <f>E334/100*$I$2*Main!$AF$2</f>
        <v>779.88</v>
      </c>
      <c r="G334" s="639">
        <f>F334*Main!$AF$4</f>
        <v>779.88</v>
      </c>
      <c r="H334" s="9"/>
    </row>
    <row r="335" spans="1:8" s="5" customFormat="1" x14ac:dyDescent="0.35">
      <c r="A335" s="416">
        <v>9089603</v>
      </c>
      <c r="B335" s="254" t="s">
        <v>887</v>
      </c>
      <c r="C335" s="320"/>
      <c r="D335" s="319">
        <v>25</v>
      </c>
      <c r="E335" s="650">
        <v>649.9</v>
      </c>
      <c r="F335" s="8">
        <f>E335/100*$I$2*Main!$AF$2</f>
        <v>779.88</v>
      </c>
      <c r="G335" s="639">
        <f>F335*Main!$AF$4</f>
        <v>779.88</v>
      </c>
      <c r="H335" s="9"/>
    </row>
    <row r="336" spans="1:8" s="5" customFormat="1" x14ac:dyDescent="0.35">
      <c r="A336" s="416">
        <v>9089589</v>
      </c>
      <c r="B336" s="254" t="s">
        <v>888</v>
      </c>
      <c r="C336" s="7" t="s">
        <v>36</v>
      </c>
      <c r="D336" s="319">
        <v>25</v>
      </c>
      <c r="E336" s="650">
        <v>649.9</v>
      </c>
      <c r="F336" s="8">
        <f>E336/100*$I$2*Main!$AF$2</f>
        <v>779.88</v>
      </c>
      <c r="G336" s="639">
        <f>F336*Main!$AF$4</f>
        <v>779.88</v>
      </c>
      <c r="H336" s="9"/>
    </row>
    <row r="337" spans="1:9" s="5" customFormat="1" x14ac:dyDescent="0.35">
      <c r="A337" s="416">
        <v>9089629</v>
      </c>
      <c r="B337" s="254" t="s">
        <v>889</v>
      </c>
      <c r="C337" s="320"/>
      <c r="D337" s="319">
        <v>25</v>
      </c>
      <c r="E337" s="650">
        <v>903.8416666666667</v>
      </c>
      <c r="F337" s="8">
        <f>E337/100*$I$2*Main!$AF$2</f>
        <v>1084.6099999999999</v>
      </c>
      <c r="G337" s="639">
        <f>F337*Main!$AF$4</f>
        <v>1084.6099999999999</v>
      </c>
      <c r="H337" s="9"/>
    </row>
    <row r="338" spans="1:9" s="5" customFormat="1" x14ac:dyDescent="0.35">
      <c r="A338" s="416">
        <v>9089604</v>
      </c>
      <c r="B338" s="254" t="s">
        <v>890</v>
      </c>
      <c r="C338" s="320"/>
      <c r="D338" s="319">
        <v>25</v>
      </c>
      <c r="E338" s="650">
        <v>649.7833333333333</v>
      </c>
      <c r="F338" s="8">
        <f>E338/100*$I$2*Main!$AF$2</f>
        <v>779.74</v>
      </c>
      <c r="G338" s="639">
        <f>F338*Main!$AF$4</f>
        <v>779.74</v>
      </c>
      <c r="H338" s="9"/>
    </row>
    <row r="339" spans="1:9" s="5" customFormat="1" x14ac:dyDescent="0.35">
      <c r="A339" s="416">
        <v>9089590</v>
      </c>
      <c r="B339" s="254" t="s">
        <v>891</v>
      </c>
      <c r="C339" s="320"/>
      <c r="D339" s="319">
        <v>25</v>
      </c>
      <c r="E339" s="650">
        <v>903.8416666666667</v>
      </c>
      <c r="F339" s="8">
        <f>E339/100*$I$2*Main!$AF$2</f>
        <v>1084.6099999999999</v>
      </c>
      <c r="G339" s="639">
        <f>F339*Main!$AF$4</f>
        <v>1084.6099999999999</v>
      </c>
      <c r="H339" s="9"/>
    </row>
    <row r="340" spans="1:9" s="5" customFormat="1" x14ac:dyDescent="0.35">
      <c r="A340" s="416">
        <v>9089630</v>
      </c>
      <c r="B340" s="254" t="s">
        <v>892</v>
      </c>
      <c r="C340" s="320"/>
      <c r="D340" s="319">
        <v>25</v>
      </c>
      <c r="E340" s="650">
        <v>997.8</v>
      </c>
      <c r="F340" s="8">
        <f>E340/100*$I$2*Main!$AF$2</f>
        <v>1197.3599999999999</v>
      </c>
      <c r="G340" s="639">
        <f>F340*Main!$AF$4</f>
        <v>1197.3599999999999</v>
      </c>
      <c r="H340" s="9"/>
    </row>
    <row r="341" spans="1:9" s="5" customFormat="1" x14ac:dyDescent="0.35">
      <c r="A341" s="416">
        <v>9089605</v>
      </c>
      <c r="B341" s="254" t="s">
        <v>893</v>
      </c>
      <c r="C341" s="320"/>
      <c r="D341" s="319">
        <v>25</v>
      </c>
      <c r="E341" s="650">
        <v>812.77499999999998</v>
      </c>
      <c r="F341" s="8">
        <f>E341/100*$I$2*Main!$AF$2</f>
        <v>975.32999999999993</v>
      </c>
      <c r="G341" s="639">
        <f>F341*Main!$AF$4</f>
        <v>975.32999999999993</v>
      </c>
      <c r="H341" s="9"/>
    </row>
    <row r="342" spans="1:9" s="5" customFormat="1" x14ac:dyDescent="0.35">
      <c r="A342" s="416">
        <v>9089591</v>
      </c>
      <c r="B342" s="254" t="s">
        <v>894</v>
      </c>
      <c r="C342" s="320"/>
      <c r="D342" s="319">
        <v>25</v>
      </c>
      <c r="E342" s="650">
        <v>997.8</v>
      </c>
      <c r="F342" s="8">
        <f>E342/100*$I$2*Main!$AF$2</f>
        <v>1197.3599999999999</v>
      </c>
      <c r="G342" s="639">
        <f>F342*Main!$AF$4</f>
        <v>1197.3599999999999</v>
      </c>
      <c r="H342" s="9"/>
    </row>
    <row r="343" spans="1:9" s="5" customFormat="1" x14ac:dyDescent="0.35">
      <c r="A343" s="416">
        <v>9089631</v>
      </c>
      <c r="B343" s="254" t="s">
        <v>895</v>
      </c>
      <c r="C343" s="320"/>
      <c r="D343" s="319">
        <v>25</v>
      </c>
      <c r="E343" s="650">
        <v>837.47500000000002</v>
      </c>
      <c r="F343" s="8">
        <f>E343/100*$I$2*Main!$AF$2</f>
        <v>1004.97</v>
      </c>
      <c r="G343" s="639">
        <f>F343*Main!$AF$4</f>
        <v>1004.97</v>
      </c>
      <c r="H343" s="9"/>
    </row>
    <row r="344" spans="1:9" s="5" customFormat="1" x14ac:dyDescent="0.35">
      <c r="A344" s="416">
        <v>9089606</v>
      </c>
      <c r="B344" s="254" t="s">
        <v>896</v>
      </c>
      <c r="C344" s="320"/>
      <c r="D344" s="319">
        <v>25</v>
      </c>
      <c r="E344" s="650">
        <v>582.32500000000005</v>
      </c>
      <c r="F344" s="8">
        <f>E344/100*$I$2*Main!$AF$2</f>
        <v>698.79000000000008</v>
      </c>
      <c r="G344" s="639">
        <f>F344*Main!$AF$4</f>
        <v>698.79000000000008</v>
      </c>
      <c r="H344" s="9"/>
    </row>
    <row r="345" spans="1:9" s="5" customFormat="1" x14ac:dyDescent="0.35">
      <c r="A345" s="416">
        <v>9089592</v>
      </c>
      <c r="B345" s="254" t="s">
        <v>897</v>
      </c>
      <c r="C345" s="320"/>
      <c r="D345" s="320">
        <v>25</v>
      </c>
      <c r="E345" s="650">
        <v>837.47500000000002</v>
      </c>
      <c r="F345" s="8">
        <f>E345/100*$I$2*Main!$AF$2</f>
        <v>1004.97</v>
      </c>
      <c r="G345" s="639">
        <f>F345*Main!$AF$4</f>
        <v>1004.97</v>
      </c>
      <c r="H345" s="9"/>
    </row>
    <row r="346" spans="1:9" s="5" customFormat="1" x14ac:dyDescent="0.35">
      <c r="A346" s="416">
        <v>9089632</v>
      </c>
      <c r="B346" s="254" t="s">
        <v>898</v>
      </c>
      <c r="C346" s="320"/>
      <c r="D346" s="320">
        <v>25</v>
      </c>
      <c r="E346" s="650">
        <v>911.58333333333337</v>
      </c>
      <c r="F346" s="8">
        <f>E346/100*$I$2*Main!$AF$2</f>
        <v>1093.9000000000001</v>
      </c>
      <c r="G346" s="639">
        <f>F346*Main!$AF$4</f>
        <v>1093.9000000000001</v>
      </c>
      <c r="H346" s="9"/>
    </row>
    <row r="347" spans="1:9" s="5" customFormat="1" x14ac:dyDescent="0.35">
      <c r="A347" s="416">
        <v>9089607</v>
      </c>
      <c r="B347" s="254" t="s">
        <v>899</v>
      </c>
      <c r="C347" s="320"/>
      <c r="D347" s="320">
        <v>25</v>
      </c>
      <c r="E347" s="650">
        <v>911.58333333333337</v>
      </c>
      <c r="F347" s="8">
        <f>E347/100*$I$2*Main!$AF$2</f>
        <v>1093.9000000000001</v>
      </c>
      <c r="G347" s="639">
        <f>F347*Main!$AF$4</f>
        <v>1093.9000000000001</v>
      </c>
      <c r="H347" s="9"/>
    </row>
    <row r="348" spans="1:9" s="106" customFormat="1" x14ac:dyDescent="0.35">
      <c r="A348" s="416">
        <v>9089593</v>
      </c>
      <c r="B348" s="254" t="s">
        <v>900</v>
      </c>
      <c r="C348" s="320"/>
      <c r="D348" s="320">
        <v>25</v>
      </c>
      <c r="E348" s="650">
        <v>911.58333333333337</v>
      </c>
      <c r="F348" s="8">
        <f>E348/100*$I$2*Main!$AF$2</f>
        <v>1093.9000000000001</v>
      </c>
      <c r="G348" s="639">
        <f>F348*Main!$AF$4</f>
        <v>1093.9000000000001</v>
      </c>
      <c r="H348" s="105"/>
      <c r="I348" s="5"/>
    </row>
    <row r="349" spans="1:9" s="106" customFormat="1" x14ac:dyDescent="0.35">
      <c r="A349" s="416">
        <v>9089566</v>
      </c>
      <c r="B349" s="254" t="s">
        <v>901</v>
      </c>
      <c r="C349" s="320"/>
      <c r="D349" s="7">
        <v>25</v>
      </c>
      <c r="E349" s="650">
        <v>350.49166666666667</v>
      </c>
      <c r="F349" s="8">
        <f>E349/100*$I$2*Main!$AF$2</f>
        <v>420.59000000000003</v>
      </c>
      <c r="G349" s="639">
        <f>F349*Main!$AF$4</f>
        <v>420.59000000000003</v>
      </c>
      <c r="H349" s="105"/>
      <c r="I349" s="5"/>
    </row>
    <row r="350" spans="1:9" s="5" customFormat="1" x14ac:dyDescent="0.35">
      <c r="A350" s="416">
        <v>9089633</v>
      </c>
      <c r="B350" s="254" t="s">
        <v>902</v>
      </c>
      <c r="C350" s="320"/>
      <c r="D350" s="320">
        <v>25</v>
      </c>
      <c r="E350" s="650">
        <v>289.74166666666667</v>
      </c>
      <c r="F350" s="8">
        <f>E350/100*$I$2*Main!$AF$2</f>
        <v>347.69</v>
      </c>
      <c r="G350" s="639">
        <f>F350*Main!$AF$4</f>
        <v>347.69</v>
      </c>
      <c r="H350" s="9"/>
    </row>
    <row r="351" spans="1:9" s="5" customFormat="1" x14ac:dyDescent="0.35">
      <c r="A351" s="416">
        <v>9090869</v>
      </c>
      <c r="B351" s="254" t="s">
        <v>903</v>
      </c>
      <c r="C351" s="320"/>
      <c r="D351" s="320">
        <v>100</v>
      </c>
      <c r="E351" s="650">
        <v>49.791666666666664</v>
      </c>
      <c r="F351" s="8">
        <f>E351/100*$I$2*Main!$AF$2</f>
        <v>59.749999999999993</v>
      </c>
      <c r="G351" s="639">
        <f>F351*Main!$AF$4</f>
        <v>59.749999999999993</v>
      </c>
      <c r="H351" s="9"/>
    </row>
    <row r="352" spans="1:9" s="5" customFormat="1" x14ac:dyDescent="0.35">
      <c r="A352" s="416">
        <v>9090845</v>
      </c>
      <c r="B352" s="254" t="s">
        <v>904</v>
      </c>
      <c r="C352" s="320"/>
      <c r="D352" s="320">
        <v>100</v>
      </c>
      <c r="E352" s="650">
        <v>34.783333333333331</v>
      </c>
      <c r="F352" s="8">
        <f>E352/100*$I$2*Main!$AF$2</f>
        <v>41.74</v>
      </c>
      <c r="G352" s="639">
        <f>F352*Main!$AF$4</f>
        <v>41.74</v>
      </c>
      <c r="H352" s="9"/>
    </row>
    <row r="353" spans="1:9" s="5" customFormat="1" x14ac:dyDescent="0.35">
      <c r="A353" s="416">
        <v>9090846</v>
      </c>
      <c r="B353" s="254" t="s">
        <v>905</v>
      </c>
      <c r="C353" s="320"/>
      <c r="D353" s="320">
        <v>100</v>
      </c>
      <c r="E353" s="650">
        <v>31.225000000000001</v>
      </c>
      <c r="F353" s="8">
        <f>E353/100*$I$2*Main!$AF$2</f>
        <v>37.470000000000006</v>
      </c>
      <c r="G353" s="639">
        <f>F353*Main!$AF$4</f>
        <v>37.470000000000006</v>
      </c>
      <c r="H353" s="9"/>
    </row>
    <row r="354" spans="1:9" s="5" customFormat="1" x14ac:dyDescent="0.35">
      <c r="A354" s="416">
        <v>1022834</v>
      </c>
      <c r="B354" s="254" t="s">
        <v>1450</v>
      </c>
      <c r="C354" s="320"/>
      <c r="D354" s="320">
        <v>250</v>
      </c>
      <c r="E354" s="650">
        <v>50.94166666666667</v>
      </c>
      <c r="F354" s="8">
        <f>E354/100*$I$2*Main!$AF$2</f>
        <v>61.13000000000001</v>
      </c>
      <c r="G354" s="639">
        <f>F354*Main!$AF$4</f>
        <v>61.13000000000001</v>
      </c>
      <c r="H354" s="9"/>
    </row>
    <row r="355" spans="1:9" s="5" customFormat="1" x14ac:dyDescent="0.35">
      <c r="A355" s="416">
        <v>52095</v>
      </c>
      <c r="B355" s="254" t="s">
        <v>1451</v>
      </c>
      <c r="C355" s="320"/>
      <c r="D355" s="7">
        <v>10</v>
      </c>
      <c r="E355" s="650">
        <v>1251.9416666666666</v>
      </c>
      <c r="F355" s="8">
        <f>E355/100*$I$2*Main!$AF$2</f>
        <v>1502.33</v>
      </c>
      <c r="G355" s="639">
        <f>F355*Main!$AF$4</f>
        <v>1502.33</v>
      </c>
      <c r="H355" s="9"/>
    </row>
    <row r="356" spans="1:9" s="5" customFormat="1" x14ac:dyDescent="0.35">
      <c r="A356" s="416">
        <v>9239784</v>
      </c>
      <c r="B356" s="254" t="s">
        <v>1452</v>
      </c>
      <c r="C356" s="320"/>
      <c r="D356" s="320">
        <v>1</v>
      </c>
      <c r="E356" s="650">
        <v>4742.45</v>
      </c>
      <c r="F356" s="8">
        <f>E356/100*$I$2*Main!$AF$2</f>
        <v>5690.94</v>
      </c>
      <c r="G356" s="639">
        <f>F356*Main!$AF$4</f>
        <v>5690.94</v>
      </c>
      <c r="H356" s="9"/>
    </row>
    <row r="357" spans="1:9" s="5" customFormat="1" x14ac:dyDescent="0.35">
      <c r="A357" s="416">
        <v>9248766</v>
      </c>
      <c r="B357" s="254" t="s">
        <v>1453</v>
      </c>
      <c r="C357" s="320"/>
      <c r="D357" s="320">
        <v>50</v>
      </c>
      <c r="E357" s="650">
        <v>371.83333333333331</v>
      </c>
      <c r="F357" s="8">
        <f>E357/100*$I$2*Main!$AF$2</f>
        <v>446.2</v>
      </c>
      <c r="G357" s="639">
        <f>F357*Main!$AF$4</f>
        <v>446.2</v>
      </c>
      <c r="H357" s="9"/>
    </row>
    <row r="358" spans="1:9" s="5" customFormat="1" x14ac:dyDescent="0.35">
      <c r="A358" s="416">
        <v>72134</v>
      </c>
      <c r="B358" s="254" t="s">
        <v>1454</v>
      </c>
      <c r="C358" s="320"/>
      <c r="D358" s="320">
        <v>10</v>
      </c>
      <c r="E358" s="650">
        <v>874.32500000000005</v>
      </c>
      <c r="F358" s="8">
        <f>E358/100*$I$2*Main!$AF$2</f>
        <v>1049.19</v>
      </c>
      <c r="G358" s="639">
        <f>F358*Main!$AF$4</f>
        <v>1049.19</v>
      </c>
      <c r="H358" s="9"/>
    </row>
    <row r="359" spans="1:9" s="5" customFormat="1" x14ac:dyDescent="0.35">
      <c r="A359" s="416">
        <v>9046480</v>
      </c>
      <c r="B359" s="254" t="s">
        <v>1455</v>
      </c>
      <c r="C359" s="320"/>
      <c r="D359" s="320">
        <v>100</v>
      </c>
      <c r="E359" s="650">
        <v>601.75833333333333</v>
      </c>
      <c r="F359" s="8">
        <f>E359/100*$I$2*Main!$AF$2</f>
        <v>722.11</v>
      </c>
      <c r="G359" s="639">
        <f>F359*Main!$AF$4</f>
        <v>722.11</v>
      </c>
      <c r="H359" s="9"/>
    </row>
    <row r="360" spans="1:9" s="5" customFormat="1" x14ac:dyDescent="0.35">
      <c r="A360" s="416">
        <v>9079390</v>
      </c>
      <c r="B360" s="254" t="s">
        <v>1456</v>
      </c>
      <c r="C360" s="320"/>
      <c r="D360" s="320">
        <v>1</v>
      </c>
      <c r="E360" s="650">
        <v>2434.875</v>
      </c>
      <c r="F360" s="8">
        <f>E360/100*$I$2*Main!$AF$2</f>
        <v>2921.85</v>
      </c>
      <c r="G360" s="639">
        <f>F360*Main!$AF$4</f>
        <v>2921.85</v>
      </c>
      <c r="H360" s="9"/>
    </row>
    <row r="361" spans="1:9" s="5" customFormat="1" x14ac:dyDescent="0.35">
      <c r="A361" s="416">
        <v>9255240</v>
      </c>
      <c r="B361" s="254" t="s">
        <v>1457</v>
      </c>
      <c r="C361" s="7" t="s">
        <v>36</v>
      </c>
      <c r="D361" s="7">
        <v>1</v>
      </c>
      <c r="E361" s="650">
        <v>3401.25</v>
      </c>
      <c r="F361" s="8">
        <f>E361/100*$I$2*Main!$AF$2</f>
        <v>4081.5000000000005</v>
      </c>
      <c r="G361" s="639">
        <f>F361*Main!$AF$4</f>
        <v>4081.5000000000005</v>
      </c>
      <c r="H361" s="9"/>
    </row>
    <row r="362" spans="1:9" s="5" customFormat="1" x14ac:dyDescent="0.35">
      <c r="A362" s="416">
        <v>9255241</v>
      </c>
      <c r="B362" s="254" t="s">
        <v>1458</v>
      </c>
      <c r="C362" s="320"/>
      <c r="D362" s="7">
        <v>1</v>
      </c>
      <c r="E362" s="650">
        <v>3443.3583333333331</v>
      </c>
      <c r="F362" s="8">
        <f>E362/100*$I$2*Main!$AF$2</f>
        <v>4132.03</v>
      </c>
      <c r="G362" s="639">
        <f>F362*Main!$AF$4</f>
        <v>4132.03</v>
      </c>
      <c r="H362" s="9"/>
    </row>
    <row r="363" spans="1:9" s="106" customFormat="1" x14ac:dyDescent="0.35">
      <c r="A363" s="416">
        <v>9255242</v>
      </c>
      <c r="B363" s="254" t="s">
        <v>1459</v>
      </c>
      <c r="C363" s="320"/>
      <c r="D363" s="7">
        <v>1</v>
      </c>
      <c r="E363" s="650">
        <v>3485.4166666666665</v>
      </c>
      <c r="F363" s="8">
        <f>E363/100*$I$2*Main!$AF$2</f>
        <v>4182.5</v>
      </c>
      <c r="G363" s="639">
        <f>F363*Main!$AF$4</f>
        <v>4182.5</v>
      </c>
      <c r="H363" s="105"/>
      <c r="I363" s="5"/>
    </row>
    <row r="364" spans="1:9" s="106" customFormat="1" x14ac:dyDescent="0.35">
      <c r="A364" s="416">
        <v>9255243</v>
      </c>
      <c r="B364" s="254" t="s">
        <v>1460</v>
      </c>
      <c r="C364" s="7" t="s">
        <v>36</v>
      </c>
      <c r="D364" s="7">
        <v>1</v>
      </c>
      <c r="E364" s="650">
        <v>3527.5583333333334</v>
      </c>
      <c r="F364" s="8">
        <f>E364/100*$I$2*Main!$AF$2</f>
        <v>4233.0700000000006</v>
      </c>
      <c r="G364" s="639">
        <f>F364*Main!$AF$4</f>
        <v>4233.0700000000006</v>
      </c>
      <c r="H364" s="105"/>
      <c r="I364" s="5"/>
    </row>
    <row r="365" spans="1:9" s="106" customFormat="1" x14ac:dyDescent="0.35">
      <c r="A365" s="416">
        <v>9255244</v>
      </c>
      <c r="B365" s="254" t="s">
        <v>1461</v>
      </c>
      <c r="C365" s="320"/>
      <c r="D365" s="7">
        <v>1</v>
      </c>
      <c r="E365" s="650">
        <v>3398.9416666666666</v>
      </c>
      <c r="F365" s="8">
        <f>E365/100*$I$2*Main!$AF$2</f>
        <v>4078.7299999999996</v>
      </c>
      <c r="G365" s="639">
        <f>F365*Main!$AF$4</f>
        <v>4078.7299999999996</v>
      </c>
      <c r="H365" s="105"/>
      <c r="I365" s="5"/>
    </row>
    <row r="366" spans="1:9" s="106" customFormat="1" x14ac:dyDescent="0.35">
      <c r="A366" s="416">
        <v>9255245</v>
      </c>
      <c r="B366" s="254" t="s">
        <v>1462</v>
      </c>
      <c r="C366" s="320"/>
      <c r="D366" s="7">
        <v>1</v>
      </c>
      <c r="E366" s="650">
        <v>3424.2</v>
      </c>
      <c r="F366" s="8">
        <f>E366/100*$I$2*Main!$AF$2</f>
        <v>4109.04</v>
      </c>
      <c r="G366" s="639">
        <f>F366*Main!$AF$4</f>
        <v>4109.04</v>
      </c>
      <c r="H366" s="105"/>
      <c r="I366" s="5"/>
    </row>
    <row r="367" spans="1:9" s="106" customFormat="1" x14ac:dyDescent="0.35">
      <c r="A367" s="416">
        <v>9255246</v>
      </c>
      <c r="B367" s="254" t="s">
        <v>1463</v>
      </c>
      <c r="C367" s="320"/>
      <c r="D367" s="7">
        <v>1</v>
      </c>
      <c r="E367" s="650">
        <v>3466.3249999999998</v>
      </c>
      <c r="F367" s="8">
        <f>E367/100*$I$2*Main!$AF$2</f>
        <v>4159.59</v>
      </c>
      <c r="G367" s="639">
        <f>F367*Main!$AF$4</f>
        <v>4159.59</v>
      </c>
      <c r="H367" s="105"/>
      <c r="I367" s="5"/>
    </row>
    <row r="368" spans="1:9" s="106" customFormat="1" x14ac:dyDescent="0.35">
      <c r="A368" s="416">
        <v>9255247</v>
      </c>
      <c r="B368" s="254" t="s">
        <v>1464</v>
      </c>
      <c r="C368" s="320"/>
      <c r="D368" s="7">
        <v>1</v>
      </c>
      <c r="E368" s="650">
        <v>3508.4083333333333</v>
      </c>
      <c r="F368" s="8">
        <f>E368/100*$I$2*Main!$AF$2</f>
        <v>4210.09</v>
      </c>
      <c r="G368" s="639">
        <f>F368*Main!$AF$4</f>
        <v>4210.09</v>
      </c>
      <c r="H368" s="105"/>
      <c r="I368" s="5"/>
    </row>
    <row r="369" spans="1:9" s="106" customFormat="1" x14ac:dyDescent="0.35">
      <c r="A369" s="416">
        <v>9255248</v>
      </c>
      <c r="B369" s="254" t="s">
        <v>1465</v>
      </c>
      <c r="C369" s="320"/>
      <c r="D369" s="7">
        <v>1</v>
      </c>
      <c r="E369" s="650">
        <v>3550.4833333333331</v>
      </c>
      <c r="F369" s="8">
        <f>E369/100*$I$2*Main!$AF$2</f>
        <v>4260.58</v>
      </c>
      <c r="G369" s="639">
        <f>F369*Main!$AF$4</f>
        <v>4260.58</v>
      </c>
      <c r="H369" s="105"/>
      <c r="I369" s="5"/>
    </row>
    <row r="370" spans="1:9" s="5" customFormat="1" x14ac:dyDescent="0.35">
      <c r="A370" s="416">
        <v>9255249</v>
      </c>
      <c r="B370" s="254" t="s">
        <v>1466</v>
      </c>
      <c r="C370" s="320"/>
      <c r="D370" s="7">
        <v>1</v>
      </c>
      <c r="E370" s="650">
        <v>3592.6</v>
      </c>
      <c r="F370" s="8">
        <f>E370/100*$I$2*Main!$AF$2</f>
        <v>4311.12</v>
      </c>
      <c r="G370" s="639">
        <f>F370*Main!$AF$4</f>
        <v>4311.12</v>
      </c>
      <c r="H370" s="9"/>
    </row>
    <row r="371" spans="1:9" s="5" customFormat="1" x14ac:dyDescent="0.35">
      <c r="A371" s="416">
        <v>9255250</v>
      </c>
      <c r="B371" s="254" t="s">
        <v>1467</v>
      </c>
      <c r="C371" s="320"/>
      <c r="D371" s="7">
        <v>1</v>
      </c>
      <c r="E371" s="650">
        <v>3634.6833333333334</v>
      </c>
      <c r="F371" s="8">
        <f>E371/100*$I$2*Main!$AF$2</f>
        <v>4361.6200000000008</v>
      </c>
      <c r="G371" s="639">
        <f>F371*Main!$AF$4</f>
        <v>4361.6200000000008</v>
      </c>
      <c r="H371" s="9"/>
    </row>
    <row r="372" spans="1:9" s="106" customFormat="1" x14ac:dyDescent="0.35">
      <c r="A372" s="416">
        <v>9255251</v>
      </c>
      <c r="B372" s="254" t="s">
        <v>1468</v>
      </c>
      <c r="C372" s="320"/>
      <c r="D372" s="7">
        <v>1</v>
      </c>
      <c r="E372" s="650">
        <v>3698.2083333333335</v>
      </c>
      <c r="F372" s="8">
        <f>E372/100*$I$2*Main!$AF$2</f>
        <v>4437.8500000000004</v>
      </c>
      <c r="G372" s="639">
        <f>F372*Main!$AF$4</f>
        <v>4437.8500000000004</v>
      </c>
      <c r="H372" s="105"/>
      <c r="I372" s="5"/>
    </row>
    <row r="373" spans="1:9" s="106" customFormat="1" x14ac:dyDescent="0.35">
      <c r="A373" s="416">
        <v>9255252</v>
      </c>
      <c r="B373" s="254" t="s">
        <v>1469</v>
      </c>
      <c r="C373" s="7" t="s">
        <v>36</v>
      </c>
      <c r="D373" s="7">
        <v>1</v>
      </c>
      <c r="E373" s="650">
        <v>3784.5166666666669</v>
      </c>
      <c r="F373" s="8">
        <f>E373/100*$I$2*Main!$AF$2</f>
        <v>4541.42</v>
      </c>
      <c r="G373" s="639">
        <f>F373*Main!$AF$4</f>
        <v>4541.42</v>
      </c>
      <c r="H373" s="105"/>
      <c r="I373" s="5"/>
    </row>
    <row r="374" spans="1:9" s="5" customFormat="1" x14ac:dyDescent="0.35">
      <c r="A374" s="416">
        <v>9255253</v>
      </c>
      <c r="B374" s="254" t="s">
        <v>1470</v>
      </c>
      <c r="C374" s="320"/>
      <c r="D374" s="7">
        <v>1</v>
      </c>
      <c r="E374" s="650">
        <v>4127.6166666666668</v>
      </c>
      <c r="F374" s="8">
        <f>E374/100*$I$2*Main!$AF$2</f>
        <v>4953.1400000000003</v>
      </c>
      <c r="G374" s="639">
        <f>F374*Main!$AF$4</f>
        <v>4953.1400000000003</v>
      </c>
      <c r="H374" s="9"/>
    </row>
    <row r="375" spans="1:9" s="5" customFormat="1" x14ac:dyDescent="0.35">
      <c r="A375" s="416">
        <v>9255254</v>
      </c>
      <c r="B375" s="254" t="s">
        <v>1471</v>
      </c>
      <c r="C375" s="320"/>
      <c r="D375" s="7">
        <v>1</v>
      </c>
      <c r="E375" s="650">
        <v>4127.6000000000004</v>
      </c>
      <c r="F375" s="8">
        <f>E375/100*$I$2*Main!$AF$2</f>
        <v>4953.1200000000008</v>
      </c>
      <c r="G375" s="639">
        <f>F375*Main!$AF$4</f>
        <v>4953.1200000000008</v>
      </c>
      <c r="H375" s="9"/>
    </row>
    <row r="376" spans="1:9" s="5" customFormat="1" x14ac:dyDescent="0.35">
      <c r="A376" s="416">
        <v>9255255</v>
      </c>
      <c r="B376" s="254" t="s">
        <v>1472</v>
      </c>
      <c r="C376" s="320"/>
      <c r="D376" s="7">
        <v>1</v>
      </c>
      <c r="E376" s="650">
        <v>4180.6833333333334</v>
      </c>
      <c r="F376" s="8">
        <f>E376/100*$I$2*Main!$AF$2</f>
        <v>5016.8200000000006</v>
      </c>
      <c r="G376" s="639">
        <f>F376*Main!$AF$4</f>
        <v>5016.8200000000006</v>
      </c>
      <c r="H376" s="9"/>
    </row>
    <row r="377" spans="1:9" s="5" customFormat="1" x14ac:dyDescent="0.35">
      <c r="A377" s="416">
        <v>9255256</v>
      </c>
      <c r="B377" s="254" t="s">
        <v>1473</v>
      </c>
      <c r="C377" s="320"/>
      <c r="D377" s="7">
        <v>1</v>
      </c>
      <c r="E377" s="650">
        <v>4233.75</v>
      </c>
      <c r="F377" s="8">
        <f>E377/100*$I$2*Main!$AF$2</f>
        <v>5080.5</v>
      </c>
      <c r="G377" s="639">
        <f>F377*Main!$AF$4</f>
        <v>5080.5</v>
      </c>
      <c r="H377" s="9"/>
    </row>
    <row r="378" spans="1:9" s="5" customFormat="1" x14ac:dyDescent="0.35">
      <c r="A378" s="416">
        <v>9255257</v>
      </c>
      <c r="B378" s="254" t="s">
        <v>1474</v>
      </c>
      <c r="C378" s="320"/>
      <c r="D378" s="7">
        <v>1</v>
      </c>
      <c r="E378" s="650">
        <v>4286.8500000000004</v>
      </c>
      <c r="F378" s="8">
        <f>E378/100*$I$2*Main!$AF$2</f>
        <v>5144.22</v>
      </c>
      <c r="G378" s="639">
        <f>F378*Main!$AF$4</f>
        <v>5144.22</v>
      </c>
      <c r="H378" s="9"/>
    </row>
    <row r="379" spans="1:9" s="5" customFormat="1" x14ac:dyDescent="0.35">
      <c r="A379" s="416">
        <v>9255258</v>
      </c>
      <c r="B379" s="254" t="s">
        <v>1475</v>
      </c>
      <c r="C379" s="320"/>
      <c r="D379" s="7">
        <v>1</v>
      </c>
      <c r="E379" s="650">
        <v>4339.8916666666664</v>
      </c>
      <c r="F379" s="8">
        <f>E379/100*$I$2*Main!$AF$2</f>
        <v>5207.87</v>
      </c>
      <c r="G379" s="639">
        <f>F379*Main!$AF$4</f>
        <v>5207.87</v>
      </c>
      <c r="H379" s="9"/>
    </row>
    <row r="380" spans="1:9" s="5" customFormat="1" x14ac:dyDescent="0.35">
      <c r="A380" s="416">
        <v>9255259</v>
      </c>
      <c r="B380" s="254" t="s">
        <v>1476</v>
      </c>
      <c r="C380" s="320"/>
      <c r="D380" s="7">
        <v>1</v>
      </c>
      <c r="E380" s="650">
        <v>4392.9666666666662</v>
      </c>
      <c r="F380" s="8">
        <f>E380/100*$I$2*Main!$AF$2</f>
        <v>5271.5599999999995</v>
      </c>
      <c r="G380" s="639">
        <f>F380*Main!$AF$4</f>
        <v>5271.5599999999995</v>
      </c>
      <c r="H380" s="9"/>
    </row>
    <row r="381" spans="1:9" s="5" customFormat="1" x14ac:dyDescent="0.35">
      <c r="A381" s="416">
        <v>9255260</v>
      </c>
      <c r="B381" s="254" t="s">
        <v>1477</v>
      </c>
      <c r="C381" s="320"/>
      <c r="D381" s="7">
        <v>1</v>
      </c>
      <c r="E381" s="650">
        <v>4473.0749999999998</v>
      </c>
      <c r="F381" s="8">
        <f>E381/100*$I$2*Main!$AF$2</f>
        <v>5367.6900000000005</v>
      </c>
      <c r="G381" s="639">
        <f>F381*Main!$AF$4</f>
        <v>5367.6900000000005</v>
      </c>
      <c r="H381" s="9"/>
    </row>
    <row r="382" spans="1:9" s="5" customFormat="1" x14ac:dyDescent="0.35">
      <c r="A382" s="416">
        <v>9255261</v>
      </c>
      <c r="B382" s="254" t="s">
        <v>1478</v>
      </c>
      <c r="C382" s="7" t="s">
        <v>36</v>
      </c>
      <c r="D382" s="7">
        <v>1</v>
      </c>
      <c r="E382" s="650">
        <v>4652.25</v>
      </c>
      <c r="F382" s="8">
        <f>E382/100*$I$2*Main!$AF$2</f>
        <v>5582.7</v>
      </c>
      <c r="G382" s="639">
        <f>F382*Main!$AF$4</f>
        <v>5582.7</v>
      </c>
      <c r="H382" s="9"/>
    </row>
    <row r="383" spans="1:9" s="5" customFormat="1" x14ac:dyDescent="0.35">
      <c r="A383" s="416">
        <v>9255262</v>
      </c>
      <c r="B383" s="254" t="s">
        <v>1479</v>
      </c>
      <c r="C383" s="320"/>
      <c r="D383" s="7">
        <v>1</v>
      </c>
      <c r="E383" s="650">
        <v>5124.041666666667</v>
      </c>
      <c r="F383" s="8">
        <f>E383/100*$I$2*Main!$AF$2</f>
        <v>6148.85</v>
      </c>
      <c r="G383" s="639">
        <f>F383*Main!$AF$4</f>
        <v>6148.85</v>
      </c>
      <c r="H383" s="9"/>
    </row>
    <row r="384" spans="1:9" s="5" customFormat="1" x14ac:dyDescent="0.35">
      <c r="A384" s="416">
        <v>9255263</v>
      </c>
      <c r="B384" s="254" t="s">
        <v>1480</v>
      </c>
      <c r="C384" s="320"/>
      <c r="D384" s="7">
        <v>1</v>
      </c>
      <c r="E384" s="650">
        <v>5164.9333333333334</v>
      </c>
      <c r="F384" s="8">
        <f>E384/100*$I$2*Main!$AF$2</f>
        <v>6197.92</v>
      </c>
      <c r="G384" s="639">
        <f>F384*Main!$AF$4</f>
        <v>6197.92</v>
      </c>
      <c r="H384" s="9"/>
    </row>
    <row r="385" spans="1:8" s="5" customFormat="1" x14ac:dyDescent="0.35">
      <c r="A385" s="416">
        <v>9255264</v>
      </c>
      <c r="B385" s="254" t="s">
        <v>1481</v>
      </c>
      <c r="C385" s="320"/>
      <c r="D385" s="7">
        <v>1</v>
      </c>
      <c r="E385" s="650">
        <v>5233.1416666666664</v>
      </c>
      <c r="F385" s="8">
        <f>E385/100*$I$2*Main!$AF$2</f>
        <v>6279.7699999999995</v>
      </c>
      <c r="G385" s="639">
        <f>F385*Main!$AF$4</f>
        <v>6279.7699999999995</v>
      </c>
      <c r="H385" s="9"/>
    </row>
    <row r="386" spans="1:8" s="5" customFormat="1" x14ac:dyDescent="0.35">
      <c r="A386" s="416">
        <v>9255265</v>
      </c>
      <c r="B386" s="254" t="s">
        <v>1482</v>
      </c>
      <c r="C386" s="320"/>
      <c r="D386" s="7">
        <v>1</v>
      </c>
      <c r="E386" s="650">
        <v>5301.4</v>
      </c>
      <c r="F386" s="8">
        <f>E386/100*$I$2*Main!$AF$2</f>
        <v>6361.6799999999994</v>
      </c>
      <c r="G386" s="639">
        <f>F386*Main!$AF$4</f>
        <v>6361.6799999999994</v>
      </c>
      <c r="H386" s="9"/>
    </row>
    <row r="387" spans="1:8" s="5" customFormat="1" x14ac:dyDescent="0.35">
      <c r="A387" s="416">
        <v>9255266</v>
      </c>
      <c r="B387" s="254" t="s">
        <v>1483</v>
      </c>
      <c r="C387" s="320"/>
      <c r="D387" s="7">
        <v>1</v>
      </c>
      <c r="E387" s="650">
        <v>5369.6</v>
      </c>
      <c r="F387" s="8">
        <f>E387/100*$I$2*Main!$AF$2</f>
        <v>6443.52</v>
      </c>
      <c r="G387" s="639">
        <f>F387*Main!$AF$4</f>
        <v>6443.52</v>
      </c>
      <c r="H387" s="9"/>
    </row>
    <row r="388" spans="1:8" s="5" customFormat="1" x14ac:dyDescent="0.35">
      <c r="A388" s="416">
        <v>9255267</v>
      </c>
      <c r="B388" s="254" t="s">
        <v>1484</v>
      </c>
      <c r="C388" s="320"/>
      <c r="D388" s="7">
        <v>1</v>
      </c>
      <c r="E388" s="650">
        <v>5437.8249999999998</v>
      </c>
      <c r="F388" s="8">
        <f>E388/100*$I$2*Main!$AF$2</f>
        <v>6525.39</v>
      </c>
      <c r="G388" s="639">
        <f>F388*Main!$AF$4</f>
        <v>6525.39</v>
      </c>
      <c r="H388" s="9"/>
    </row>
    <row r="389" spans="1:8" s="5" customFormat="1" x14ac:dyDescent="0.35">
      <c r="A389" s="416">
        <v>9255268</v>
      </c>
      <c r="B389" s="254" t="s">
        <v>1485</v>
      </c>
      <c r="C389" s="320"/>
      <c r="D389" s="7">
        <v>1</v>
      </c>
      <c r="E389" s="650">
        <v>5506.05</v>
      </c>
      <c r="F389" s="8">
        <f>E389/100*$I$2*Main!$AF$2</f>
        <v>6607.26</v>
      </c>
      <c r="G389" s="639">
        <f>F389*Main!$AF$4</f>
        <v>6607.26</v>
      </c>
      <c r="H389" s="9"/>
    </row>
    <row r="390" spans="1:8" s="5" customFormat="1" x14ac:dyDescent="0.35">
      <c r="A390" s="416">
        <v>9255269</v>
      </c>
      <c r="B390" s="254" t="s">
        <v>1486</v>
      </c>
      <c r="C390" s="320"/>
      <c r="D390" s="7">
        <v>1</v>
      </c>
      <c r="E390" s="650">
        <v>5608.958333333333</v>
      </c>
      <c r="F390" s="8">
        <f>E390/100*$I$2*Main!$AF$2</f>
        <v>6730.75</v>
      </c>
      <c r="G390" s="639">
        <f>F390*Main!$AF$4</f>
        <v>6730.75</v>
      </c>
      <c r="H390" s="9"/>
    </row>
    <row r="391" spans="1:8" s="5" customFormat="1" x14ac:dyDescent="0.35">
      <c r="A391" s="416">
        <v>9255270</v>
      </c>
      <c r="B391" s="254" t="s">
        <v>1487</v>
      </c>
      <c r="C391" s="7" t="s">
        <v>36</v>
      </c>
      <c r="D391" s="7">
        <v>1</v>
      </c>
      <c r="E391" s="650">
        <v>5748.8416666666662</v>
      </c>
      <c r="F391" s="8">
        <f>E391/100*$I$2*Main!$AF$2</f>
        <v>6898.61</v>
      </c>
      <c r="G391" s="639">
        <f>F391*Main!$AF$4</f>
        <v>6898.61</v>
      </c>
      <c r="H391" s="9"/>
    </row>
    <row r="392" spans="1:8" s="5" customFormat="1" x14ac:dyDescent="0.35">
      <c r="A392" s="416">
        <v>9255273</v>
      </c>
      <c r="B392" s="254" t="s">
        <v>1488</v>
      </c>
      <c r="C392" s="320"/>
      <c r="D392" s="7">
        <v>1</v>
      </c>
      <c r="E392" s="650">
        <v>7442.5333333333338</v>
      </c>
      <c r="F392" s="8">
        <f>E392/100*$I$2*Main!$AF$2</f>
        <v>8931.0400000000009</v>
      </c>
      <c r="G392" s="639">
        <f>F392*Main!$AF$4</f>
        <v>8931.0400000000009</v>
      </c>
      <c r="H392" s="9"/>
    </row>
    <row r="393" spans="1:8" s="5" customFormat="1" x14ac:dyDescent="0.35">
      <c r="A393" s="416">
        <v>9255274</v>
      </c>
      <c r="B393" s="254" t="s">
        <v>1489</v>
      </c>
      <c r="C393" s="320"/>
      <c r="D393" s="7">
        <v>1</v>
      </c>
      <c r="E393" s="650">
        <v>7548.8</v>
      </c>
      <c r="F393" s="8">
        <f>E393/100*$I$2*Main!$AF$2</f>
        <v>9058.56</v>
      </c>
      <c r="G393" s="639">
        <f>F393*Main!$AF$4</f>
        <v>9058.56</v>
      </c>
      <c r="H393" s="9"/>
    </row>
    <row r="394" spans="1:8" s="5" customFormat="1" x14ac:dyDescent="0.35">
      <c r="A394" s="416">
        <v>9255275</v>
      </c>
      <c r="B394" s="254" t="s">
        <v>1490</v>
      </c>
      <c r="C394" s="320"/>
      <c r="D394" s="7">
        <v>1</v>
      </c>
      <c r="E394" s="650">
        <v>7655.0083333333332</v>
      </c>
      <c r="F394" s="8">
        <f>E394/100*$I$2*Main!$AF$2</f>
        <v>9186.01</v>
      </c>
      <c r="G394" s="639">
        <f>F394*Main!$AF$4</f>
        <v>9186.01</v>
      </c>
      <c r="H394" s="9"/>
    </row>
    <row r="395" spans="1:8" s="5" customFormat="1" x14ac:dyDescent="0.35">
      <c r="A395" s="416">
        <v>9255276</v>
      </c>
      <c r="B395" s="254" t="s">
        <v>1491</v>
      </c>
      <c r="C395" s="320"/>
      <c r="D395" s="7">
        <v>1</v>
      </c>
      <c r="E395" s="650">
        <v>7761.2166666666662</v>
      </c>
      <c r="F395" s="8">
        <f>E395/100*$I$2*Main!$AF$2</f>
        <v>9313.4599999999991</v>
      </c>
      <c r="G395" s="639">
        <f>F395*Main!$AF$4</f>
        <v>9313.4599999999991</v>
      </c>
      <c r="H395" s="9"/>
    </row>
    <row r="396" spans="1:8" s="5" customFormat="1" x14ac:dyDescent="0.35">
      <c r="A396" s="416">
        <v>9255277</v>
      </c>
      <c r="B396" s="254" t="s">
        <v>1492</v>
      </c>
      <c r="C396" s="320"/>
      <c r="D396" s="7">
        <v>1</v>
      </c>
      <c r="E396" s="650">
        <v>7867.4416666666666</v>
      </c>
      <c r="F396" s="8">
        <f>E396/100*$I$2*Main!$AF$2</f>
        <v>9440.93</v>
      </c>
      <c r="G396" s="639">
        <f>F396*Main!$AF$4</f>
        <v>9440.93</v>
      </c>
      <c r="H396" s="9"/>
    </row>
    <row r="397" spans="1:8" s="5" customFormat="1" x14ac:dyDescent="0.35">
      <c r="A397" s="416">
        <v>9255278</v>
      </c>
      <c r="B397" s="254" t="s">
        <v>1493</v>
      </c>
      <c r="C397" s="320"/>
      <c r="D397" s="7">
        <v>1</v>
      </c>
      <c r="E397" s="650">
        <v>8027.6416666666664</v>
      </c>
      <c r="F397" s="8">
        <f>E397/100*$I$2*Main!$AF$2</f>
        <v>9633.17</v>
      </c>
      <c r="G397" s="639">
        <f>F397*Main!$AF$4</f>
        <v>9633.17</v>
      </c>
      <c r="H397" s="9"/>
    </row>
    <row r="398" spans="1:8" s="5" customFormat="1" x14ac:dyDescent="0.35">
      <c r="A398" s="416">
        <v>9255279</v>
      </c>
      <c r="B398" s="254" t="s">
        <v>1494</v>
      </c>
      <c r="C398" s="7" t="s">
        <v>36</v>
      </c>
      <c r="D398" s="7">
        <v>1</v>
      </c>
      <c r="E398" s="650">
        <v>8245.4916666666668</v>
      </c>
      <c r="F398" s="8">
        <f>E398/100*$I$2*Main!$AF$2</f>
        <v>9894.59</v>
      </c>
      <c r="G398" s="639">
        <f>F398*Main!$AF$4</f>
        <v>9894.59</v>
      </c>
      <c r="H398" s="9"/>
    </row>
    <row r="399" spans="1:8" s="5" customFormat="1" x14ac:dyDescent="0.35">
      <c r="A399" s="416">
        <v>9257173</v>
      </c>
      <c r="B399" s="254" t="s">
        <v>1495</v>
      </c>
      <c r="C399" s="320"/>
      <c r="D399" s="7">
        <v>1</v>
      </c>
      <c r="E399" s="650">
        <v>5387.833333333333</v>
      </c>
      <c r="F399" s="8">
        <f>E399/100*$I$2*Main!$AF$2</f>
        <v>6465.4</v>
      </c>
      <c r="G399" s="639">
        <f>F399*Main!$AF$4</f>
        <v>6465.4</v>
      </c>
      <c r="H399" s="9"/>
    </row>
    <row r="400" spans="1:8" s="5" customFormat="1" x14ac:dyDescent="0.35">
      <c r="A400" s="416">
        <v>9257174</v>
      </c>
      <c r="B400" s="254" t="s">
        <v>1496</v>
      </c>
      <c r="C400" s="320"/>
      <c r="D400" s="7">
        <v>1</v>
      </c>
      <c r="E400" s="650">
        <v>5458.8666666666668</v>
      </c>
      <c r="F400" s="8">
        <f>E400/100*$I$2*Main!$AF$2</f>
        <v>6550.64</v>
      </c>
      <c r="G400" s="639">
        <f>F400*Main!$AF$4</f>
        <v>6550.64</v>
      </c>
      <c r="H400" s="9"/>
    </row>
    <row r="401" spans="1:8" s="5" customFormat="1" x14ac:dyDescent="0.35">
      <c r="A401" s="416">
        <v>9257175</v>
      </c>
      <c r="B401" s="254" t="s">
        <v>1497</v>
      </c>
      <c r="C401" s="320"/>
      <c r="D401" s="7">
        <v>1</v>
      </c>
      <c r="E401" s="650">
        <v>5529.8583333333336</v>
      </c>
      <c r="F401" s="8">
        <f>E401/100*$I$2*Main!$AF$2</f>
        <v>6635.83</v>
      </c>
      <c r="G401" s="639">
        <f>F401*Main!$AF$4</f>
        <v>6635.83</v>
      </c>
      <c r="H401" s="9"/>
    </row>
    <row r="402" spans="1:8" s="5" customFormat="1" x14ac:dyDescent="0.35">
      <c r="A402" s="416">
        <v>9257176</v>
      </c>
      <c r="B402" s="254" t="s">
        <v>1498</v>
      </c>
      <c r="C402" s="320"/>
      <c r="D402" s="7">
        <v>1</v>
      </c>
      <c r="E402" s="650">
        <v>5600.9</v>
      </c>
      <c r="F402" s="8">
        <f>E402/100*$I$2*Main!$AF$2</f>
        <v>6721.079999999999</v>
      </c>
      <c r="G402" s="639">
        <f>F402*Main!$AF$4</f>
        <v>6721.079999999999</v>
      </c>
      <c r="H402" s="9"/>
    </row>
    <row r="403" spans="1:8" s="5" customFormat="1" x14ac:dyDescent="0.35">
      <c r="A403" s="416">
        <v>9257177</v>
      </c>
      <c r="B403" s="254" t="s">
        <v>1499</v>
      </c>
      <c r="C403" s="320"/>
      <c r="D403" s="7">
        <v>1</v>
      </c>
      <c r="E403" s="650">
        <v>5671.9333333333334</v>
      </c>
      <c r="F403" s="8">
        <f>E403/100*$I$2*Main!$AF$2</f>
        <v>6806.32</v>
      </c>
      <c r="G403" s="639">
        <f>F403*Main!$AF$4</f>
        <v>6806.32</v>
      </c>
      <c r="H403" s="9"/>
    </row>
    <row r="404" spans="1:8" s="5" customFormat="1" x14ac:dyDescent="0.35">
      <c r="A404" s="416">
        <v>9257178</v>
      </c>
      <c r="B404" s="254" t="s">
        <v>1500</v>
      </c>
      <c r="C404" s="320"/>
      <c r="D404" s="7">
        <v>1</v>
      </c>
      <c r="E404" s="650">
        <v>5779.0749999999998</v>
      </c>
      <c r="F404" s="8">
        <f>E404/100*$I$2*Main!$AF$2</f>
        <v>6934.8899999999994</v>
      </c>
      <c r="G404" s="639">
        <f>F404*Main!$AF$4</f>
        <v>6934.8899999999994</v>
      </c>
      <c r="H404" s="9"/>
    </row>
    <row r="405" spans="1:8" s="5" customFormat="1" x14ac:dyDescent="0.35">
      <c r="A405" s="416">
        <v>9257179</v>
      </c>
      <c r="B405" s="254" t="s">
        <v>1501</v>
      </c>
      <c r="C405" s="7" t="s">
        <v>36</v>
      </c>
      <c r="D405" s="7">
        <v>1</v>
      </c>
      <c r="E405" s="650">
        <v>5924.6916666666666</v>
      </c>
      <c r="F405" s="8">
        <f>E405/100*$I$2*Main!$AF$2</f>
        <v>7109.6299999999992</v>
      </c>
      <c r="G405" s="639">
        <f>F405*Main!$AF$4</f>
        <v>7109.6299999999992</v>
      </c>
      <c r="H405" s="9"/>
    </row>
    <row r="406" spans="1:8" s="5" customFormat="1" x14ac:dyDescent="0.35">
      <c r="A406" s="417">
        <v>9353331</v>
      </c>
      <c r="B406" s="254" t="s">
        <v>1457</v>
      </c>
      <c r="C406" s="7" t="s">
        <v>36</v>
      </c>
      <c r="D406" s="7">
        <v>1</v>
      </c>
      <c r="E406" s="650">
        <v>3326.1750000000002</v>
      </c>
      <c r="F406" s="8">
        <f>E406/100*$I$2*Main!$AF$2</f>
        <v>3991.41</v>
      </c>
      <c r="G406" s="639">
        <f>F406*Main!$AF$4</f>
        <v>3991.41</v>
      </c>
      <c r="H406" s="9"/>
    </row>
    <row r="407" spans="1:8" s="5" customFormat="1" x14ac:dyDescent="0.35">
      <c r="A407" s="417">
        <v>9353332</v>
      </c>
      <c r="B407" s="254" t="s">
        <v>1458</v>
      </c>
      <c r="C407" s="7"/>
      <c r="D407" s="7">
        <v>1</v>
      </c>
      <c r="E407" s="650">
        <v>3371.7166666666667</v>
      </c>
      <c r="F407" s="8">
        <f>E407/100*$I$2*Main!$AF$2</f>
        <v>4046.0599999999995</v>
      </c>
      <c r="G407" s="639">
        <f>F407*Main!$AF$4</f>
        <v>4046.0599999999995</v>
      </c>
      <c r="H407" s="9"/>
    </row>
    <row r="408" spans="1:8" s="5" customFormat="1" x14ac:dyDescent="0.35">
      <c r="A408" s="417">
        <v>9353333</v>
      </c>
      <c r="B408" s="254" t="s">
        <v>1459</v>
      </c>
      <c r="C408" s="7"/>
      <c r="D408" s="7">
        <v>1</v>
      </c>
      <c r="E408" s="650">
        <v>3417.15</v>
      </c>
      <c r="F408" s="8">
        <f>E408/100*$I$2*Main!$AF$2</f>
        <v>4100.58</v>
      </c>
      <c r="G408" s="639">
        <f>F408*Main!$AF$4</f>
        <v>4100.58</v>
      </c>
      <c r="H408" s="9"/>
    </row>
    <row r="409" spans="1:8" s="5" customFormat="1" x14ac:dyDescent="0.35">
      <c r="A409" s="417">
        <v>9353334</v>
      </c>
      <c r="B409" s="254" t="s">
        <v>1460</v>
      </c>
      <c r="C409" s="7" t="s">
        <v>36</v>
      </c>
      <c r="D409" s="7">
        <v>1</v>
      </c>
      <c r="E409" s="650">
        <v>3462.5333333333333</v>
      </c>
      <c r="F409" s="8">
        <f>E409/100*$I$2*Main!$AF$2</f>
        <v>4155.04</v>
      </c>
      <c r="G409" s="639">
        <f>F409*Main!$AF$4</f>
        <v>4155.04</v>
      </c>
      <c r="H409" s="9"/>
    </row>
    <row r="410" spans="1:8" s="5" customFormat="1" x14ac:dyDescent="0.35">
      <c r="A410" s="417">
        <v>9353335</v>
      </c>
      <c r="B410" s="254" t="s">
        <v>1461</v>
      </c>
      <c r="C410" s="7"/>
      <c r="D410" s="7">
        <v>1</v>
      </c>
      <c r="E410" s="650">
        <v>3192.8833333333332</v>
      </c>
      <c r="F410" s="8">
        <f>E410/100*$I$2*Main!$AF$2</f>
        <v>3831.46</v>
      </c>
      <c r="G410" s="639">
        <f>F410*Main!$AF$4</f>
        <v>3831.46</v>
      </c>
      <c r="H410" s="9"/>
    </row>
    <row r="411" spans="1:8" s="5" customFormat="1" x14ac:dyDescent="0.35">
      <c r="A411" s="417">
        <v>9353336</v>
      </c>
      <c r="B411" s="254" t="s">
        <v>1462</v>
      </c>
      <c r="C411" s="7"/>
      <c r="D411" s="7">
        <v>1</v>
      </c>
      <c r="E411" s="650">
        <v>3220.0250000000001</v>
      </c>
      <c r="F411" s="8">
        <f>E411/100*$I$2*Main!$AF$2</f>
        <v>3864.0300000000007</v>
      </c>
      <c r="G411" s="639">
        <f>F411*Main!$AF$4</f>
        <v>3864.0300000000007</v>
      </c>
      <c r="H411" s="9"/>
    </row>
    <row r="412" spans="1:8" s="5" customFormat="1" x14ac:dyDescent="0.35">
      <c r="A412" s="417">
        <v>9353337</v>
      </c>
      <c r="B412" s="254" t="s">
        <v>1463</v>
      </c>
      <c r="C412" s="7"/>
      <c r="D412" s="7">
        <v>1</v>
      </c>
      <c r="E412" s="650">
        <v>3265.65</v>
      </c>
      <c r="F412" s="8">
        <f>E412/100*$I$2*Main!$AF$2</f>
        <v>3918.78</v>
      </c>
      <c r="G412" s="639">
        <f>F412*Main!$AF$4</f>
        <v>3918.78</v>
      </c>
      <c r="H412" s="9"/>
    </row>
    <row r="413" spans="1:8" s="5" customFormat="1" x14ac:dyDescent="0.35">
      <c r="A413" s="417">
        <v>9353338</v>
      </c>
      <c r="B413" s="254" t="s">
        <v>1464</v>
      </c>
      <c r="C413" s="7"/>
      <c r="D413" s="7">
        <v>1</v>
      </c>
      <c r="E413" s="650">
        <v>3311.0083333333332</v>
      </c>
      <c r="F413" s="8">
        <f>E413/100*$I$2*Main!$AF$2</f>
        <v>3973.21</v>
      </c>
      <c r="G413" s="639">
        <f>F413*Main!$AF$4</f>
        <v>3973.21</v>
      </c>
      <c r="H413" s="9"/>
    </row>
    <row r="414" spans="1:8" s="5" customFormat="1" x14ac:dyDescent="0.35">
      <c r="A414" s="417">
        <v>9353339</v>
      </c>
      <c r="B414" s="254" t="s">
        <v>1465</v>
      </c>
      <c r="C414" s="7"/>
      <c r="D414" s="7">
        <v>1</v>
      </c>
      <c r="E414" s="650">
        <v>3356.5083333333332</v>
      </c>
      <c r="F414" s="8">
        <f>E414/100*$I$2*Main!$AF$2</f>
        <v>4027.81</v>
      </c>
      <c r="G414" s="639">
        <f>F414*Main!$AF$4</f>
        <v>4027.81</v>
      </c>
      <c r="H414" s="9"/>
    </row>
    <row r="415" spans="1:8" s="5" customFormat="1" x14ac:dyDescent="0.35">
      <c r="A415" s="417">
        <v>9353340</v>
      </c>
      <c r="B415" s="254" t="s">
        <v>1466</v>
      </c>
      <c r="C415" s="7"/>
      <c r="D415" s="7">
        <v>1</v>
      </c>
      <c r="E415" s="650">
        <v>3402.0166666666669</v>
      </c>
      <c r="F415" s="8">
        <f>E415/100*$I$2*Main!$AF$2</f>
        <v>4082.42</v>
      </c>
      <c r="G415" s="639">
        <f>F415*Main!$AF$4</f>
        <v>4082.42</v>
      </c>
      <c r="H415" s="9"/>
    </row>
    <row r="416" spans="1:8" s="5" customFormat="1" x14ac:dyDescent="0.35">
      <c r="A416" s="417">
        <v>9353341</v>
      </c>
      <c r="B416" s="254" t="s">
        <v>1467</v>
      </c>
      <c r="C416" s="7"/>
      <c r="D416" s="7">
        <v>1</v>
      </c>
      <c r="E416" s="650">
        <v>3447.3416666666667</v>
      </c>
      <c r="F416" s="8">
        <f>E416/100*$I$2*Main!$AF$2</f>
        <v>4136.8099999999995</v>
      </c>
      <c r="G416" s="639">
        <f>F416*Main!$AF$4</f>
        <v>4136.8099999999995</v>
      </c>
      <c r="H416" s="9"/>
    </row>
    <row r="417" spans="1:9" s="5" customFormat="1" x14ac:dyDescent="0.35">
      <c r="A417" s="417">
        <v>9353342</v>
      </c>
      <c r="B417" s="254" t="s">
        <v>1468</v>
      </c>
      <c r="C417" s="7"/>
      <c r="D417" s="7">
        <v>1</v>
      </c>
      <c r="E417" s="650">
        <v>3522.2333333333331</v>
      </c>
      <c r="F417" s="8">
        <f>E417/100*$I$2*Main!$AF$2</f>
        <v>4226.6799999999994</v>
      </c>
      <c r="G417" s="639">
        <f>F417*Main!$AF$4</f>
        <v>4226.6799999999994</v>
      </c>
      <c r="H417" s="9"/>
    </row>
    <row r="418" spans="1:9" s="5" customFormat="1" x14ac:dyDescent="0.35">
      <c r="A418" s="417">
        <v>9353343</v>
      </c>
      <c r="B418" s="254" t="s">
        <v>1469</v>
      </c>
      <c r="C418" s="7" t="s">
        <v>36</v>
      </c>
      <c r="D418" s="7">
        <v>1</v>
      </c>
      <c r="E418" s="650">
        <v>3631.5250000000001</v>
      </c>
      <c r="F418" s="8">
        <f>E418/100*$I$2*Main!$AF$2</f>
        <v>4357.83</v>
      </c>
      <c r="G418" s="639">
        <f>F418*Main!$AF$4</f>
        <v>4357.83</v>
      </c>
      <c r="H418" s="9"/>
    </row>
    <row r="419" spans="1:9" s="5" customFormat="1" x14ac:dyDescent="0.35">
      <c r="A419" s="417">
        <v>9353344</v>
      </c>
      <c r="B419" s="254" t="s">
        <v>1470</v>
      </c>
      <c r="C419" s="7"/>
      <c r="D419" s="7">
        <v>1</v>
      </c>
      <c r="E419" s="650">
        <v>3788.75</v>
      </c>
      <c r="F419" s="8">
        <f>E419/100*$I$2*Main!$AF$2</f>
        <v>4546.5</v>
      </c>
      <c r="G419" s="639">
        <f>F419*Main!$AF$4</f>
        <v>4546.5</v>
      </c>
      <c r="H419" s="9"/>
    </row>
    <row r="420" spans="1:9" s="5" customFormat="1" x14ac:dyDescent="0.35">
      <c r="A420" s="417">
        <v>9353345</v>
      </c>
      <c r="B420" s="254" t="s">
        <v>1471</v>
      </c>
      <c r="C420" s="7"/>
      <c r="D420" s="7">
        <v>1</v>
      </c>
      <c r="E420" s="650">
        <v>3790.65</v>
      </c>
      <c r="F420" s="8">
        <f>E420/100*$I$2*Main!$AF$2</f>
        <v>4548.78</v>
      </c>
      <c r="G420" s="639">
        <f>F420*Main!$AF$4</f>
        <v>4548.78</v>
      </c>
      <c r="H420" s="9"/>
    </row>
    <row r="421" spans="1:9" s="106" customFormat="1" x14ac:dyDescent="0.35">
      <c r="A421" s="417">
        <v>9353346</v>
      </c>
      <c r="B421" s="254" t="s">
        <v>1472</v>
      </c>
      <c r="C421" s="7"/>
      <c r="D421" s="7">
        <v>1</v>
      </c>
      <c r="E421" s="650">
        <v>3847.2416666666668</v>
      </c>
      <c r="F421" s="8">
        <f>E421/100*$I$2*Main!$AF$2</f>
        <v>4616.6900000000005</v>
      </c>
      <c r="G421" s="639">
        <f>F421*Main!$AF$4</f>
        <v>4616.6900000000005</v>
      </c>
      <c r="H421" s="105"/>
      <c r="I421" s="5"/>
    </row>
    <row r="422" spans="1:9" s="106" customFormat="1" x14ac:dyDescent="0.35">
      <c r="A422" s="417">
        <v>9353347</v>
      </c>
      <c r="B422" s="254" t="s">
        <v>1473</v>
      </c>
      <c r="C422" s="7"/>
      <c r="D422" s="7">
        <v>1</v>
      </c>
      <c r="E422" s="650">
        <v>3903.5583333333334</v>
      </c>
      <c r="F422" s="8">
        <f>E422/100*$I$2*Main!$AF$2</f>
        <v>4684.2700000000004</v>
      </c>
      <c r="G422" s="639">
        <f>F422*Main!$AF$4</f>
        <v>4684.2700000000004</v>
      </c>
      <c r="H422" s="105"/>
      <c r="I422" s="5"/>
    </row>
    <row r="423" spans="1:9" s="5" customFormat="1" x14ac:dyDescent="0.35">
      <c r="A423" s="417">
        <v>9353348</v>
      </c>
      <c r="B423" s="254" t="s">
        <v>1474</v>
      </c>
      <c r="C423" s="7"/>
      <c r="D423" s="7">
        <v>1</v>
      </c>
      <c r="E423" s="650">
        <v>3960.0416666666665</v>
      </c>
      <c r="F423" s="8">
        <f>E423/100*$I$2*Main!$AF$2</f>
        <v>4752.05</v>
      </c>
      <c r="G423" s="639">
        <f>F423*Main!$AF$4</f>
        <v>4752.05</v>
      </c>
      <c r="H423" s="9"/>
    </row>
    <row r="424" spans="1:9" s="5" customFormat="1" x14ac:dyDescent="0.35">
      <c r="A424" s="417">
        <v>9353349</v>
      </c>
      <c r="B424" s="254" t="s">
        <v>1475</v>
      </c>
      <c r="C424" s="7"/>
      <c r="D424" s="7">
        <v>1</v>
      </c>
      <c r="E424" s="650">
        <v>4016.4749999999999</v>
      </c>
      <c r="F424" s="8">
        <f>E424/100*$I$2*Main!$AF$2</f>
        <v>4819.7699999999995</v>
      </c>
      <c r="G424" s="639">
        <f>F424*Main!$AF$4</f>
        <v>4819.7699999999995</v>
      </c>
      <c r="H424" s="9"/>
    </row>
    <row r="425" spans="1:9" s="5" customFormat="1" x14ac:dyDescent="0.35">
      <c r="A425" s="417">
        <v>9353350</v>
      </c>
      <c r="B425" s="254" t="s">
        <v>1476</v>
      </c>
      <c r="C425" s="7"/>
      <c r="D425" s="7">
        <v>1</v>
      </c>
      <c r="E425" s="650">
        <v>4072.8249999999998</v>
      </c>
      <c r="F425" s="8">
        <f>E425/100*$I$2*Main!$AF$2</f>
        <v>4887.3899999999994</v>
      </c>
      <c r="G425" s="639">
        <f>F425*Main!$AF$4</f>
        <v>4887.3899999999994</v>
      </c>
      <c r="H425" s="9"/>
    </row>
    <row r="426" spans="1:9" s="5" customFormat="1" x14ac:dyDescent="0.35">
      <c r="A426" s="417">
        <v>9353351</v>
      </c>
      <c r="B426" s="254" t="s">
        <v>1477</v>
      </c>
      <c r="C426" s="7"/>
      <c r="D426" s="7">
        <v>1</v>
      </c>
      <c r="E426" s="650">
        <v>4164.3</v>
      </c>
      <c r="F426" s="8">
        <f>E426/100*$I$2*Main!$AF$2</f>
        <v>4997.16</v>
      </c>
      <c r="G426" s="639">
        <f>F426*Main!$AF$4</f>
        <v>4997.16</v>
      </c>
      <c r="H426" s="9"/>
    </row>
    <row r="427" spans="1:9" s="106" customFormat="1" x14ac:dyDescent="0.35">
      <c r="A427" s="417">
        <v>9353352</v>
      </c>
      <c r="B427" s="254" t="s">
        <v>1478</v>
      </c>
      <c r="C427" s="7" t="s">
        <v>36</v>
      </c>
      <c r="D427" s="7">
        <v>1</v>
      </c>
      <c r="E427" s="650">
        <v>4366.458333333333</v>
      </c>
      <c r="F427" s="8">
        <f>E427/100*$I$2*Main!$AF$2</f>
        <v>5239.75</v>
      </c>
      <c r="G427" s="639">
        <f>F427*Main!$AF$4</f>
        <v>5239.75</v>
      </c>
      <c r="H427" s="105"/>
      <c r="I427" s="5"/>
    </row>
    <row r="428" spans="1:9" s="5" customFormat="1" x14ac:dyDescent="0.35">
      <c r="A428" s="417">
        <v>9353353</v>
      </c>
      <c r="B428" s="254" t="s">
        <v>1479</v>
      </c>
      <c r="C428" s="7"/>
      <c r="D428" s="7">
        <v>1</v>
      </c>
      <c r="E428" s="650">
        <v>4530</v>
      </c>
      <c r="F428" s="8">
        <f>E428/100*$I$2*Main!$AF$2</f>
        <v>5436</v>
      </c>
      <c r="G428" s="639">
        <f>F428*Main!$AF$4</f>
        <v>5436</v>
      </c>
      <c r="H428" s="9"/>
    </row>
    <row r="429" spans="1:9" s="5" customFormat="1" x14ac:dyDescent="0.35">
      <c r="A429" s="417">
        <v>9353354</v>
      </c>
      <c r="B429" s="254" t="s">
        <v>1480</v>
      </c>
      <c r="C429" s="7"/>
      <c r="D429" s="7">
        <v>1</v>
      </c>
      <c r="E429" s="650">
        <v>4572.8833333333332</v>
      </c>
      <c r="F429" s="8">
        <f>E429/100*$I$2*Main!$AF$2</f>
        <v>5487.46</v>
      </c>
      <c r="G429" s="639">
        <f>F429*Main!$AF$4</f>
        <v>5487.46</v>
      </c>
      <c r="H429" s="9"/>
    </row>
    <row r="430" spans="1:9" s="5" customFormat="1" x14ac:dyDescent="0.35">
      <c r="A430" s="417">
        <v>9353355</v>
      </c>
      <c r="B430" s="254" t="s">
        <v>1481</v>
      </c>
      <c r="C430" s="7"/>
      <c r="D430" s="7">
        <v>1</v>
      </c>
      <c r="E430" s="650">
        <v>4644.5166666666664</v>
      </c>
      <c r="F430" s="8">
        <f>E430/100*$I$2*Main!$AF$2</f>
        <v>5573.42</v>
      </c>
      <c r="G430" s="639">
        <f>F430*Main!$AF$4</f>
        <v>5573.42</v>
      </c>
      <c r="H430" s="9"/>
    </row>
    <row r="431" spans="1:9" s="5" customFormat="1" x14ac:dyDescent="0.35">
      <c r="A431" s="417">
        <v>9353356</v>
      </c>
      <c r="B431" s="254" t="s">
        <v>1482</v>
      </c>
      <c r="C431" s="7"/>
      <c r="D431" s="7">
        <v>1</v>
      </c>
      <c r="E431" s="650">
        <v>4716.0749999999998</v>
      </c>
      <c r="F431" s="8">
        <f>E431/100*$I$2*Main!$AF$2</f>
        <v>5659.29</v>
      </c>
      <c r="G431" s="639">
        <f>F431*Main!$AF$4</f>
        <v>5659.29</v>
      </c>
      <c r="H431" s="9"/>
    </row>
    <row r="432" spans="1:9" s="5" customFormat="1" x14ac:dyDescent="0.35">
      <c r="A432" s="417">
        <v>9353357</v>
      </c>
      <c r="B432" s="254" t="s">
        <v>1483</v>
      </c>
      <c r="C432" s="7"/>
      <c r="D432" s="7">
        <v>1</v>
      </c>
      <c r="E432" s="650">
        <v>4787.6833333333334</v>
      </c>
      <c r="F432" s="8">
        <f>E432/100*$I$2*Main!$AF$2</f>
        <v>5745.22</v>
      </c>
      <c r="G432" s="639">
        <f>F432*Main!$AF$4</f>
        <v>5745.22</v>
      </c>
      <c r="H432" s="9"/>
    </row>
    <row r="433" spans="1:8" s="5" customFormat="1" x14ac:dyDescent="0.35">
      <c r="A433" s="417">
        <v>9353358</v>
      </c>
      <c r="B433" s="254" t="s">
        <v>1484</v>
      </c>
      <c r="C433" s="7"/>
      <c r="D433" s="7">
        <v>1</v>
      </c>
      <c r="E433" s="650">
        <v>4859.3083333333334</v>
      </c>
      <c r="F433" s="8">
        <f>E433/100*$I$2*Main!$AF$2</f>
        <v>5831.17</v>
      </c>
      <c r="G433" s="639">
        <f>F433*Main!$AF$4</f>
        <v>5831.17</v>
      </c>
      <c r="H433" s="9"/>
    </row>
    <row r="434" spans="1:8" s="5" customFormat="1" x14ac:dyDescent="0.35">
      <c r="A434" s="417">
        <v>9353359</v>
      </c>
      <c r="B434" s="254" t="s">
        <v>1485</v>
      </c>
      <c r="C434" s="7"/>
      <c r="D434" s="7">
        <v>1</v>
      </c>
      <c r="E434" s="650">
        <v>4930.8</v>
      </c>
      <c r="F434" s="8">
        <f>E434/100*$I$2*Main!$AF$2</f>
        <v>5916.96</v>
      </c>
      <c r="G434" s="639">
        <f>F434*Main!$AF$4</f>
        <v>5916.96</v>
      </c>
      <c r="H434" s="9"/>
    </row>
    <row r="435" spans="1:8" s="5" customFormat="1" x14ac:dyDescent="0.35">
      <c r="A435" s="417">
        <v>9353360</v>
      </c>
      <c r="B435" s="254" t="s">
        <v>1486</v>
      </c>
      <c r="C435" s="7"/>
      <c r="D435" s="7">
        <v>1</v>
      </c>
      <c r="E435" s="650">
        <v>5045.0916666666662</v>
      </c>
      <c r="F435" s="8">
        <f>E435/100*$I$2*Main!$AF$2</f>
        <v>6054.11</v>
      </c>
      <c r="G435" s="639">
        <f>F435*Main!$AF$4</f>
        <v>6054.11</v>
      </c>
      <c r="H435" s="9"/>
    </row>
    <row r="436" spans="1:8" s="5" customFormat="1" x14ac:dyDescent="0.35">
      <c r="A436" s="417">
        <v>9353371</v>
      </c>
      <c r="B436" s="254" t="s">
        <v>1487</v>
      </c>
      <c r="C436" s="7" t="s">
        <v>36</v>
      </c>
      <c r="D436" s="7">
        <v>1</v>
      </c>
      <c r="E436" s="650">
        <v>5207.916666666667</v>
      </c>
      <c r="F436" s="8">
        <f>E436/100*$I$2*Main!$AF$2</f>
        <v>6249.5000000000009</v>
      </c>
      <c r="G436" s="639">
        <f>F436*Main!$AF$4</f>
        <v>6249.5000000000009</v>
      </c>
      <c r="H436" s="9"/>
    </row>
    <row r="437" spans="1:8" s="5" customFormat="1" x14ac:dyDescent="0.35">
      <c r="A437" s="417">
        <v>9353372</v>
      </c>
      <c r="B437" s="254" t="s">
        <v>1488</v>
      </c>
      <c r="C437" s="7"/>
      <c r="D437" s="7">
        <v>1</v>
      </c>
      <c r="E437" s="650">
        <v>6710.3083333333334</v>
      </c>
      <c r="F437" s="8">
        <f>E437/100*$I$2*Main!$AF$2</f>
        <v>8052.37</v>
      </c>
      <c r="G437" s="639">
        <f>F437*Main!$AF$4</f>
        <v>8052.37</v>
      </c>
      <c r="H437" s="9"/>
    </row>
    <row r="438" spans="1:8" s="5" customFormat="1" x14ac:dyDescent="0.35">
      <c r="A438" s="417">
        <v>9353373</v>
      </c>
      <c r="B438" s="254" t="s">
        <v>1489</v>
      </c>
      <c r="C438" s="7"/>
      <c r="D438" s="7">
        <v>1</v>
      </c>
      <c r="E438" s="650">
        <v>6819.833333333333</v>
      </c>
      <c r="F438" s="8">
        <f>E438/100*$I$2*Main!$AF$2</f>
        <v>8183.7999999999993</v>
      </c>
      <c r="G438" s="639">
        <f>F438*Main!$AF$4</f>
        <v>8183.7999999999993</v>
      </c>
      <c r="H438" s="9"/>
    </row>
    <row r="439" spans="1:8" s="5" customFormat="1" x14ac:dyDescent="0.35">
      <c r="A439" s="417">
        <v>9353374</v>
      </c>
      <c r="B439" s="254" t="s">
        <v>1490</v>
      </c>
      <c r="C439" s="7"/>
      <c r="D439" s="7">
        <v>1</v>
      </c>
      <c r="E439" s="650">
        <v>6929.4916666666668</v>
      </c>
      <c r="F439" s="8">
        <f>E439/100*$I$2*Main!$AF$2</f>
        <v>8315.39</v>
      </c>
      <c r="G439" s="639">
        <f>F439*Main!$AF$4</f>
        <v>8315.39</v>
      </c>
      <c r="H439" s="9"/>
    </row>
    <row r="440" spans="1:8" s="5" customFormat="1" x14ac:dyDescent="0.35">
      <c r="A440" s="417">
        <v>9353375</v>
      </c>
      <c r="B440" s="254" t="s">
        <v>1491</v>
      </c>
      <c r="C440" s="7"/>
      <c r="D440" s="7">
        <v>1</v>
      </c>
      <c r="E440" s="650">
        <v>7039.05</v>
      </c>
      <c r="F440" s="8">
        <f>E440/100*$I$2*Main!$AF$2</f>
        <v>8446.86</v>
      </c>
      <c r="G440" s="639">
        <f>F440*Main!$AF$4</f>
        <v>8446.86</v>
      </c>
      <c r="H440" s="9"/>
    </row>
    <row r="441" spans="1:8" s="5" customFormat="1" x14ac:dyDescent="0.35">
      <c r="A441" s="417">
        <v>9353376</v>
      </c>
      <c r="B441" s="254" t="s">
        <v>1492</v>
      </c>
      <c r="C441" s="7"/>
      <c r="D441" s="7">
        <v>1</v>
      </c>
      <c r="E441" s="650">
        <v>7148.55</v>
      </c>
      <c r="F441" s="8">
        <f>E441/100*$I$2*Main!$AF$2</f>
        <v>8578.26</v>
      </c>
      <c r="G441" s="639">
        <f>F441*Main!$AF$4</f>
        <v>8578.26</v>
      </c>
      <c r="H441" s="9"/>
    </row>
    <row r="442" spans="1:8" s="5" customFormat="1" x14ac:dyDescent="0.35">
      <c r="A442" s="417">
        <v>9353377</v>
      </c>
      <c r="B442" s="254" t="s">
        <v>1493</v>
      </c>
      <c r="C442" s="7"/>
      <c r="D442" s="7">
        <v>1</v>
      </c>
      <c r="E442" s="650">
        <v>7320.1583333333338</v>
      </c>
      <c r="F442" s="8">
        <f>E442/100*$I$2*Main!$AF$2</f>
        <v>8784.19</v>
      </c>
      <c r="G442" s="639">
        <f>F442*Main!$AF$4</f>
        <v>8784.19</v>
      </c>
      <c r="H442" s="9"/>
    </row>
    <row r="443" spans="1:8" s="5" customFormat="1" x14ac:dyDescent="0.35">
      <c r="A443" s="417">
        <v>9353378</v>
      </c>
      <c r="B443" s="254" t="s">
        <v>1494</v>
      </c>
      <c r="C443" s="7" t="s">
        <v>36</v>
      </c>
      <c r="D443" s="7">
        <v>1</v>
      </c>
      <c r="E443" s="650">
        <v>7560.916666666667</v>
      </c>
      <c r="F443" s="8">
        <f>E443/100*$I$2*Main!$AF$2</f>
        <v>9073.1</v>
      </c>
      <c r="G443" s="639">
        <f>F443*Main!$AF$4</f>
        <v>9073.1</v>
      </c>
      <c r="H443" s="9"/>
    </row>
    <row r="444" spans="1:8" s="5" customFormat="1" x14ac:dyDescent="0.35">
      <c r="A444" s="417">
        <v>9353283</v>
      </c>
      <c r="B444" s="254" t="s">
        <v>1495</v>
      </c>
      <c r="C444" s="7"/>
      <c r="D444" s="7">
        <v>1</v>
      </c>
      <c r="E444" s="650">
        <v>4888.3833333333332</v>
      </c>
      <c r="F444" s="8">
        <f>E444/100*$I$2*Main!$AF$2</f>
        <v>5866.06</v>
      </c>
      <c r="G444" s="639">
        <f>F444*Main!$AF$4</f>
        <v>5866.06</v>
      </c>
      <c r="H444" s="9"/>
    </row>
    <row r="445" spans="1:8" s="5" customFormat="1" x14ac:dyDescent="0.35">
      <c r="A445" s="417">
        <v>9353284</v>
      </c>
      <c r="B445" s="254" t="s">
        <v>1496</v>
      </c>
      <c r="C445" s="7"/>
      <c r="D445" s="7">
        <v>1</v>
      </c>
      <c r="E445" s="650">
        <v>4963.6333333333332</v>
      </c>
      <c r="F445" s="8">
        <f>E445/100*$I$2*Main!$AF$2</f>
        <v>5956.36</v>
      </c>
      <c r="G445" s="639">
        <f>F445*Main!$AF$4</f>
        <v>5956.36</v>
      </c>
      <c r="H445" s="9"/>
    </row>
    <row r="446" spans="1:8" s="5" customFormat="1" x14ac:dyDescent="0.35">
      <c r="A446" s="417">
        <v>9353285</v>
      </c>
      <c r="B446" s="254" t="s">
        <v>1497</v>
      </c>
      <c r="C446" s="7"/>
      <c r="D446" s="7">
        <v>1</v>
      </c>
      <c r="E446" s="650">
        <v>5038.9083333333338</v>
      </c>
      <c r="F446" s="8">
        <f>E446/100*$I$2*Main!$AF$2</f>
        <v>6046.6900000000005</v>
      </c>
      <c r="G446" s="639">
        <f>F446*Main!$AF$4</f>
        <v>6046.6900000000005</v>
      </c>
      <c r="H446" s="9"/>
    </row>
    <row r="447" spans="1:8" s="5" customFormat="1" x14ac:dyDescent="0.35">
      <c r="A447" s="417">
        <v>9353286</v>
      </c>
      <c r="B447" s="254" t="s">
        <v>1498</v>
      </c>
      <c r="C447" s="7"/>
      <c r="D447" s="7">
        <v>1</v>
      </c>
      <c r="E447" s="650">
        <v>5114.1750000000002</v>
      </c>
      <c r="F447" s="8">
        <f>E447/100*$I$2*Main!$AF$2</f>
        <v>6137.01</v>
      </c>
      <c r="G447" s="639">
        <f>F447*Main!$AF$4</f>
        <v>6137.01</v>
      </c>
      <c r="H447" s="9"/>
    </row>
    <row r="448" spans="1:8" s="5" customFormat="1" x14ac:dyDescent="0.35">
      <c r="A448" s="417">
        <v>9353287</v>
      </c>
      <c r="B448" s="254" t="s">
        <v>1499</v>
      </c>
      <c r="C448" s="7"/>
      <c r="D448" s="7">
        <v>1</v>
      </c>
      <c r="E448" s="650">
        <v>5189.4666666666662</v>
      </c>
      <c r="F448" s="8">
        <f>E448/100*$I$2*Main!$AF$2</f>
        <v>6227.36</v>
      </c>
      <c r="G448" s="639">
        <f>F448*Main!$AF$4</f>
        <v>6227.36</v>
      </c>
      <c r="H448" s="9"/>
    </row>
    <row r="449" spans="1:9" s="5" customFormat="1" x14ac:dyDescent="0.35">
      <c r="A449" s="417">
        <v>9353288</v>
      </c>
      <c r="B449" s="254" t="s">
        <v>1500</v>
      </c>
      <c r="C449" s="7"/>
      <c r="D449" s="7">
        <v>1</v>
      </c>
      <c r="E449" s="650">
        <v>5303.0666666666666</v>
      </c>
      <c r="F449" s="8">
        <f>E449/100*$I$2*Main!$AF$2</f>
        <v>6363.68</v>
      </c>
      <c r="G449" s="639">
        <f>F449*Main!$AF$4</f>
        <v>6363.68</v>
      </c>
      <c r="H449" s="9"/>
    </row>
    <row r="450" spans="1:9" s="5" customFormat="1" x14ac:dyDescent="0.35">
      <c r="A450" s="417">
        <v>9353289</v>
      </c>
      <c r="B450" s="254" t="s">
        <v>1501</v>
      </c>
      <c r="C450" s="7" t="s">
        <v>36</v>
      </c>
      <c r="D450" s="7">
        <v>1</v>
      </c>
      <c r="E450" s="650">
        <v>5457.4083333333338</v>
      </c>
      <c r="F450" s="8">
        <f>E450/100*$I$2*Main!$AF$2</f>
        <v>6548.89</v>
      </c>
      <c r="G450" s="639">
        <f>F450*Main!$AF$4</f>
        <v>6548.89</v>
      </c>
      <c r="H450" s="9"/>
    </row>
    <row r="451" spans="1:9" s="5" customFormat="1" x14ac:dyDescent="0.35">
      <c r="A451" s="416">
        <v>9255280</v>
      </c>
      <c r="B451" s="254" t="s">
        <v>1502</v>
      </c>
      <c r="C451" s="7" t="s">
        <v>36</v>
      </c>
      <c r="D451" s="7">
        <v>1</v>
      </c>
      <c r="E451" s="650">
        <v>3401.25</v>
      </c>
      <c r="F451" s="8">
        <f>E451/100*$I$2*Main!$AF$2</f>
        <v>4081.5000000000005</v>
      </c>
      <c r="G451" s="639">
        <f>F451*Main!$AF$4</f>
        <v>4081.5000000000005</v>
      </c>
      <c r="H451" s="9"/>
    </row>
    <row r="452" spans="1:9" s="5" customFormat="1" x14ac:dyDescent="0.35">
      <c r="A452" s="416">
        <v>9255281</v>
      </c>
      <c r="B452" s="254" t="s">
        <v>1503</v>
      </c>
      <c r="C452" s="320"/>
      <c r="D452" s="7">
        <v>1</v>
      </c>
      <c r="E452" s="650">
        <v>3443.3583333333331</v>
      </c>
      <c r="F452" s="8">
        <f>E452/100*$I$2*Main!$AF$2</f>
        <v>4132.03</v>
      </c>
      <c r="G452" s="639">
        <f>F452*Main!$AF$4</f>
        <v>4132.03</v>
      </c>
      <c r="H452" s="9"/>
    </row>
    <row r="453" spans="1:9" s="5" customFormat="1" x14ac:dyDescent="0.35">
      <c r="A453" s="416">
        <v>9255282</v>
      </c>
      <c r="B453" s="254" t="s">
        <v>1504</v>
      </c>
      <c r="C453" s="320"/>
      <c r="D453" s="7">
        <v>1</v>
      </c>
      <c r="E453" s="650">
        <v>3485.4166666666665</v>
      </c>
      <c r="F453" s="8">
        <f>E453/100*$I$2*Main!$AF$2</f>
        <v>4182.5</v>
      </c>
      <c r="G453" s="639">
        <f>F453*Main!$AF$4</f>
        <v>4182.5</v>
      </c>
      <c r="H453" s="9"/>
    </row>
    <row r="454" spans="1:9" s="106" customFormat="1" x14ac:dyDescent="0.35">
      <c r="A454" s="416">
        <v>9255283</v>
      </c>
      <c r="B454" s="254" t="s">
        <v>1505</v>
      </c>
      <c r="C454" s="7" t="s">
        <v>36</v>
      </c>
      <c r="D454" s="7">
        <v>1</v>
      </c>
      <c r="E454" s="650">
        <v>3527.5583333333334</v>
      </c>
      <c r="F454" s="8">
        <f>E454/100*$I$2*Main!$AF$2</f>
        <v>4233.0700000000006</v>
      </c>
      <c r="G454" s="639">
        <f>F454*Main!$AF$4</f>
        <v>4233.0700000000006</v>
      </c>
      <c r="H454" s="105"/>
      <c r="I454" s="5"/>
    </row>
    <row r="455" spans="1:9" s="106" customFormat="1" x14ac:dyDescent="0.35">
      <c r="A455" s="416">
        <v>9255284</v>
      </c>
      <c r="B455" s="254" t="s">
        <v>1506</v>
      </c>
      <c r="C455" s="320"/>
      <c r="D455" s="7">
        <v>1</v>
      </c>
      <c r="E455" s="650">
        <v>3398.9416666666666</v>
      </c>
      <c r="F455" s="8">
        <f>E455/100*$I$2*Main!$AF$2</f>
        <v>4078.7299999999996</v>
      </c>
      <c r="G455" s="639">
        <f>F455*Main!$AF$4</f>
        <v>4078.7299999999996</v>
      </c>
      <c r="H455" s="105"/>
      <c r="I455" s="5"/>
    </row>
    <row r="456" spans="1:9" s="106" customFormat="1" x14ac:dyDescent="0.35">
      <c r="A456" s="416">
        <v>9255285</v>
      </c>
      <c r="B456" s="254" t="s">
        <v>1507</v>
      </c>
      <c r="C456" s="320"/>
      <c r="D456" s="7">
        <v>1</v>
      </c>
      <c r="E456" s="650">
        <v>3424.2</v>
      </c>
      <c r="F456" s="8">
        <f>E456/100*$I$2*Main!$AF$2</f>
        <v>4109.04</v>
      </c>
      <c r="G456" s="639">
        <f>F456*Main!$AF$4</f>
        <v>4109.04</v>
      </c>
      <c r="H456" s="105"/>
      <c r="I456" s="5"/>
    </row>
    <row r="457" spans="1:9" s="106" customFormat="1" x14ac:dyDescent="0.35">
      <c r="A457" s="416">
        <v>9255286</v>
      </c>
      <c r="B457" s="254" t="s">
        <v>1508</v>
      </c>
      <c r="C457" s="320"/>
      <c r="D457" s="7">
        <v>1</v>
      </c>
      <c r="E457" s="650">
        <v>3466.3249999999998</v>
      </c>
      <c r="F457" s="8">
        <f>E457/100*$I$2*Main!$AF$2</f>
        <v>4159.59</v>
      </c>
      <c r="G457" s="639">
        <f>F457*Main!$AF$4</f>
        <v>4159.59</v>
      </c>
      <c r="H457" s="105"/>
      <c r="I457" s="5"/>
    </row>
    <row r="458" spans="1:9" s="106" customFormat="1" x14ac:dyDescent="0.35">
      <c r="A458" s="416">
        <v>9255287</v>
      </c>
      <c r="B458" s="254" t="s">
        <v>1509</v>
      </c>
      <c r="C458" s="320"/>
      <c r="D458" s="7">
        <v>1</v>
      </c>
      <c r="E458" s="650">
        <v>3508.4083333333333</v>
      </c>
      <c r="F458" s="8">
        <f>E458/100*$I$2*Main!$AF$2</f>
        <v>4210.09</v>
      </c>
      <c r="G458" s="639">
        <f>F458*Main!$AF$4</f>
        <v>4210.09</v>
      </c>
      <c r="H458" s="105"/>
      <c r="I458" s="5"/>
    </row>
    <row r="459" spans="1:9" s="5" customFormat="1" x14ac:dyDescent="0.35">
      <c r="A459" s="416">
        <v>9255288</v>
      </c>
      <c r="B459" s="254" t="s">
        <v>1510</v>
      </c>
      <c r="C459" s="320"/>
      <c r="D459" s="7">
        <v>1</v>
      </c>
      <c r="E459" s="650">
        <v>3550.4833333333331</v>
      </c>
      <c r="F459" s="8">
        <f>E459/100*$I$2*Main!$AF$2</f>
        <v>4260.58</v>
      </c>
      <c r="G459" s="639">
        <f>F459*Main!$AF$4</f>
        <v>4260.58</v>
      </c>
      <c r="H459" s="9"/>
    </row>
    <row r="460" spans="1:9" s="5" customFormat="1" x14ac:dyDescent="0.35">
      <c r="A460" s="416">
        <v>9255289</v>
      </c>
      <c r="B460" s="254" t="s">
        <v>1511</v>
      </c>
      <c r="C460" s="320"/>
      <c r="D460" s="7">
        <v>1</v>
      </c>
      <c r="E460" s="650">
        <v>3592.6</v>
      </c>
      <c r="F460" s="8">
        <f>E460/100*$I$2*Main!$AF$2</f>
        <v>4311.12</v>
      </c>
      <c r="G460" s="639">
        <f>F460*Main!$AF$4</f>
        <v>4311.12</v>
      </c>
      <c r="H460" s="9"/>
    </row>
    <row r="461" spans="1:9" s="106" customFormat="1" x14ac:dyDescent="0.35">
      <c r="A461" s="416">
        <v>9255290</v>
      </c>
      <c r="B461" s="254" t="s">
        <v>1512</v>
      </c>
      <c r="C461" s="320"/>
      <c r="D461" s="7">
        <v>1</v>
      </c>
      <c r="E461" s="650">
        <v>3634.6833333333334</v>
      </c>
      <c r="F461" s="8">
        <f>E461/100*$I$2*Main!$AF$2</f>
        <v>4361.6200000000008</v>
      </c>
      <c r="G461" s="639">
        <f>F461*Main!$AF$4</f>
        <v>4361.6200000000008</v>
      </c>
      <c r="H461" s="105"/>
      <c r="I461" s="5"/>
    </row>
    <row r="462" spans="1:9" s="5" customFormat="1" x14ac:dyDescent="0.35">
      <c r="A462" s="416">
        <v>9255291</v>
      </c>
      <c r="B462" s="254" t="s">
        <v>1513</v>
      </c>
      <c r="C462" s="320"/>
      <c r="D462" s="7">
        <v>1</v>
      </c>
      <c r="E462" s="650">
        <v>3698.2083333333335</v>
      </c>
      <c r="F462" s="8">
        <f>E462/100*$I$2*Main!$AF$2</f>
        <v>4437.8500000000004</v>
      </c>
      <c r="G462" s="639">
        <f>F462*Main!$AF$4</f>
        <v>4437.8500000000004</v>
      </c>
      <c r="H462" s="9"/>
    </row>
    <row r="463" spans="1:9" s="5" customFormat="1" x14ac:dyDescent="0.35">
      <c r="A463" s="416">
        <v>9255292</v>
      </c>
      <c r="B463" s="254" t="s">
        <v>1514</v>
      </c>
      <c r="C463" s="7" t="s">
        <v>36</v>
      </c>
      <c r="D463" s="7">
        <v>1</v>
      </c>
      <c r="E463" s="650">
        <v>3784.5166666666669</v>
      </c>
      <c r="F463" s="8">
        <f>E463/100*$I$2*Main!$AF$2</f>
        <v>4541.42</v>
      </c>
      <c r="G463" s="639">
        <f>F463*Main!$AF$4</f>
        <v>4541.42</v>
      </c>
      <c r="H463" s="9"/>
    </row>
    <row r="464" spans="1:9" s="106" customFormat="1" x14ac:dyDescent="0.35">
      <c r="A464" s="416">
        <v>9255293</v>
      </c>
      <c r="B464" s="254" t="s">
        <v>1515</v>
      </c>
      <c r="C464" s="320"/>
      <c r="D464" s="7">
        <v>1</v>
      </c>
      <c r="E464" s="650">
        <v>4127.6166666666668</v>
      </c>
      <c r="F464" s="8">
        <f>E464/100*$I$2*Main!$AF$2</f>
        <v>4953.1400000000003</v>
      </c>
      <c r="G464" s="639">
        <f>F464*Main!$AF$4</f>
        <v>4953.1400000000003</v>
      </c>
      <c r="H464" s="105"/>
      <c r="I464" s="5"/>
    </row>
    <row r="465" spans="1:9" s="106" customFormat="1" x14ac:dyDescent="0.35">
      <c r="A465" s="416">
        <v>9255294</v>
      </c>
      <c r="B465" s="254" t="s">
        <v>1516</v>
      </c>
      <c r="C465" s="320"/>
      <c r="D465" s="7">
        <v>1</v>
      </c>
      <c r="E465" s="650">
        <v>4127.6000000000004</v>
      </c>
      <c r="F465" s="8">
        <f>E465/100*$I$2*Main!$AF$2</f>
        <v>4953.1200000000008</v>
      </c>
      <c r="G465" s="639">
        <f>F465*Main!$AF$4</f>
        <v>4953.1200000000008</v>
      </c>
      <c r="H465" s="105"/>
      <c r="I465" s="5"/>
    </row>
    <row r="466" spans="1:9" s="106" customFormat="1" x14ac:dyDescent="0.35">
      <c r="A466" s="416">
        <v>9255295</v>
      </c>
      <c r="B466" s="254" t="s">
        <v>1517</v>
      </c>
      <c r="C466" s="320"/>
      <c r="D466" s="7">
        <v>1</v>
      </c>
      <c r="E466" s="650">
        <v>4180.6833333333334</v>
      </c>
      <c r="F466" s="8">
        <f>E466/100*$I$2*Main!$AF$2</f>
        <v>5016.8200000000006</v>
      </c>
      <c r="G466" s="639">
        <f>F466*Main!$AF$4</f>
        <v>5016.8200000000006</v>
      </c>
      <c r="H466" s="105"/>
      <c r="I466" s="5"/>
    </row>
    <row r="467" spans="1:9" s="5" customFormat="1" x14ac:dyDescent="0.35">
      <c r="A467" s="416">
        <v>9255296</v>
      </c>
      <c r="B467" s="254" t="s">
        <v>1518</v>
      </c>
      <c r="C467" s="320"/>
      <c r="D467" s="7">
        <v>1</v>
      </c>
      <c r="E467" s="650">
        <v>4233.75</v>
      </c>
      <c r="F467" s="8">
        <f>E467/100*$I$2*Main!$AF$2</f>
        <v>5080.5</v>
      </c>
      <c r="G467" s="639">
        <f>F467*Main!$AF$4</f>
        <v>5080.5</v>
      </c>
      <c r="H467" s="9"/>
    </row>
    <row r="468" spans="1:9" s="106" customFormat="1" x14ac:dyDescent="0.35">
      <c r="A468" s="416">
        <v>9255297</v>
      </c>
      <c r="B468" s="254" t="s">
        <v>1519</v>
      </c>
      <c r="C468" s="320"/>
      <c r="D468" s="7">
        <v>1</v>
      </c>
      <c r="E468" s="650">
        <v>4286.8500000000004</v>
      </c>
      <c r="F468" s="8">
        <f>E468/100*$I$2*Main!$AF$2</f>
        <v>5144.22</v>
      </c>
      <c r="G468" s="639">
        <f>F468*Main!$AF$4</f>
        <v>5144.22</v>
      </c>
      <c r="H468" s="105"/>
      <c r="I468" s="5"/>
    </row>
    <row r="469" spans="1:9" s="106" customFormat="1" x14ac:dyDescent="0.35">
      <c r="A469" s="416">
        <v>9255298</v>
      </c>
      <c r="B469" s="254" t="s">
        <v>1520</v>
      </c>
      <c r="C469" s="320"/>
      <c r="D469" s="7">
        <v>1</v>
      </c>
      <c r="E469" s="650">
        <v>4339.8916666666664</v>
      </c>
      <c r="F469" s="8">
        <f>E469/100*$I$2*Main!$AF$2</f>
        <v>5207.87</v>
      </c>
      <c r="G469" s="639">
        <f>F469*Main!$AF$4</f>
        <v>5207.87</v>
      </c>
      <c r="H469" s="105"/>
      <c r="I469" s="5"/>
    </row>
    <row r="470" spans="1:9" s="106" customFormat="1" x14ac:dyDescent="0.35">
      <c r="A470" s="416">
        <v>9255299</v>
      </c>
      <c r="B470" s="254" t="s">
        <v>1521</v>
      </c>
      <c r="C470" s="320"/>
      <c r="D470" s="7">
        <v>1</v>
      </c>
      <c r="E470" s="650">
        <v>4392.9666666666662</v>
      </c>
      <c r="F470" s="8">
        <f>E470/100*$I$2*Main!$AF$2</f>
        <v>5271.5599999999995</v>
      </c>
      <c r="G470" s="639">
        <f>F470*Main!$AF$4</f>
        <v>5271.5599999999995</v>
      </c>
      <c r="H470" s="105"/>
      <c r="I470" s="5"/>
    </row>
    <row r="471" spans="1:9" s="106" customFormat="1" x14ac:dyDescent="0.35">
      <c r="A471" s="416">
        <v>9255300</v>
      </c>
      <c r="B471" s="254" t="s">
        <v>1522</v>
      </c>
      <c r="C471" s="320"/>
      <c r="D471" s="7">
        <v>1</v>
      </c>
      <c r="E471" s="650">
        <v>4473.0749999999998</v>
      </c>
      <c r="F471" s="8">
        <f>E471/100*$I$2*Main!$AF$2</f>
        <v>5367.6900000000005</v>
      </c>
      <c r="G471" s="639">
        <f>F471*Main!$AF$4</f>
        <v>5367.6900000000005</v>
      </c>
      <c r="H471" s="105"/>
      <c r="I471" s="5"/>
    </row>
    <row r="472" spans="1:9" s="106" customFormat="1" x14ac:dyDescent="0.35">
      <c r="A472" s="416">
        <v>9255301</v>
      </c>
      <c r="B472" s="254" t="s">
        <v>1523</v>
      </c>
      <c r="C472" s="7" t="s">
        <v>36</v>
      </c>
      <c r="D472" s="7">
        <v>1</v>
      </c>
      <c r="E472" s="650">
        <v>4652.25</v>
      </c>
      <c r="F472" s="8">
        <f>E472/100*$I$2*Main!$AF$2</f>
        <v>5582.7</v>
      </c>
      <c r="G472" s="639">
        <f>F472*Main!$AF$4</f>
        <v>5582.7</v>
      </c>
      <c r="H472" s="105"/>
      <c r="I472" s="5"/>
    </row>
    <row r="473" spans="1:9" s="106" customFormat="1" x14ac:dyDescent="0.35">
      <c r="A473" s="416">
        <v>9255302</v>
      </c>
      <c r="B473" s="254" t="s">
        <v>1524</v>
      </c>
      <c r="C473" s="320"/>
      <c r="D473" s="7">
        <v>1</v>
      </c>
      <c r="E473" s="650">
        <v>5124.041666666667</v>
      </c>
      <c r="F473" s="8">
        <f>E473/100*$I$2*Main!$AF$2</f>
        <v>6148.85</v>
      </c>
      <c r="G473" s="639">
        <f>F473*Main!$AF$4</f>
        <v>6148.85</v>
      </c>
      <c r="H473" s="105"/>
      <c r="I473" s="5"/>
    </row>
    <row r="474" spans="1:9" s="106" customFormat="1" x14ac:dyDescent="0.35">
      <c r="A474" s="416">
        <v>9255303</v>
      </c>
      <c r="B474" s="254" t="s">
        <v>1525</v>
      </c>
      <c r="C474" s="320"/>
      <c r="D474" s="7">
        <v>1</v>
      </c>
      <c r="E474" s="650">
        <v>5164.9333333333334</v>
      </c>
      <c r="F474" s="8">
        <f>E474/100*$I$2*Main!$AF$2</f>
        <v>6197.92</v>
      </c>
      <c r="G474" s="639">
        <f>F474*Main!$AF$4</f>
        <v>6197.92</v>
      </c>
      <c r="H474" s="105"/>
      <c r="I474" s="5"/>
    </row>
    <row r="475" spans="1:9" s="5" customFormat="1" x14ac:dyDescent="0.35">
      <c r="A475" s="416">
        <v>9255304</v>
      </c>
      <c r="B475" s="254" t="s">
        <v>1526</v>
      </c>
      <c r="C475" s="320"/>
      <c r="D475" s="7">
        <v>1</v>
      </c>
      <c r="E475" s="650">
        <v>5233.1416666666664</v>
      </c>
      <c r="F475" s="8">
        <f>E475/100*$I$2*Main!$AF$2</f>
        <v>6279.7699999999995</v>
      </c>
      <c r="G475" s="639">
        <f>F475*Main!$AF$4</f>
        <v>6279.7699999999995</v>
      </c>
      <c r="H475" s="9"/>
    </row>
    <row r="476" spans="1:9" s="106" customFormat="1" x14ac:dyDescent="0.35">
      <c r="A476" s="416">
        <v>9255305</v>
      </c>
      <c r="B476" s="254" t="s">
        <v>1527</v>
      </c>
      <c r="C476" s="320"/>
      <c r="D476" s="7">
        <v>1</v>
      </c>
      <c r="E476" s="650">
        <v>5301.4</v>
      </c>
      <c r="F476" s="8">
        <f>E476/100*$I$2*Main!$AF$2</f>
        <v>6361.6799999999994</v>
      </c>
      <c r="G476" s="639">
        <f>F476*Main!$AF$4</f>
        <v>6361.6799999999994</v>
      </c>
      <c r="H476" s="105"/>
      <c r="I476" s="5"/>
    </row>
    <row r="477" spans="1:9" s="106" customFormat="1" x14ac:dyDescent="0.35">
      <c r="A477" s="416">
        <v>9255306</v>
      </c>
      <c r="B477" s="254" t="s">
        <v>1528</v>
      </c>
      <c r="C477" s="320"/>
      <c r="D477" s="7">
        <v>1</v>
      </c>
      <c r="E477" s="650">
        <v>5369.6</v>
      </c>
      <c r="F477" s="8">
        <f>E477/100*$I$2*Main!$AF$2</f>
        <v>6443.52</v>
      </c>
      <c r="G477" s="639">
        <f>F477*Main!$AF$4</f>
        <v>6443.52</v>
      </c>
      <c r="H477" s="105"/>
      <c r="I477" s="5"/>
    </row>
    <row r="478" spans="1:9" s="106" customFormat="1" x14ac:dyDescent="0.35">
      <c r="A478" s="416">
        <v>9255307</v>
      </c>
      <c r="B478" s="254" t="s">
        <v>1529</v>
      </c>
      <c r="C478" s="320"/>
      <c r="D478" s="7">
        <v>1</v>
      </c>
      <c r="E478" s="650">
        <v>5437.8249999999998</v>
      </c>
      <c r="F478" s="8">
        <f>E478/100*$I$2*Main!$AF$2</f>
        <v>6525.39</v>
      </c>
      <c r="G478" s="639">
        <f>F478*Main!$AF$4</f>
        <v>6525.39</v>
      </c>
      <c r="H478" s="105"/>
      <c r="I478" s="5"/>
    </row>
    <row r="479" spans="1:9" s="5" customFormat="1" x14ac:dyDescent="0.35">
      <c r="A479" s="416">
        <v>9255308</v>
      </c>
      <c r="B479" s="254" t="s">
        <v>1530</v>
      </c>
      <c r="C479" s="320"/>
      <c r="D479" s="7">
        <v>1</v>
      </c>
      <c r="E479" s="650">
        <v>5506.05</v>
      </c>
      <c r="F479" s="8">
        <f>E479/100*$I$2*Main!$AF$2</f>
        <v>6607.26</v>
      </c>
      <c r="G479" s="639">
        <f>F479*Main!$AF$4</f>
        <v>6607.26</v>
      </c>
      <c r="H479" s="9"/>
    </row>
    <row r="480" spans="1:9" s="5" customFormat="1" x14ac:dyDescent="0.35">
      <c r="A480" s="416">
        <v>9255309</v>
      </c>
      <c r="B480" s="254" t="s">
        <v>1531</v>
      </c>
      <c r="C480" s="320"/>
      <c r="D480" s="7">
        <v>1</v>
      </c>
      <c r="E480" s="650">
        <v>5608.958333333333</v>
      </c>
      <c r="F480" s="8">
        <f>E480/100*$I$2*Main!$AF$2</f>
        <v>6730.75</v>
      </c>
      <c r="G480" s="639">
        <f>F480*Main!$AF$4</f>
        <v>6730.75</v>
      </c>
      <c r="H480" s="9"/>
    </row>
    <row r="481" spans="1:9" s="5" customFormat="1" x14ac:dyDescent="0.35">
      <c r="A481" s="416">
        <v>9255310</v>
      </c>
      <c r="B481" s="254" t="s">
        <v>1532</v>
      </c>
      <c r="C481" s="7" t="s">
        <v>36</v>
      </c>
      <c r="D481" s="7">
        <v>1</v>
      </c>
      <c r="E481" s="650">
        <v>5748.8416666666662</v>
      </c>
      <c r="F481" s="8">
        <f>E481/100*$I$2*Main!$AF$2</f>
        <v>6898.61</v>
      </c>
      <c r="G481" s="639">
        <f>F481*Main!$AF$4</f>
        <v>6898.61</v>
      </c>
      <c r="H481" s="9"/>
    </row>
    <row r="482" spans="1:9" s="5" customFormat="1" x14ac:dyDescent="0.35">
      <c r="A482" s="416">
        <v>9255313</v>
      </c>
      <c r="B482" s="254" t="s">
        <v>1533</v>
      </c>
      <c r="C482" s="320"/>
      <c r="D482" s="7">
        <v>1</v>
      </c>
      <c r="E482" s="650">
        <v>7442.5333333333338</v>
      </c>
      <c r="F482" s="8">
        <f>E482/100*$I$2*Main!$AF$2</f>
        <v>8931.0400000000009</v>
      </c>
      <c r="G482" s="639">
        <f>F482*Main!$AF$4</f>
        <v>8931.0400000000009</v>
      </c>
      <c r="H482" s="9"/>
    </row>
    <row r="483" spans="1:9" s="5" customFormat="1" x14ac:dyDescent="0.35">
      <c r="A483" s="416">
        <v>9255314</v>
      </c>
      <c r="B483" s="254" t="s">
        <v>1534</v>
      </c>
      <c r="C483" s="320"/>
      <c r="D483" s="7">
        <v>1</v>
      </c>
      <c r="E483" s="650">
        <v>7548.8</v>
      </c>
      <c r="F483" s="8">
        <f>E483/100*$I$2*Main!$AF$2</f>
        <v>9058.56</v>
      </c>
      <c r="G483" s="639">
        <f>F483*Main!$AF$4</f>
        <v>9058.56</v>
      </c>
      <c r="H483" s="9"/>
    </row>
    <row r="484" spans="1:9" s="5" customFormat="1" x14ac:dyDescent="0.35">
      <c r="A484" s="416">
        <v>9255315</v>
      </c>
      <c r="B484" s="254" t="s">
        <v>1535</v>
      </c>
      <c r="C484" s="320"/>
      <c r="D484" s="7">
        <v>1</v>
      </c>
      <c r="E484" s="650">
        <v>7655.0083333333332</v>
      </c>
      <c r="F484" s="8">
        <f>E484/100*$I$2*Main!$AF$2</f>
        <v>9186.01</v>
      </c>
      <c r="G484" s="639">
        <f>F484*Main!$AF$4</f>
        <v>9186.01</v>
      </c>
      <c r="H484" s="9"/>
    </row>
    <row r="485" spans="1:9" s="106" customFormat="1" x14ac:dyDescent="0.35">
      <c r="A485" s="416">
        <v>9255316</v>
      </c>
      <c r="B485" s="254" t="s">
        <v>1536</v>
      </c>
      <c r="C485" s="320"/>
      <c r="D485" s="7">
        <v>1</v>
      </c>
      <c r="E485" s="650">
        <v>7761.2166666666662</v>
      </c>
      <c r="F485" s="8">
        <f>E485/100*$I$2*Main!$AF$2</f>
        <v>9313.4599999999991</v>
      </c>
      <c r="G485" s="639">
        <f>F485*Main!$AF$4</f>
        <v>9313.4599999999991</v>
      </c>
      <c r="H485" s="105"/>
      <c r="I485" s="5"/>
    </row>
    <row r="486" spans="1:9" s="5" customFormat="1" x14ac:dyDescent="0.35">
      <c r="A486" s="416">
        <v>9255317</v>
      </c>
      <c r="B486" s="254" t="s">
        <v>1537</v>
      </c>
      <c r="C486" s="320"/>
      <c r="D486" s="7">
        <v>1</v>
      </c>
      <c r="E486" s="650">
        <v>7867.4416666666666</v>
      </c>
      <c r="F486" s="8">
        <f>E486/100*$I$2*Main!$AF$2</f>
        <v>9440.93</v>
      </c>
      <c r="G486" s="639">
        <f>F486*Main!$AF$4</f>
        <v>9440.93</v>
      </c>
      <c r="H486" s="9"/>
    </row>
    <row r="487" spans="1:9" s="106" customFormat="1" x14ac:dyDescent="0.35">
      <c r="A487" s="416">
        <v>9255318</v>
      </c>
      <c r="B487" s="254" t="s">
        <v>1538</v>
      </c>
      <c r="C487" s="320"/>
      <c r="D487" s="7">
        <v>1</v>
      </c>
      <c r="E487" s="650">
        <v>8027.6416666666664</v>
      </c>
      <c r="F487" s="8">
        <f>E487/100*$I$2*Main!$AF$2</f>
        <v>9633.17</v>
      </c>
      <c r="G487" s="639">
        <f>F487*Main!$AF$4</f>
        <v>9633.17</v>
      </c>
      <c r="H487" s="105"/>
      <c r="I487" s="5"/>
    </row>
    <row r="488" spans="1:9" s="5" customFormat="1" x14ac:dyDescent="0.35">
      <c r="A488" s="416">
        <v>9255319</v>
      </c>
      <c r="B488" s="254" t="s">
        <v>1539</v>
      </c>
      <c r="C488" s="7" t="s">
        <v>36</v>
      </c>
      <c r="D488" s="7">
        <v>1</v>
      </c>
      <c r="E488" s="650">
        <v>8245.4916666666668</v>
      </c>
      <c r="F488" s="8">
        <f>E488/100*$I$2*Main!$AF$2</f>
        <v>9894.59</v>
      </c>
      <c r="G488" s="639">
        <f>F488*Main!$AF$4</f>
        <v>9894.59</v>
      </c>
      <c r="H488" s="9"/>
    </row>
    <row r="489" spans="1:9" s="5" customFormat="1" x14ac:dyDescent="0.35">
      <c r="A489" s="416">
        <v>9257180</v>
      </c>
      <c r="B489" s="254" t="s">
        <v>1540</v>
      </c>
      <c r="C489" s="320"/>
      <c r="D489" s="7">
        <v>1</v>
      </c>
      <c r="E489" s="650">
        <v>5387.833333333333</v>
      </c>
      <c r="F489" s="8">
        <f>E489/100*$I$2*Main!$AF$2</f>
        <v>6465.4</v>
      </c>
      <c r="G489" s="639">
        <f>F489*Main!$AF$4</f>
        <v>6465.4</v>
      </c>
      <c r="H489" s="9"/>
    </row>
    <row r="490" spans="1:9" s="5" customFormat="1" x14ac:dyDescent="0.35">
      <c r="A490" s="416">
        <v>9257181</v>
      </c>
      <c r="B490" s="254" t="s">
        <v>1541</v>
      </c>
      <c r="C490" s="320"/>
      <c r="D490" s="7">
        <v>1</v>
      </c>
      <c r="E490" s="650">
        <v>5458.8666666666668</v>
      </c>
      <c r="F490" s="8">
        <f>E490/100*$I$2*Main!$AF$2</f>
        <v>6550.64</v>
      </c>
      <c r="G490" s="639">
        <f>F490*Main!$AF$4</f>
        <v>6550.64</v>
      </c>
      <c r="H490" s="9"/>
    </row>
    <row r="491" spans="1:9" s="5" customFormat="1" x14ac:dyDescent="0.35">
      <c r="A491" s="416">
        <v>9257182</v>
      </c>
      <c r="B491" s="254" t="s">
        <v>1542</v>
      </c>
      <c r="C491" s="320"/>
      <c r="D491" s="7">
        <v>1</v>
      </c>
      <c r="E491" s="650">
        <v>5529.8583333333336</v>
      </c>
      <c r="F491" s="8">
        <f>E491/100*$I$2*Main!$AF$2</f>
        <v>6635.83</v>
      </c>
      <c r="G491" s="639">
        <f>F491*Main!$AF$4</f>
        <v>6635.83</v>
      </c>
      <c r="H491" s="9"/>
    </row>
    <row r="492" spans="1:9" s="106" customFormat="1" x14ac:dyDescent="0.35">
      <c r="A492" s="416">
        <v>9257183</v>
      </c>
      <c r="B492" s="254" t="s">
        <v>1543</v>
      </c>
      <c r="C492" s="320"/>
      <c r="D492" s="7">
        <v>1</v>
      </c>
      <c r="E492" s="650">
        <v>5600.9</v>
      </c>
      <c r="F492" s="8">
        <f>E492/100*$I$2*Main!$AF$2</f>
        <v>6721.079999999999</v>
      </c>
      <c r="G492" s="639">
        <f>F492*Main!$AF$4</f>
        <v>6721.079999999999</v>
      </c>
      <c r="H492" s="105"/>
      <c r="I492" s="5"/>
    </row>
    <row r="493" spans="1:9" s="106" customFormat="1" x14ac:dyDescent="0.35">
      <c r="A493" s="416">
        <v>9257184</v>
      </c>
      <c r="B493" s="254" t="s">
        <v>1544</v>
      </c>
      <c r="C493" s="320"/>
      <c r="D493" s="7">
        <v>1</v>
      </c>
      <c r="E493" s="650">
        <v>5671.9333333333334</v>
      </c>
      <c r="F493" s="8">
        <f>E493/100*$I$2*Main!$AF$2</f>
        <v>6806.32</v>
      </c>
      <c r="G493" s="639">
        <f>F493*Main!$AF$4</f>
        <v>6806.32</v>
      </c>
      <c r="H493" s="105"/>
      <c r="I493" s="5"/>
    </row>
    <row r="494" spans="1:9" s="5" customFormat="1" x14ac:dyDescent="0.35">
      <c r="A494" s="416">
        <v>9257185</v>
      </c>
      <c r="B494" s="254" t="s">
        <v>1545</v>
      </c>
      <c r="C494" s="320"/>
      <c r="D494" s="7">
        <v>1</v>
      </c>
      <c r="E494" s="650">
        <v>5779.0749999999998</v>
      </c>
      <c r="F494" s="8">
        <f>E494/100*$I$2*Main!$AF$2</f>
        <v>6934.8899999999994</v>
      </c>
      <c r="G494" s="639">
        <f>F494*Main!$AF$4</f>
        <v>6934.8899999999994</v>
      </c>
      <c r="H494" s="9"/>
    </row>
    <row r="495" spans="1:9" s="5" customFormat="1" x14ac:dyDescent="0.35">
      <c r="A495" s="416">
        <v>9257186</v>
      </c>
      <c r="B495" s="254" t="s">
        <v>1546</v>
      </c>
      <c r="C495" s="7" t="s">
        <v>36</v>
      </c>
      <c r="D495" s="7">
        <v>1</v>
      </c>
      <c r="E495" s="650">
        <v>5924.6916666666666</v>
      </c>
      <c r="F495" s="8">
        <f>E495/100*$I$2*Main!$AF$2</f>
        <v>7109.6299999999992</v>
      </c>
      <c r="G495" s="639">
        <f>F495*Main!$AF$4</f>
        <v>7109.6299999999992</v>
      </c>
      <c r="H495" s="9"/>
    </row>
    <row r="496" spans="1:9" s="5" customFormat="1" x14ac:dyDescent="0.35">
      <c r="A496" s="417">
        <v>9353379</v>
      </c>
      <c r="B496" s="254" t="s">
        <v>1502</v>
      </c>
      <c r="C496" s="7" t="s">
        <v>36</v>
      </c>
      <c r="D496" s="7">
        <v>1</v>
      </c>
      <c r="E496" s="650">
        <v>3326.1750000000002</v>
      </c>
      <c r="F496" s="8">
        <f>E496/100*$I$2*Main!$AF$2</f>
        <v>3991.41</v>
      </c>
      <c r="G496" s="639">
        <f>F496*Main!$AF$4</f>
        <v>3991.41</v>
      </c>
      <c r="H496" s="9"/>
    </row>
    <row r="497" spans="1:8" s="5" customFormat="1" x14ac:dyDescent="0.35">
      <c r="A497" s="417">
        <v>9353380</v>
      </c>
      <c r="B497" s="254" t="s">
        <v>1503</v>
      </c>
      <c r="C497" s="7"/>
      <c r="D497" s="7">
        <v>1</v>
      </c>
      <c r="E497" s="650">
        <v>3371.7166666666667</v>
      </c>
      <c r="F497" s="8">
        <f>E497/100*$I$2*Main!$AF$2</f>
        <v>4046.0599999999995</v>
      </c>
      <c r="G497" s="639">
        <f>F497*Main!$AF$4</f>
        <v>4046.0599999999995</v>
      </c>
      <c r="H497" s="9"/>
    </row>
    <row r="498" spans="1:8" s="5" customFormat="1" x14ac:dyDescent="0.35">
      <c r="A498" s="417">
        <v>9353381</v>
      </c>
      <c r="B498" s="254" t="s">
        <v>1504</v>
      </c>
      <c r="C498" s="7"/>
      <c r="D498" s="7">
        <v>1</v>
      </c>
      <c r="E498" s="650">
        <v>3417.15</v>
      </c>
      <c r="F498" s="8">
        <f>E498/100*$I$2*Main!$AF$2</f>
        <v>4100.58</v>
      </c>
      <c r="G498" s="639">
        <f>F498*Main!$AF$4</f>
        <v>4100.58</v>
      </c>
      <c r="H498" s="9"/>
    </row>
    <row r="499" spans="1:8" s="5" customFormat="1" x14ac:dyDescent="0.35">
      <c r="A499" s="417">
        <v>9353382</v>
      </c>
      <c r="B499" s="254" t="s">
        <v>1505</v>
      </c>
      <c r="C499" s="7" t="s">
        <v>36</v>
      </c>
      <c r="D499" s="7">
        <v>1</v>
      </c>
      <c r="E499" s="650">
        <v>3462.5333333333333</v>
      </c>
      <c r="F499" s="8">
        <f>E499/100*$I$2*Main!$AF$2</f>
        <v>4155.04</v>
      </c>
      <c r="G499" s="639">
        <f>F499*Main!$AF$4</f>
        <v>4155.04</v>
      </c>
      <c r="H499" s="9"/>
    </row>
    <row r="500" spans="1:8" s="5" customFormat="1" x14ac:dyDescent="0.35">
      <c r="A500" s="417">
        <v>9353383</v>
      </c>
      <c r="B500" s="254" t="s">
        <v>1506</v>
      </c>
      <c r="C500" s="7"/>
      <c r="D500" s="7">
        <v>1</v>
      </c>
      <c r="E500" s="650">
        <v>3192.8833333333332</v>
      </c>
      <c r="F500" s="8">
        <f>E500/100*$I$2*Main!$AF$2</f>
        <v>3831.46</v>
      </c>
      <c r="G500" s="639">
        <f>F500*Main!$AF$4</f>
        <v>3831.46</v>
      </c>
      <c r="H500" s="9"/>
    </row>
    <row r="501" spans="1:8" s="5" customFormat="1" x14ac:dyDescent="0.35">
      <c r="A501" s="417">
        <v>9353384</v>
      </c>
      <c r="B501" s="254" t="s">
        <v>1507</v>
      </c>
      <c r="C501" s="7"/>
      <c r="D501" s="7">
        <v>1</v>
      </c>
      <c r="E501" s="650">
        <v>3220.0250000000001</v>
      </c>
      <c r="F501" s="8">
        <f>E501/100*$I$2*Main!$AF$2</f>
        <v>3864.0300000000007</v>
      </c>
      <c r="G501" s="639">
        <f>F501*Main!$AF$4</f>
        <v>3864.0300000000007</v>
      </c>
      <c r="H501" s="9"/>
    </row>
    <row r="502" spans="1:8" s="5" customFormat="1" x14ac:dyDescent="0.35">
      <c r="A502" s="417">
        <v>9353385</v>
      </c>
      <c r="B502" s="254" t="s">
        <v>1508</v>
      </c>
      <c r="C502" s="7"/>
      <c r="D502" s="7">
        <v>1</v>
      </c>
      <c r="E502" s="650">
        <v>3265.65</v>
      </c>
      <c r="F502" s="8">
        <f>E502/100*$I$2*Main!$AF$2</f>
        <v>3918.78</v>
      </c>
      <c r="G502" s="639">
        <f>F502*Main!$AF$4</f>
        <v>3918.78</v>
      </c>
      <c r="H502" s="9"/>
    </row>
    <row r="503" spans="1:8" s="5" customFormat="1" x14ac:dyDescent="0.35">
      <c r="A503" s="417">
        <v>9353386</v>
      </c>
      <c r="B503" s="254" t="s">
        <v>1509</v>
      </c>
      <c r="C503" s="7"/>
      <c r="D503" s="7">
        <v>1</v>
      </c>
      <c r="E503" s="650">
        <v>3311.0083333333332</v>
      </c>
      <c r="F503" s="8">
        <f>E503/100*$I$2*Main!$AF$2</f>
        <v>3973.21</v>
      </c>
      <c r="G503" s="639">
        <f>F503*Main!$AF$4</f>
        <v>3973.21</v>
      </c>
      <c r="H503" s="9"/>
    </row>
    <row r="504" spans="1:8" s="5" customFormat="1" x14ac:dyDescent="0.35">
      <c r="A504" s="417">
        <v>9353387</v>
      </c>
      <c r="B504" s="254" t="s">
        <v>1510</v>
      </c>
      <c r="C504" s="7"/>
      <c r="D504" s="7">
        <v>1</v>
      </c>
      <c r="E504" s="650">
        <v>3356.5083333333332</v>
      </c>
      <c r="F504" s="8">
        <f>E504/100*$I$2*Main!$AF$2</f>
        <v>4027.81</v>
      </c>
      <c r="G504" s="639">
        <f>F504*Main!$AF$4</f>
        <v>4027.81</v>
      </c>
      <c r="H504" s="9"/>
    </row>
    <row r="505" spans="1:8" s="5" customFormat="1" x14ac:dyDescent="0.35">
      <c r="A505" s="417">
        <v>9353388</v>
      </c>
      <c r="B505" s="254" t="s">
        <v>1511</v>
      </c>
      <c r="C505" s="7"/>
      <c r="D505" s="7">
        <v>1</v>
      </c>
      <c r="E505" s="650">
        <v>3402.0166666666669</v>
      </c>
      <c r="F505" s="8">
        <f>E505/100*$I$2*Main!$AF$2</f>
        <v>4082.42</v>
      </c>
      <c r="G505" s="639">
        <f>F505*Main!$AF$4</f>
        <v>4082.42</v>
      </c>
      <c r="H505" s="9"/>
    </row>
    <row r="506" spans="1:8" s="5" customFormat="1" x14ac:dyDescent="0.35">
      <c r="A506" s="417">
        <v>9353389</v>
      </c>
      <c r="B506" s="254" t="s">
        <v>1512</v>
      </c>
      <c r="C506" s="7"/>
      <c r="D506" s="7">
        <v>1</v>
      </c>
      <c r="E506" s="650">
        <v>3447.3416666666667</v>
      </c>
      <c r="F506" s="8">
        <f>E506/100*$I$2*Main!$AF$2</f>
        <v>4136.8099999999995</v>
      </c>
      <c r="G506" s="639">
        <f>F506*Main!$AF$4</f>
        <v>4136.8099999999995</v>
      </c>
      <c r="H506" s="9"/>
    </row>
    <row r="507" spans="1:8" s="5" customFormat="1" x14ac:dyDescent="0.35">
      <c r="A507" s="417">
        <v>9353390</v>
      </c>
      <c r="B507" s="254" t="s">
        <v>1513</v>
      </c>
      <c r="C507" s="7"/>
      <c r="D507" s="7">
        <v>1</v>
      </c>
      <c r="E507" s="650">
        <v>3522.2333333333331</v>
      </c>
      <c r="F507" s="8">
        <f>E507/100*$I$2*Main!$AF$2</f>
        <v>4226.6799999999994</v>
      </c>
      <c r="G507" s="639">
        <f>F507*Main!$AF$4</f>
        <v>4226.6799999999994</v>
      </c>
      <c r="H507" s="9"/>
    </row>
    <row r="508" spans="1:8" s="5" customFormat="1" x14ac:dyDescent="0.35">
      <c r="A508" s="417">
        <v>9353391</v>
      </c>
      <c r="B508" s="254" t="s">
        <v>1514</v>
      </c>
      <c r="C508" s="7" t="s">
        <v>36</v>
      </c>
      <c r="D508" s="7">
        <v>1</v>
      </c>
      <c r="E508" s="650">
        <v>3631.5250000000001</v>
      </c>
      <c r="F508" s="8">
        <f>E508/100*$I$2*Main!$AF$2</f>
        <v>4357.83</v>
      </c>
      <c r="G508" s="639">
        <f>F508*Main!$AF$4</f>
        <v>4357.83</v>
      </c>
      <c r="H508" s="9"/>
    </row>
    <row r="509" spans="1:8" s="5" customFormat="1" x14ac:dyDescent="0.35">
      <c r="A509" s="417">
        <v>9353392</v>
      </c>
      <c r="B509" s="254" t="s">
        <v>1515</v>
      </c>
      <c r="C509" s="7"/>
      <c r="D509" s="7">
        <v>1</v>
      </c>
      <c r="E509" s="650">
        <v>3788.75</v>
      </c>
      <c r="F509" s="8">
        <f>E509/100*$I$2*Main!$AF$2</f>
        <v>4546.5</v>
      </c>
      <c r="G509" s="639">
        <f>F509*Main!$AF$4</f>
        <v>4546.5</v>
      </c>
      <c r="H509" s="9"/>
    </row>
    <row r="510" spans="1:8" s="5" customFormat="1" x14ac:dyDescent="0.35">
      <c r="A510" s="417">
        <v>9353393</v>
      </c>
      <c r="B510" s="254" t="s">
        <v>1516</v>
      </c>
      <c r="C510" s="7"/>
      <c r="D510" s="7">
        <v>1</v>
      </c>
      <c r="E510" s="650">
        <v>3790.65</v>
      </c>
      <c r="F510" s="8">
        <f>E510/100*$I$2*Main!$AF$2</f>
        <v>4548.78</v>
      </c>
      <c r="G510" s="639">
        <f>F510*Main!$AF$4</f>
        <v>4548.78</v>
      </c>
      <c r="H510" s="9"/>
    </row>
    <row r="511" spans="1:8" s="5" customFormat="1" x14ac:dyDescent="0.35">
      <c r="A511" s="417">
        <v>9353394</v>
      </c>
      <c r="B511" s="254" t="s">
        <v>1517</v>
      </c>
      <c r="C511" s="7"/>
      <c r="D511" s="7">
        <v>1</v>
      </c>
      <c r="E511" s="650">
        <v>3847.2416666666668</v>
      </c>
      <c r="F511" s="8">
        <f>E511/100*$I$2*Main!$AF$2</f>
        <v>4616.6900000000005</v>
      </c>
      <c r="G511" s="639">
        <f>F511*Main!$AF$4</f>
        <v>4616.6900000000005</v>
      </c>
      <c r="H511" s="9"/>
    </row>
    <row r="512" spans="1:8" s="5" customFormat="1" x14ac:dyDescent="0.35">
      <c r="A512" s="417">
        <v>9353395</v>
      </c>
      <c r="B512" s="254" t="s">
        <v>1518</v>
      </c>
      <c r="C512" s="7"/>
      <c r="D512" s="7">
        <v>1</v>
      </c>
      <c r="E512" s="650">
        <v>3903.5583333333334</v>
      </c>
      <c r="F512" s="8">
        <f>E512/100*$I$2*Main!$AF$2</f>
        <v>4684.2700000000004</v>
      </c>
      <c r="G512" s="639">
        <f>F512*Main!$AF$4</f>
        <v>4684.2700000000004</v>
      </c>
      <c r="H512" s="9"/>
    </row>
    <row r="513" spans="1:8" s="5" customFormat="1" x14ac:dyDescent="0.35">
      <c r="A513" s="417">
        <v>9353396</v>
      </c>
      <c r="B513" s="254" t="s">
        <v>1519</v>
      </c>
      <c r="C513" s="7"/>
      <c r="D513" s="7">
        <v>1</v>
      </c>
      <c r="E513" s="650">
        <v>3960.0416666666665</v>
      </c>
      <c r="F513" s="8">
        <f>E513/100*$I$2*Main!$AF$2</f>
        <v>4752.05</v>
      </c>
      <c r="G513" s="639">
        <f>F513*Main!$AF$4</f>
        <v>4752.05</v>
      </c>
      <c r="H513" s="9"/>
    </row>
    <row r="514" spans="1:8" s="5" customFormat="1" x14ac:dyDescent="0.35">
      <c r="A514" s="417">
        <v>9353397</v>
      </c>
      <c r="B514" s="254" t="s">
        <v>1520</v>
      </c>
      <c r="C514" s="7"/>
      <c r="D514" s="7">
        <v>1</v>
      </c>
      <c r="E514" s="650">
        <v>4016.4749999999999</v>
      </c>
      <c r="F514" s="8">
        <f>E514/100*$I$2*Main!$AF$2</f>
        <v>4819.7699999999995</v>
      </c>
      <c r="G514" s="639">
        <f>F514*Main!$AF$4</f>
        <v>4819.7699999999995</v>
      </c>
      <c r="H514" s="9"/>
    </row>
    <row r="515" spans="1:8" s="5" customFormat="1" x14ac:dyDescent="0.35">
      <c r="A515" s="417">
        <v>9353398</v>
      </c>
      <c r="B515" s="254" t="s">
        <v>1521</v>
      </c>
      <c r="C515" s="7"/>
      <c r="D515" s="7">
        <v>1</v>
      </c>
      <c r="E515" s="650">
        <v>4072.8249999999998</v>
      </c>
      <c r="F515" s="8">
        <f>E515/100*$I$2*Main!$AF$2</f>
        <v>4887.3899999999994</v>
      </c>
      <c r="G515" s="639">
        <f>F515*Main!$AF$4</f>
        <v>4887.3899999999994</v>
      </c>
      <c r="H515" s="9"/>
    </row>
    <row r="516" spans="1:8" s="5" customFormat="1" x14ac:dyDescent="0.35">
      <c r="A516" s="417">
        <v>9353399</v>
      </c>
      <c r="B516" s="254" t="s">
        <v>1522</v>
      </c>
      <c r="C516" s="7"/>
      <c r="D516" s="7">
        <v>1</v>
      </c>
      <c r="E516" s="650">
        <v>4164.3</v>
      </c>
      <c r="F516" s="8">
        <f>E516/100*$I$2*Main!$AF$2</f>
        <v>4997.16</v>
      </c>
      <c r="G516" s="639">
        <f>F516*Main!$AF$4</f>
        <v>4997.16</v>
      </c>
      <c r="H516" s="9"/>
    </row>
    <row r="517" spans="1:8" s="5" customFormat="1" x14ac:dyDescent="0.35">
      <c r="A517" s="417">
        <v>9353400</v>
      </c>
      <c r="B517" s="254" t="s">
        <v>1523</v>
      </c>
      <c r="C517" s="7" t="s">
        <v>36</v>
      </c>
      <c r="D517" s="7">
        <v>1</v>
      </c>
      <c r="E517" s="650">
        <v>4366.458333333333</v>
      </c>
      <c r="F517" s="8">
        <f>E517/100*$I$2*Main!$AF$2</f>
        <v>5239.75</v>
      </c>
      <c r="G517" s="639">
        <f>F517*Main!$AF$4</f>
        <v>5239.75</v>
      </c>
      <c r="H517" s="9"/>
    </row>
    <row r="518" spans="1:8" s="5" customFormat="1" x14ac:dyDescent="0.35">
      <c r="A518" s="417">
        <v>9353401</v>
      </c>
      <c r="B518" s="254" t="s">
        <v>1524</v>
      </c>
      <c r="C518" s="7"/>
      <c r="D518" s="7">
        <v>1</v>
      </c>
      <c r="E518" s="650">
        <v>4530</v>
      </c>
      <c r="F518" s="8">
        <f>E518/100*$I$2*Main!$AF$2</f>
        <v>5436</v>
      </c>
      <c r="G518" s="639">
        <f>F518*Main!$AF$4</f>
        <v>5436</v>
      </c>
      <c r="H518" s="9"/>
    </row>
    <row r="519" spans="1:8" s="5" customFormat="1" x14ac:dyDescent="0.35">
      <c r="A519" s="417">
        <v>9353402</v>
      </c>
      <c r="B519" s="254" t="s">
        <v>1525</v>
      </c>
      <c r="C519" s="7"/>
      <c r="D519" s="7">
        <v>1</v>
      </c>
      <c r="E519" s="650">
        <v>4572.8833333333332</v>
      </c>
      <c r="F519" s="8">
        <f>E519/100*$I$2*Main!$AF$2</f>
        <v>5487.46</v>
      </c>
      <c r="G519" s="639">
        <f>F519*Main!$AF$4</f>
        <v>5487.46</v>
      </c>
      <c r="H519" s="9"/>
    </row>
    <row r="520" spans="1:8" s="5" customFormat="1" x14ac:dyDescent="0.35">
      <c r="A520" s="417">
        <v>9353403</v>
      </c>
      <c r="B520" s="254" t="s">
        <v>1526</v>
      </c>
      <c r="C520" s="7"/>
      <c r="D520" s="7">
        <v>1</v>
      </c>
      <c r="E520" s="650">
        <v>4644.5166666666664</v>
      </c>
      <c r="F520" s="8">
        <f>E520/100*$I$2*Main!$AF$2</f>
        <v>5573.42</v>
      </c>
      <c r="G520" s="639">
        <f>F520*Main!$AF$4</f>
        <v>5573.42</v>
      </c>
      <c r="H520" s="9"/>
    </row>
    <row r="521" spans="1:8" s="5" customFormat="1" x14ac:dyDescent="0.35">
      <c r="A521" s="417">
        <v>9353404</v>
      </c>
      <c r="B521" s="254" t="s">
        <v>1527</v>
      </c>
      <c r="C521" s="7"/>
      <c r="D521" s="7">
        <v>1</v>
      </c>
      <c r="E521" s="650">
        <v>4716.0749999999998</v>
      </c>
      <c r="F521" s="8">
        <f>E521/100*$I$2*Main!$AF$2</f>
        <v>5659.29</v>
      </c>
      <c r="G521" s="639">
        <f>F521*Main!$AF$4</f>
        <v>5659.29</v>
      </c>
      <c r="H521" s="9"/>
    </row>
    <row r="522" spans="1:8" s="5" customFormat="1" x14ac:dyDescent="0.35">
      <c r="A522" s="417">
        <v>9353405</v>
      </c>
      <c r="B522" s="254" t="s">
        <v>1528</v>
      </c>
      <c r="C522" s="7"/>
      <c r="D522" s="7">
        <v>1</v>
      </c>
      <c r="E522" s="650">
        <v>4787.6833333333334</v>
      </c>
      <c r="F522" s="8">
        <f>E522/100*$I$2*Main!$AF$2</f>
        <v>5745.22</v>
      </c>
      <c r="G522" s="639">
        <f>F522*Main!$AF$4</f>
        <v>5745.22</v>
      </c>
      <c r="H522" s="9"/>
    </row>
    <row r="523" spans="1:8" s="5" customFormat="1" x14ac:dyDescent="0.35">
      <c r="A523" s="417">
        <v>9353406</v>
      </c>
      <c r="B523" s="254" t="s">
        <v>1529</v>
      </c>
      <c r="C523" s="7"/>
      <c r="D523" s="7">
        <v>1</v>
      </c>
      <c r="E523" s="650">
        <v>4859.3083333333334</v>
      </c>
      <c r="F523" s="8">
        <f>E523/100*$I$2*Main!$AF$2</f>
        <v>5831.17</v>
      </c>
      <c r="G523" s="639">
        <f>F523*Main!$AF$4</f>
        <v>5831.17</v>
      </c>
      <c r="H523" s="9"/>
    </row>
    <row r="524" spans="1:8" s="5" customFormat="1" x14ac:dyDescent="0.35">
      <c r="A524" s="417">
        <v>9353407</v>
      </c>
      <c r="B524" s="254" t="s">
        <v>1530</v>
      </c>
      <c r="C524" s="7"/>
      <c r="D524" s="7">
        <v>1</v>
      </c>
      <c r="E524" s="650">
        <v>4930.8</v>
      </c>
      <c r="F524" s="8">
        <f>E524/100*$I$2*Main!$AF$2</f>
        <v>5916.96</v>
      </c>
      <c r="G524" s="639">
        <f>F524*Main!$AF$4</f>
        <v>5916.96</v>
      </c>
      <c r="H524" s="9"/>
    </row>
    <row r="525" spans="1:8" s="5" customFormat="1" x14ac:dyDescent="0.35">
      <c r="A525" s="417">
        <v>9353408</v>
      </c>
      <c r="B525" s="254" t="s">
        <v>1531</v>
      </c>
      <c r="C525" s="7"/>
      <c r="D525" s="7">
        <v>1</v>
      </c>
      <c r="E525" s="650">
        <v>5045.0916666666662</v>
      </c>
      <c r="F525" s="8">
        <f>E525/100*$I$2*Main!$AF$2</f>
        <v>6054.11</v>
      </c>
      <c r="G525" s="639">
        <f>F525*Main!$AF$4</f>
        <v>6054.11</v>
      </c>
      <c r="H525" s="9"/>
    </row>
    <row r="526" spans="1:8" s="5" customFormat="1" x14ac:dyDescent="0.35">
      <c r="A526" s="417">
        <v>9353409</v>
      </c>
      <c r="B526" s="254" t="s">
        <v>1532</v>
      </c>
      <c r="C526" s="7" t="s">
        <v>36</v>
      </c>
      <c r="D526" s="7">
        <v>1</v>
      </c>
      <c r="E526" s="650">
        <v>5207.916666666667</v>
      </c>
      <c r="F526" s="8">
        <f>E526/100*$I$2*Main!$AF$2</f>
        <v>6249.5000000000009</v>
      </c>
      <c r="G526" s="639">
        <f>F526*Main!$AF$4</f>
        <v>6249.5000000000009</v>
      </c>
      <c r="H526" s="9"/>
    </row>
    <row r="527" spans="1:8" s="5" customFormat="1" x14ac:dyDescent="0.35">
      <c r="A527" s="417">
        <v>9353410</v>
      </c>
      <c r="B527" s="254" t="s">
        <v>1533</v>
      </c>
      <c r="C527" s="7"/>
      <c r="D527" s="7">
        <v>1</v>
      </c>
      <c r="E527" s="650">
        <v>6710.3083333333334</v>
      </c>
      <c r="F527" s="8">
        <f>E527/100*$I$2*Main!$AF$2</f>
        <v>8052.37</v>
      </c>
      <c r="G527" s="639">
        <f>F527*Main!$AF$4</f>
        <v>8052.37</v>
      </c>
      <c r="H527" s="9"/>
    </row>
    <row r="528" spans="1:8" s="5" customFormat="1" x14ac:dyDescent="0.35">
      <c r="A528" s="417">
        <v>9353411</v>
      </c>
      <c r="B528" s="254" t="s">
        <v>1534</v>
      </c>
      <c r="C528" s="7"/>
      <c r="D528" s="7">
        <v>1</v>
      </c>
      <c r="E528" s="650">
        <v>6819.833333333333</v>
      </c>
      <c r="F528" s="8">
        <f>E528/100*$I$2*Main!$AF$2</f>
        <v>8183.7999999999993</v>
      </c>
      <c r="G528" s="639">
        <f>F528*Main!$AF$4</f>
        <v>8183.7999999999993</v>
      </c>
      <c r="H528" s="9"/>
    </row>
    <row r="529" spans="1:9" s="5" customFormat="1" x14ac:dyDescent="0.35">
      <c r="A529" s="417">
        <v>9353412</v>
      </c>
      <c r="B529" s="254" t="s">
        <v>1535</v>
      </c>
      <c r="C529" s="7"/>
      <c r="D529" s="7">
        <v>1</v>
      </c>
      <c r="E529" s="650">
        <v>6929.4916666666668</v>
      </c>
      <c r="F529" s="8">
        <f>E529/100*$I$2*Main!$AF$2</f>
        <v>8315.39</v>
      </c>
      <c r="G529" s="639">
        <f>F529*Main!$AF$4</f>
        <v>8315.39</v>
      </c>
      <c r="H529" s="9"/>
    </row>
    <row r="530" spans="1:9" s="5" customFormat="1" x14ac:dyDescent="0.35">
      <c r="A530" s="417">
        <v>9353413</v>
      </c>
      <c r="B530" s="254" t="s">
        <v>1536</v>
      </c>
      <c r="C530" s="7"/>
      <c r="D530" s="7">
        <v>1</v>
      </c>
      <c r="E530" s="650">
        <v>7039.05</v>
      </c>
      <c r="F530" s="8">
        <f>E530/100*$I$2*Main!$AF$2</f>
        <v>8446.86</v>
      </c>
      <c r="G530" s="639">
        <f>F530*Main!$AF$4</f>
        <v>8446.86</v>
      </c>
      <c r="H530" s="9"/>
    </row>
    <row r="531" spans="1:9" s="5" customFormat="1" x14ac:dyDescent="0.35">
      <c r="A531" s="417">
        <v>9353414</v>
      </c>
      <c r="B531" s="254" t="s">
        <v>1537</v>
      </c>
      <c r="C531" s="7"/>
      <c r="D531" s="7">
        <v>1</v>
      </c>
      <c r="E531" s="650">
        <v>7148.55</v>
      </c>
      <c r="F531" s="8">
        <f>E531/100*$I$2*Main!$AF$2</f>
        <v>8578.26</v>
      </c>
      <c r="G531" s="639">
        <f>F531*Main!$AF$4</f>
        <v>8578.26</v>
      </c>
      <c r="H531" s="9"/>
    </row>
    <row r="532" spans="1:9" s="5" customFormat="1" x14ac:dyDescent="0.35">
      <c r="A532" s="417">
        <v>9353415</v>
      </c>
      <c r="B532" s="254" t="s">
        <v>1538</v>
      </c>
      <c r="C532" s="7"/>
      <c r="D532" s="7">
        <v>1</v>
      </c>
      <c r="E532" s="650">
        <v>7320.1583333333338</v>
      </c>
      <c r="F532" s="8">
        <f>E532/100*$I$2*Main!$AF$2</f>
        <v>8784.19</v>
      </c>
      <c r="G532" s="639">
        <f>F532*Main!$AF$4</f>
        <v>8784.19</v>
      </c>
      <c r="H532" s="9"/>
    </row>
    <row r="533" spans="1:9" s="5" customFormat="1" x14ac:dyDescent="0.35">
      <c r="A533" s="417">
        <v>9353416</v>
      </c>
      <c r="B533" s="254" t="s">
        <v>1539</v>
      </c>
      <c r="C533" s="7" t="s">
        <v>36</v>
      </c>
      <c r="D533" s="7">
        <v>1</v>
      </c>
      <c r="E533" s="650">
        <v>7560.916666666667</v>
      </c>
      <c r="F533" s="8">
        <f>E533/100*$I$2*Main!$AF$2</f>
        <v>9073.1</v>
      </c>
      <c r="G533" s="639">
        <f>F533*Main!$AF$4</f>
        <v>9073.1</v>
      </c>
      <c r="H533" s="9"/>
    </row>
    <row r="534" spans="1:9" s="5" customFormat="1" x14ac:dyDescent="0.35">
      <c r="A534" s="417">
        <v>9353290</v>
      </c>
      <c r="B534" s="254" t="s">
        <v>1540</v>
      </c>
      <c r="C534" s="7"/>
      <c r="D534" s="7">
        <v>1</v>
      </c>
      <c r="E534" s="650">
        <v>4888.3833333333332</v>
      </c>
      <c r="F534" s="8">
        <f>E534/100*$I$2*Main!$AF$2</f>
        <v>5866.06</v>
      </c>
      <c r="G534" s="639">
        <f>F534*Main!$AF$4</f>
        <v>5866.06</v>
      </c>
      <c r="H534" s="9"/>
    </row>
    <row r="535" spans="1:9" s="106" customFormat="1" x14ac:dyDescent="0.35">
      <c r="A535" s="417">
        <v>9353291</v>
      </c>
      <c r="B535" s="254" t="s">
        <v>1541</v>
      </c>
      <c r="C535" s="7"/>
      <c r="D535" s="7">
        <v>1</v>
      </c>
      <c r="E535" s="650">
        <v>4963.6333333333332</v>
      </c>
      <c r="F535" s="8">
        <f>E535/100*$I$2*Main!$AF$2</f>
        <v>5956.36</v>
      </c>
      <c r="G535" s="639">
        <f>F535*Main!$AF$4</f>
        <v>5956.36</v>
      </c>
      <c r="H535" s="105"/>
      <c r="I535" s="5"/>
    </row>
    <row r="536" spans="1:9" s="5" customFormat="1" x14ac:dyDescent="0.35">
      <c r="A536" s="417">
        <v>9353292</v>
      </c>
      <c r="B536" s="254" t="s">
        <v>1542</v>
      </c>
      <c r="C536" s="7"/>
      <c r="D536" s="7">
        <v>1</v>
      </c>
      <c r="E536" s="650">
        <v>5038.9083333333338</v>
      </c>
      <c r="F536" s="8">
        <f>E536/100*$I$2*Main!$AF$2</f>
        <v>6046.6900000000005</v>
      </c>
      <c r="G536" s="639">
        <f>F536*Main!$AF$4</f>
        <v>6046.6900000000005</v>
      </c>
      <c r="H536" s="9"/>
    </row>
    <row r="537" spans="1:9" s="5" customFormat="1" x14ac:dyDescent="0.35">
      <c r="A537" s="417">
        <v>9353293</v>
      </c>
      <c r="B537" s="254" t="s">
        <v>1543</v>
      </c>
      <c r="C537" s="7"/>
      <c r="D537" s="7">
        <v>1</v>
      </c>
      <c r="E537" s="650">
        <v>5114.1750000000002</v>
      </c>
      <c r="F537" s="8">
        <f>E537/100*$I$2*Main!$AF$2</f>
        <v>6137.01</v>
      </c>
      <c r="G537" s="639">
        <f>F537*Main!$AF$4</f>
        <v>6137.01</v>
      </c>
      <c r="H537" s="9"/>
    </row>
    <row r="538" spans="1:9" s="5" customFormat="1" x14ac:dyDescent="0.35">
      <c r="A538" s="417">
        <v>9353294</v>
      </c>
      <c r="B538" s="254" t="s">
        <v>1544</v>
      </c>
      <c r="C538" s="7"/>
      <c r="D538" s="7">
        <v>1</v>
      </c>
      <c r="E538" s="650">
        <v>5189.4666666666662</v>
      </c>
      <c r="F538" s="8">
        <f>E538/100*$I$2*Main!$AF$2</f>
        <v>6227.36</v>
      </c>
      <c r="G538" s="639">
        <f>F538*Main!$AF$4</f>
        <v>6227.36</v>
      </c>
      <c r="H538" s="9"/>
    </row>
    <row r="539" spans="1:9" s="106" customFormat="1" x14ac:dyDescent="0.35">
      <c r="A539" s="417">
        <v>9353295</v>
      </c>
      <c r="B539" s="254" t="s">
        <v>1545</v>
      </c>
      <c r="C539" s="7"/>
      <c r="D539" s="7">
        <v>1</v>
      </c>
      <c r="E539" s="650">
        <v>5303.0666666666666</v>
      </c>
      <c r="F539" s="8">
        <f>E539/100*$I$2*Main!$AF$2</f>
        <v>6363.68</v>
      </c>
      <c r="G539" s="639">
        <f>F539*Main!$AF$4</f>
        <v>6363.68</v>
      </c>
      <c r="H539" s="105"/>
      <c r="I539" s="5"/>
    </row>
    <row r="540" spans="1:9" s="5" customFormat="1" x14ac:dyDescent="0.35">
      <c r="A540" s="417">
        <v>9353296</v>
      </c>
      <c r="B540" s="254" t="s">
        <v>1546</v>
      </c>
      <c r="C540" s="7" t="s">
        <v>36</v>
      </c>
      <c r="D540" s="7">
        <v>1</v>
      </c>
      <c r="E540" s="650">
        <v>5457.4083333333338</v>
      </c>
      <c r="F540" s="8">
        <f>E540/100*$I$2*Main!$AF$2</f>
        <v>6548.89</v>
      </c>
      <c r="G540" s="639">
        <f>F540*Main!$AF$4</f>
        <v>6548.89</v>
      </c>
      <c r="H540" s="9"/>
    </row>
    <row r="541" spans="1:9" s="5" customFormat="1" x14ac:dyDescent="0.35">
      <c r="A541" s="416">
        <v>9255320</v>
      </c>
      <c r="B541" s="254" t="s">
        <v>1547</v>
      </c>
      <c r="C541" s="7" t="s">
        <v>36</v>
      </c>
      <c r="D541" s="7">
        <v>1</v>
      </c>
      <c r="E541" s="650">
        <v>3401.25</v>
      </c>
      <c r="F541" s="8">
        <f>E541/100*$I$2*Main!$AF$2</f>
        <v>4081.5000000000005</v>
      </c>
      <c r="G541" s="639">
        <f>F541*Main!$AF$4</f>
        <v>4081.5000000000005</v>
      </c>
      <c r="H541" s="9"/>
    </row>
    <row r="542" spans="1:9" s="5" customFormat="1" x14ac:dyDescent="0.35">
      <c r="A542" s="416">
        <v>9255321</v>
      </c>
      <c r="B542" s="254" t="s">
        <v>1548</v>
      </c>
      <c r="C542" s="320"/>
      <c r="D542" s="7">
        <v>1</v>
      </c>
      <c r="E542" s="650">
        <v>3443.3583333333331</v>
      </c>
      <c r="F542" s="8">
        <f>E542/100*$I$2*Main!$AF$2</f>
        <v>4132.03</v>
      </c>
      <c r="G542" s="639">
        <f>F542*Main!$AF$4</f>
        <v>4132.03</v>
      </c>
      <c r="H542" s="9"/>
    </row>
    <row r="543" spans="1:9" s="5" customFormat="1" x14ac:dyDescent="0.35">
      <c r="A543" s="416">
        <v>9255322</v>
      </c>
      <c r="B543" s="254" t="s">
        <v>1549</v>
      </c>
      <c r="C543" s="320"/>
      <c r="D543" s="7">
        <v>1</v>
      </c>
      <c r="E543" s="650">
        <v>3485.4166666666665</v>
      </c>
      <c r="F543" s="8">
        <f>E543/100*$I$2*Main!$AF$2</f>
        <v>4182.5</v>
      </c>
      <c r="G543" s="639">
        <f>F543*Main!$AF$4</f>
        <v>4182.5</v>
      </c>
      <c r="H543" s="9"/>
    </row>
    <row r="544" spans="1:9" s="5" customFormat="1" x14ac:dyDescent="0.35">
      <c r="A544" s="416">
        <v>9255323</v>
      </c>
      <c r="B544" s="254" t="s">
        <v>1550</v>
      </c>
      <c r="C544" s="7" t="s">
        <v>36</v>
      </c>
      <c r="D544" s="7">
        <v>1</v>
      </c>
      <c r="E544" s="650">
        <v>3527.5583333333334</v>
      </c>
      <c r="F544" s="8">
        <f>E544/100*$I$2*Main!$AF$2</f>
        <v>4233.0700000000006</v>
      </c>
      <c r="G544" s="639">
        <f>F544*Main!$AF$4</f>
        <v>4233.0700000000006</v>
      </c>
      <c r="H544" s="9"/>
    </row>
    <row r="545" spans="1:8" s="5" customFormat="1" x14ac:dyDescent="0.35">
      <c r="A545" s="416">
        <v>9255324</v>
      </c>
      <c r="B545" s="254" t="s">
        <v>1551</v>
      </c>
      <c r="C545" s="320"/>
      <c r="D545" s="7">
        <v>1</v>
      </c>
      <c r="E545" s="650">
        <v>3398.9416666666666</v>
      </c>
      <c r="F545" s="8">
        <f>E545/100*$I$2*Main!$AF$2</f>
        <v>4078.7299999999996</v>
      </c>
      <c r="G545" s="639">
        <f>F545*Main!$AF$4</f>
        <v>4078.7299999999996</v>
      </c>
      <c r="H545" s="9"/>
    </row>
    <row r="546" spans="1:8" s="5" customFormat="1" x14ac:dyDescent="0.35">
      <c r="A546" s="416">
        <v>9255325</v>
      </c>
      <c r="B546" s="254" t="s">
        <v>1552</v>
      </c>
      <c r="C546" s="320"/>
      <c r="D546" s="7">
        <v>1</v>
      </c>
      <c r="E546" s="650">
        <v>3424.2</v>
      </c>
      <c r="F546" s="8">
        <f>E546/100*$I$2*Main!$AF$2</f>
        <v>4109.04</v>
      </c>
      <c r="G546" s="639">
        <f>F546*Main!$AF$4</f>
        <v>4109.04</v>
      </c>
      <c r="H546" s="9"/>
    </row>
    <row r="547" spans="1:8" s="5" customFormat="1" x14ac:dyDescent="0.35">
      <c r="A547" s="416">
        <v>9255326</v>
      </c>
      <c r="B547" s="254" t="s">
        <v>1553</v>
      </c>
      <c r="C547" s="320"/>
      <c r="D547" s="7">
        <v>1</v>
      </c>
      <c r="E547" s="650">
        <v>3466.3249999999998</v>
      </c>
      <c r="F547" s="8">
        <f>E547/100*$I$2*Main!$AF$2</f>
        <v>4159.59</v>
      </c>
      <c r="G547" s="639">
        <f>F547*Main!$AF$4</f>
        <v>4159.59</v>
      </c>
      <c r="H547" s="9"/>
    </row>
    <row r="548" spans="1:8" s="5" customFormat="1" x14ac:dyDescent="0.35">
      <c r="A548" s="416">
        <v>9255327</v>
      </c>
      <c r="B548" s="254" t="s">
        <v>1554</v>
      </c>
      <c r="C548" s="320"/>
      <c r="D548" s="7">
        <v>1</v>
      </c>
      <c r="E548" s="650">
        <v>3508.4083333333333</v>
      </c>
      <c r="F548" s="8">
        <f>E548/100*$I$2*Main!$AF$2</f>
        <v>4210.09</v>
      </c>
      <c r="G548" s="639">
        <f>F548*Main!$AF$4</f>
        <v>4210.09</v>
      </c>
      <c r="H548" s="9"/>
    </row>
    <row r="549" spans="1:8" s="5" customFormat="1" x14ac:dyDescent="0.35">
      <c r="A549" s="416">
        <v>9255328</v>
      </c>
      <c r="B549" s="254" t="s">
        <v>1555</v>
      </c>
      <c r="C549" s="320"/>
      <c r="D549" s="7">
        <v>1</v>
      </c>
      <c r="E549" s="650">
        <v>3550.4833333333331</v>
      </c>
      <c r="F549" s="8">
        <f>E549/100*$I$2*Main!$AF$2</f>
        <v>4260.58</v>
      </c>
      <c r="G549" s="639">
        <f>F549*Main!$AF$4</f>
        <v>4260.58</v>
      </c>
      <c r="H549" s="9"/>
    </row>
    <row r="550" spans="1:8" s="5" customFormat="1" x14ac:dyDescent="0.35">
      <c r="A550" s="416">
        <v>9255329</v>
      </c>
      <c r="B550" s="254" t="s">
        <v>1556</v>
      </c>
      <c r="C550" s="320"/>
      <c r="D550" s="7">
        <v>1</v>
      </c>
      <c r="E550" s="650">
        <v>3592.6</v>
      </c>
      <c r="F550" s="8">
        <f>E550/100*$I$2*Main!$AF$2</f>
        <v>4311.12</v>
      </c>
      <c r="G550" s="639">
        <f>F550*Main!$AF$4</f>
        <v>4311.12</v>
      </c>
      <c r="H550" s="9"/>
    </row>
    <row r="551" spans="1:8" s="5" customFormat="1" x14ac:dyDescent="0.35">
      <c r="A551" s="416">
        <v>9255330</v>
      </c>
      <c r="B551" s="254" t="s">
        <v>1557</v>
      </c>
      <c r="C551" s="320"/>
      <c r="D551" s="7">
        <v>1</v>
      </c>
      <c r="E551" s="650">
        <v>3634.6833333333334</v>
      </c>
      <c r="F551" s="8">
        <f>E551/100*$I$2*Main!$AF$2</f>
        <v>4361.6200000000008</v>
      </c>
      <c r="G551" s="639">
        <f>F551*Main!$AF$4</f>
        <v>4361.6200000000008</v>
      </c>
      <c r="H551" s="9"/>
    </row>
    <row r="552" spans="1:8" s="5" customFormat="1" x14ac:dyDescent="0.35">
      <c r="A552" s="416">
        <v>9255331</v>
      </c>
      <c r="B552" s="254" t="s">
        <v>1558</v>
      </c>
      <c r="C552" s="320"/>
      <c r="D552" s="7">
        <v>1</v>
      </c>
      <c r="E552" s="650">
        <v>3698.2083333333335</v>
      </c>
      <c r="F552" s="8">
        <f>E552/100*$I$2*Main!$AF$2</f>
        <v>4437.8500000000004</v>
      </c>
      <c r="G552" s="639">
        <f>F552*Main!$AF$4</f>
        <v>4437.8500000000004</v>
      </c>
      <c r="H552" s="9"/>
    </row>
    <row r="553" spans="1:8" s="5" customFormat="1" x14ac:dyDescent="0.35">
      <c r="A553" s="416">
        <v>9255332</v>
      </c>
      <c r="B553" s="254" t="s">
        <v>1559</v>
      </c>
      <c r="C553" s="7" t="s">
        <v>36</v>
      </c>
      <c r="D553" s="7">
        <v>1</v>
      </c>
      <c r="E553" s="650">
        <v>3784.5166666666669</v>
      </c>
      <c r="F553" s="8">
        <f>E553/100*$I$2*Main!$AF$2</f>
        <v>4541.42</v>
      </c>
      <c r="G553" s="639">
        <f>F553*Main!$AF$4</f>
        <v>4541.42</v>
      </c>
      <c r="H553" s="9"/>
    </row>
    <row r="554" spans="1:8" s="5" customFormat="1" x14ac:dyDescent="0.35">
      <c r="A554" s="416">
        <v>9255333</v>
      </c>
      <c r="B554" s="254" t="s">
        <v>1560</v>
      </c>
      <c r="C554" s="320"/>
      <c r="D554" s="7">
        <v>1</v>
      </c>
      <c r="E554" s="650">
        <v>4127.6166666666668</v>
      </c>
      <c r="F554" s="8">
        <f>E554/100*$I$2*Main!$AF$2</f>
        <v>4953.1400000000003</v>
      </c>
      <c r="G554" s="639">
        <f>F554*Main!$AF$4</f>
        <v>4953.1400000000003</v>
      </c>
      <c r="H554" s="9"/>
    </row>
    <row r="555" spans="1:8" s="5" customFormat="1" x14ac:dyDescent="0.35">
      <c r="A555" s="416">
        <v>9255334</v>
      </c>
      <c r="B555" s="254" t="s">
        <v>1561</v>
      </c>
      <c r="C555" s="320"/>
      <c r="D555" s="7">
        <v>1</v>
      </c>
      <c r="E555" s="650">
        <v>4127.6000000000004</v>
      </c>
      <c r="F555" s="8">
        <f>E555/100*$I$2*Main!$AF$2</f>
        <v>4953.1200000000008</v>
      </c>
      <c r="G555" s="639">
        <f>F555*Main!$AF$4</f>
        <v>4953.1200000000008</v>
      </c>
      <c r="H555" s="9"/>
    </row>
    <row r="556" spans="1:8" s="5" customFormat="1" x14ac:dyDescent="0.35">
      <c r="A556" s="416">
        <v>9255335</v>
      </c>
      <c r="B556" s="254" t="s">
        <v>1562</v>
      </c>
      <c r="C556" s="320"/>
      <c r="D556" s="7">
        <v>1</v>
      </c>
      <c r="E556" s="650">
        <v>4180.6833333333334</v>
      </c>
      <c r="F556" s="8">
        <f>E556/100*$I$2*Main!$AF$2</f>
        <v>5016.8200000000006</v>
      </c>
      <c r="G556" s="639">
        <f>F556*Main!$AF$4</f>
        <v>5016.8200000000006</v>
      </c>
      <c r="H556" s="9"/>
    </row>
    <row r="557" spans="1:8" s="5" customFormat="1" x14ac:dyDescent="0.35">
      <c r="A557" s="416">
        <v>9255336</v>
      </c>
      <c r="B557" s="254" t="s">
        <v>1563</v>
      </c>
      <c r="C557" s="320"/>
      <c r="D557" s="7">
        <v>1</v>
      </c>
      <c r="E557" s="650">
        <v>4233.75</v>
      </c>
      <c r="F557" s="8">
        <f>E557/100*$I$2*Main!$AF$2</f>
        <v>5080.5</v>
      </c>
      <c r="G557" s="639">
        <f>F557*Main!$AF$4</f>
        <v>5080.5</v>
      </c>
      <c r="H557" s="9"/>
    </row>
    <row r="558" spans="1:8" s="5" customFormat="1" x14ac:dyDescent="0.35">
      <c r="A558" s="416">
        <v>9255337</v>
      </c>
      <c r="B558" s="254" t="s">
        <v>1564</v>
      </c>
      <c r="C558" s="320"/>
      <c r="D558" s="7">
        <v>1</v>
      </c>
      <c r="E558" s="650">
        <v>4286.8500000000004</v>
      </c>
      <c r="F558" s="8">
        <f>E558/100*$I$2*Main!$AF$2</f>
        <v>5144.22</v>
      </c>
      <c r="G558" s="639">
        <f>F558*Main!$AF$4</f>
        <v>5144.22</v>
      </c>
      <c r="H558" s="9"/>
    </row>
    <row r="559" spans="1:8" s="5" customFormat="1" x14ac:dyDescent="0.35">
      <c r="A559" s="416">
        <v>9255338</v>
      </c>
      <c r="B559" s="254" t="s">
        <v>1565</v>
      </c>
      <c r="C559" s="320"/>
      <c r="D559" s="7">
        <v>1</v>
      </c>
      <c r="E559" s="650">
        <v>4339.8916666666664</v>
      </c>
      <c r="F559" s="8">
        <f>E559/100*$I$2*Main!$AF$2</f>
        <v>5207.87</v>
      </c>
      <c r="G559" s="639">
        <f>F559*Main!$AF$4</f>
        <v>5207.87</v>
      </c>
      <c r="H559" s="9"/>
    </row>
    <row r="560" spans="1:8" s="5" customFormat="1" x14ac:dyDescent="0.35">
      <c r="A560" s="416">
        <v>9255339</v>
      </c>
      <c r="B560" s="254" t="s">
        <v>1566</v>
      </c>
      <c r="C560" s="320"/>
      <c r="D560" s="7">
        <v>1</v>
      </c>
      <c r="E560" s="650">
        <v>4392.9666666666662</v>
      </c>
      <c r="F560" s="8">
        <f>E560/100*$I$2*Main!$AF$2</f>
        <v>5271.5599999999995</v>
      </c>
      <c r="G560" s="639">
        <f>F560*Main!$AF$4</f>
        <v>5271.5599999999995</v>
      </c>
      <c r="H560" s="9"/>
    </row>
    <row r="561" spans="1:9" s="5" customFormat="1" x14ac:dyDescent="0.35">
      <c r="A561" s="416">
        <v>9255340</v>
      </c>
      <c r="B561" s="254" t="s">
        <v>1567</v>
      </c>
      <c r="C561" s="320"/>
      <c r="D561" s="7">
        <v>1</v>
      </c>
      <c r="E561" s="650">
        <v>4473.0749999999998</v>
      </c>
      <c r="F561" s="8">
        <f>E561/100*$I$2*Main!$AF$2</f>
        <v>5367.6900000000005</v>
      </c>
      <c r="G561" s="639">
        <f>F561*Main!$AF$4</f>
        <v>5367.6900000000005</v>
      </c>
      <c r="H561" s="9"/>
    </row>
    <row r="562" spans="1:9" s="5" customFormat="1" x14ac:dyDescent="0.35">
      <c r="A562" s="416">
        <v>9255341</v>
      </c>
      <c r="B562" s="254" t="s">
        <v>1568</v>
      </c>
      <c r="C562" s="7" t="s">
        <v>36</v>
      </c>
      <c r="D562" s="7">
        <v>1</v>
      </c>
      <c r="E562" s="650">
        <v>4652.25</v>
      </c>
      <c r="F562" s="8">
        <f>E562/100*$I$2*Main!$AF$2</f>
        <v>5582.7</v>
      </c>
      <c r="G562" s="639">
        <f>F562*Main!$AF$4</f>
        <v>5582.7</v>
      </c>
      <c r="H562" s="9"/>
    </row>
    <row r="563" spans="1:9" s="5" customFormat="1" x14ac:dyDescent="0.35">
      <c r="A563" s="416">
        <v>9255342</v>
      </c>
      <c r="B563" s="254" t="s">
        <v>1569</v>
      </c>
      <c r="C563" s="320"/>
      <c r="D563" s="7">
        <v>1</v>
      </c>
      <c r="E563" s="650">
        <v>5124.041666666667</v>
      </c>
      <c r="F563" s="8">
        <f>E563/100*$I$2*Main!$AF$2</f>
        <v>6148.85</v>
      </c>
      <c r="G563" s="639">
        <f>F563*Main!$AF$4</f>
        <v>6148.85</v>
      </c>
      <c r="H563" s="9"/>
    </row>
    <row r="564" spans="1:9" s="5" customFormat="1" x14ac:dyDescent="0.35">
      <c r="A564" s="416">
        <v>9255343</v>
      </c>
      <c r="B564" s="254" t="s">
        <v>1570</v>
      </c>
      <c r="C564" s="320"/>
      <c r="D564" s="7">
        <v>1</v>
      </c>
      <c r="E564" s="650">
        <v>5164.9333333333334</v>
      </c>
      <c r="F564" s="8">
        <f>E564/100*$I$2*Main!$AF$2</f>
        <v>6197.92</v>
      </c>
      <c r="G564" s="639">
        <f>F564*Main!$AF$4</f>
        <v>6197.92</v>
      </c>
      <c r="H564" s="9"/>
    </row>
    <row r="565" spans="1:9" s="5" customFormat="1" x14ac:dyDescent="0.35">
      <c r="A565" s="416">
        <v>9255344</v>
      </c>
      <c r="B565" s="254" t="s">
        <v>1571</v>
      </c>
      <c r="C565" s="320"/>
      <c r="D565" s="7">
        <v>1</v>
      </c>
      <c r="E565" s="650">
        <v>5233.1416666666664</v>
      </c>
      <c r="F565" s="8">
        <f>E565/100*$I$2*Main!$AF$2</f>
        <v>6279.7699999999995</v>
      </c>
      <c r="G565" s="639">
        <f>F565*Main!$AF$4</f>
        <v>6279.7699999999995</v>
      </c>
      <c r="H565" s="9"/>
    </row>
    <row r="566" spans="1:9" s="106" customFormat="1" x14ac:dyDescent="0.35">
      <c r="A566" s="416">
        <v>9255345</v>
      </c>
      <c r="B566" s="254" t="s">
        <v>1572</v>
      </c>
      <c r="C566" s="320"/>
      <c r="D566" s="7">
        <v>1</v>
      </c>
      <c r="E566" s="650">
        <v>5301.4</v>
      </c>
      <c r="F566" s="8">
        <f>E566/100*$I$2*Main!$AF$2</f>
        <v>6361.6799999999994</v>
      </c>
      <c r="G566" s="639">
        <f>F566*Main!$AF$4</f>
        <v>6361.6799999999994</v>
      </c>
      <c r="H566" s="105"/>
      <c r="I566" s="5"/>
    </row>
    <row r="567" spans="1:9" s="106" customFormat="1" x14ac:dyDescent="0.35">
      <c r="A567" s="416">
        <v>9255346</v>
      </c>
      <c r="B567" s="254" t="s">
        <v>1573</v>
      </c>
      <c r="C567" s="320"/>
      <c r="D567" s="7">
        <v>1</v>
      </c>
      <c r="E567" s="650">
        <v>5369.6</v>
      </c>
      <c r="F567" s="8">
        <f>E567/100*$I$2*Main!$AF$2</f>
        <v>6443.52</v>
      </c>
      <c r="G567" s="639">
        <f>F567*Main!$AF$4</f>
        <v>6443.52</v>
      </c>
      <c r="H567" s="105"/>
      <c r="I567" s="5"/>
    </row>
    <row r="568" spans="1:9" s="5" customFormat="1" x14ac:dyDescent="0.35">
      <c r="A568" s="416">
        <v>9255347</v>
      </c>
      <c r="B568" s="254" t="s">
        <v>1574</v>
      </c>
      <c r="C568" s="320"/>
      <c r="D568" s="7">
        <v>1</v>
      </c>
      <c r="E568" s="650">
        <v>5437.8249999999998</v>
      </c>
      <c r="F568" s="8">
        <f>E568/100*$I$2*Main!$AF$2</f>
        <v>6525.39</v>
      </c>
      <c r="G568" s="639">
        <f>F568*Main!$AF$4</f>
        <v>6525.39</v>
      </c>
      <c r="H568" s="9"/>
    </row>
    <row r="569" spans="1:9" s="5" customFormat="1" x14ac:dyDescent="0.35">
      <c r="A569" s="416">
        <v>9255348</v>
      </c>
      <c r="B569" s="254" t="s">
        <v>1575</v>
      </c>
      <c r="C569" s="320"/>
      <c r="D569" s="7">
        <v>1</v>
      </c>
      <c r="E569" s="650">
        <v>5506.05</v>
      </c>
      <c r="F569" s="8">
        <f>E569/100*$I$2*Main!$AF$2</f>
        <v>6607.26</v>
      </c>
      <c r="G569" s="639">
        <f>F569*Main!$AF$4</f>
        <v>6607.26</v>
      </c>
      <c r="H569" s="9"/>
    </row>
    <row r="570" spans="1:9" s="5" customFormat="1" x14ac:dyDescent="0.35">
      <c r="A570" s="416">
        <v>9255349</v>
      </c>
      <c r="B570" s="254" t="s">
        <v>1576</v>
      </c>
      <c r="C570" s="320"/>
      <c r="D570" s="7">
        <v>1</v>
      </c>
      <c r="E570" s="650">
        <v>5608.958333333333</v>
      </c>
      <c r="F570" s="8">
        <f>E570/100*$I$2*Main!$AF$2</f>
        <v>6730.75</v>
      </c>
      <c r="G570" s="639">
        <f>F570*Main!$AF$4</f>
        <v>6730.75</v>
      </c>
      <c r="H570" s="9"/>
    </row>
    <row r="571" spans="1:9" s="5" customFormat="1" x14ac:dyDescent="0.35">
      <c r="A571" s="416">
        <v>9255350</v>
      </c>
      <c r="B571" s="254" t="s">
        <v>1577</v>
      </c>
      <c r="C571" s="7" t="s">
        <v>36</v>
      </c>
      <c r="D571" s="7">
        <v>1</v>
      </c>
      <c r="E571" s="650">
        <v>5748.8416666666662</v>
      </c>
      <c r="F571" s="8">
        <f>E571/100*$I$2*Main!$AF$2</f>
        <v>6898.61</v>
      </c>
      <c r="G571" s="639">
        <f>F571*Main!$AF$4</f>
        <v>6898.61</v>
      </c>
      <c r="H571" s="9"/>
    </row>
    <row r="572" spans="1:9" s="5" customFormat="1" x14ac:dyDescent="0.35">
      <c r="A572" s="416">
        <v>9255353</v>
      </c>
      <c r="B572" s="254" t="s">
        <v>1578</v>
      </c>
      <c r="C572" s="320"/>
      <c r="D572" s="7">
        <v>1</v>
      </c>
      <c r="E572" s="650">
        <v>7442.5333333333338</v>
      </c>
      <c r="F572" s="8">
        <f>E572/100*$I$2*Main!$AF$2</f>
        <v>8931.0400000000009</v>
      </c>
      <c r="G572" s="639">
        <f>F572*Main!$AF$4</f>
        <v>8931.0400000000009</v>
      </c>
      <c r="H572" s="9"/>
    </row>
    <row r="573" spans="1:9" s="5" customFormat="1" x14ac:dyDescent="0.35">
      <c r="A573" s="416">
        <v>9255354</v>
      </c>
      <c r="B573" s="254" t="s">
        <v>1579</v>
      </c>
      <c r="C573" s="320"/>
      <c r="D573" s="7">
        <v>1</v>
      </c>
      <c r="E573" s="650">
        <v>7548.8</v>
      </c>
      <c r="F573" s="8">
        <f>E573/100*$I$2*Main!$AF$2</f>
        <v>9058.56</v>
      </c>
      <c r="G573" s="639">
        <f>F573*Main!$AF$4</f>
        <v>9058.56</v>
      </c>
      <c r="H573" s="9"/>
    </row>
    <row r="574" spans="1:9" s="106" customFormat="1" x14ac:dyDescent="0.35">
      <c r="A574" s="416">
        <v>9255355</v>
      </c>
      <c r="B574" s="254" t="s">
        <v>1580</v>
      </c>
      <c r="C574" s="320"/>
      <c r="D574" s="7">
        <v>1</v>
      </c>
      <c r="E574" s="650">
        <v>7655.0083333333332</v>
      </c>
      <c r="F574" s="8">
        <f>E574/100*$I$2*Main!$AF$2</f>
        <v>9186.01</v>
      </c>
      <c r="G574" s="639">
        <f>F574*Main!$AF$4</f>
        <v>9186.01</v>
      </c>
      <c r="H574" s="105"/>
      <c r="I574" s="5"/>
    </row>
    <row r="575" spans="1:9" s="106" customFormat="1" x14ac:dyDescent="0.35">
      <c r="A575" s="416">
        <v>9255356</v>
      </c>
      <c r="B575" s="254" t="s">
        <v>1581</v>
      </c>
      <c r="C575" s="320"/>
      <c r="D575" s="7">
        <v>1</v>
      </c>
      <c r="E575" s="650">
        <v>7761.2166666666662</v>
      </c>
      <c r="F575" s="8">
        <f>E575/100*$I$2*Main!$AF$2</f>
        <v>9313.4599999999991</v>
      </c>
      <c r="G575" s="639">
        <f>F575*Main!$AF$4</f>
        <v>9313.4599999999991</v>
      </c>
      <c r="H575" s="105"/>
      <c r="I575" s="5"/>
    </row>
    <row r="576" spans="1:9" s="5" customFormat="1" x14ac:dyDescent="0.35">
      <c r="A576" s="416">
        <v>9255357</v>
      </c>
      <c r="B576" s="254" t="s">
        <v>1582</v>
      </c>
      <c r="C576" s="320"/>
      <c r="D576" s="7">
        <v>1</v>
      </c>
      <c r="E576" s="650">
        <v>7867.4416666666666</v>
      </c>
      <c r="F576" s="8">
        <f>E576/100*$I$2*Main!$AF$2</f>
        <v>9440.93</v>
      </c>
      <c r="G576" s="639">
        <f>F576*Main!$AF$4</f>
        <v>9440.93</v>
      </c>
      <c r="H576" s="9"/>
    </row>
    <row r="577" spans="1:9" s="5" customFormat="1" x14ac:dyDescent="0.35">
      <c r="A577" s="416">
        <v>9255358</v>
      </c>
      <c r="B577" s="254" t="s">
        <v>1583</v>
      </c>
      <c r="C577" s="320"/>
      <c r="D577" s="7">
        <v>1</v>
      </c>
      <c r="E577" s="650">
        <v>8027.6416666666664</v>
      </c>
      <c r="F577" s="8">
        <f>E577/100*$I$2*Main!$AF$2</f>
        <v>9633.17</v>
      </c>
      <c r="G577" s="639">
        <f>F577*Main!$AF$4</f>
        <v>9633.17</v>
      </c>
      <c r="H577" s="9"/>
    </row>
    <row r="578" spans="1:9" s="5" customFormat="1" x14ac:dyDescent="0.35">
      <c r="A578" s="416">
        <v>9255359</v>
      </c>
      <c r="B578" s="254" t="s">
        <v>1584</v>
      </c>
      <c r="C578" s="7" t="s">
        <v>36</v>
      </c>
      <c r="D578" s="7">
        <v>1</v>
      </c>
      <c r="E578" s="650">
        <v>8245.4916666666668</v>
      </c>
      <c r="F578" s="8">
        <f>E578/100*$I$2*Main!$AF$2</f>
        <v>9894.59</v>
      </c>
      <c r="G578" s="639">
        <f>F578*Main!$AF$4</f>
        <v>9894.59</v>
      </c>
      <c r="H578" s="9"/>
    </row>
    <row r="579" spans="1:9" s="106" customFormat="1" x14ac:dyDescent="0.35">
      <c r="A579" s="416">
        <v>9257187</v>
      </c>
      <c r="B579" s="254" t="s">
        <v>1585</v>
      </c>
      <c r="C579" s="320"/>
      <c r="D579" s="7">
        <v>1</v>
      </c>
      <c r="E579" s="650">
        <v>5387.833333333333</v>
      </c>
      <c r="F579" s="8">
        <f>E579/100*$I$2*Main!$AF$2</f>
        <v>6465.4</v>
      </c>
      <c r="G579" s="639">
        <f>F579*Main!$AF$4</f>
        <v>6465.4</v>
      </c>
      <c r="H579" s="105"/>
      <c r="I579" s="5"/>
    </row>
    <row r="580" spans="1:9" s="106" customFormat="1" x14ac:dyDescent="0.35">
      <c r="A580" s="416">
        <v>9257188</v>
      </c>
      <c r="B580" s="254" t="s">
        <v>1586</v>
      </c>
      <c r="C580" s="320"/>
      <c r="D580" s="7">
        <v>1</v>
      </c>
      <c r="E580" s="650">
        <v>5458.8666666666668</v>
      </c>
      <c r="F580" s="8">
        <f>E580/100*$I$2*Main!$AF$2</f>
        <v>6550.64</v>
      </c>
      <c r="G580" s="639">
        <f>F580*Main!$AF$4</f>
        <v>6550.64</v>
      </c>
      <c r="H580" s="105"/>
      <c r="I580" s="5"/>
    </row>
    <row r="581" spans="1:9" s="5" customFormat="1" x14ac:dyDescent="0.35">
      <c r="A581" s="416">
        <v>9257189</v>
      </c>
      <c r="B581" s="254" t="s">
        <v>1587</v>
      </c>
      <c r="C581" s="320"/>
      <c r="D581" s="7">
        <v>1</v>
      </c>
      <c r="E581" s="650">
        <v>5529.8583333333336</v>
      </c>
      <c r="F581" s="8">
        <f>E581/100*$I$2*Main!$AF$2</f>
        <v>6635.83</v>
      </c>
      <c r="G581" s="639">
        <f>F581*Main!$AF$4</f>
        <v>6635.83</v>
      </c>
      <c r="H581" s="9"/>
    </row>
    <row r="582" spans="1:9" s="5" customFormat="1" x14ac:dyDescent="0.35">
      <c r="A582" s="416">
        <v>9257190</v>
      </c>
      <c r="B582" s="254" t="s">
        <v>1588</v>
      </c>
      <c r="C582" s="320"/>
      <c r="D582" s="7">
        <v>1</v>
      </c>
      <c r="E582" s="650">
        <v>5600.9</v>
      </c>
      <c r="F582" s="8">
        <f>E582/100*$I$2*Main!$AF$2</f>
        <v>6721.079999999999</v>
      </c>
      <c r="G582" s="639">
        <f>F582*Main!$AF$4</f>
        <v>6721.079999999999</v>
      </c>
      <c r="H582" s="9"/>
    </row>
    <row r="583" spans="1:9" s="5" customFormat="1" x14ac:dyDescent="0.35">
      <c r="A583" s="416">
        <v>9257191</v>
      </c>
      <c r="B583" s="254" t="s">
        <v>1589</v>
      </c>
      <c r="C583" s="320"/>
      <c r="D583" s="7">
        <v>1</v>
      </c>
      <c r="E583" s="650">
        <v>5671.9333333333334</v>
      </c>
      <c r="F583" s="8">
        <f>E583/100*$I$2*Main!$AF$2</f>
        <v>6806.32</v>
      </c>
      <c r="G583" s="639">
        <f>F583*Main!$AF$4</f>
        <v>6806.32</v>
      </c>
      <c r="H583" s="9"/>
    </row>
    <row r="584" spans="1:9" s="5" customFormat="1" x14ac:dyDescent="0.35">
      <c r="A584" s="416">
        <v>9257192</v>
      </c>
      <c r="B584" s="254" t="s">
        <v>1590</v>
      </c>
      <c r="C584" s="320"/>
      <c r="D584" s="7">
        <v>1</v>
      </c>
      <c r="E584" s="650">
        <v>5779.0749999999998</v>
      </c>
      <c r="F584" s="8">
        <f>E584/100*$I$2*Main!$AF$2</f>
        <v>6934.8899999999994</v>
      </c>
      <c r="G584" s="639">
        <f>F584*Main!$AF$4</f>
        <v>6934.8899999999994</v>
      </c>
      <c r="H584" s="9"/>
    </row>
    <row r="585" spans="1:9" s="5" customFormat="1" x14ac:dyDescent="0.35">
      <c r="A585" s="416">
        <v>9257193</v>
      </c>
      <c r="B585" s="254" t="s">
        <v>1591</v>
      </c>
      <c r="C585" s="7" t="s">
        <v>36</v>
      </c>
      <c r="D585" s="7">
        <v>1</v>
      </c>
      <c r="E585" s="650">
        <v>5924.6916666666666</v>
      </c>
      <c r="F585" s="8">
        <f>E585/100*$I$2*Main!$AF$2</f>
        <v>7109.6299999999992</v>
      </c>
      <c r="G585" s="639">
        <f>F585*Main!$AF$4</f>
        <v>7109.6299999999992</v>
      </c>
      <c r="H585" s="9"/>
    </row>
    <row r="586" spans="1:9" s="5" customFormat="1" x14ac:dyDescent="0.35">
      <c r="A586" s="417">
        <v>9353417</v>
      </c>
      <c r="B586" s="254" t="s">
        <v>1547</v>
      </c>
      <c r="C586" s="7" t="s">
        <v>36</v>
      </c>
      <c r="D586" s="7">
        <v>1</v>
      </c>
      <c r="E586" s="650">
        <v>3326.1750000000002</v>
      </c>
      <c r="F586" s="8">
        <f>E586/100*$I$2*Main!$AF$2</f>
        <v>3991.41</v>
      </c>
      <c r="G586" s="639">
        <f>F586*Main!$AF$4</f>
        <v>3991.41</v>
      </c>
      <c r="H586" s="9"/>
    </row>
    <row r="587" spans="1:9" s="106" customFormat="1" x14ac:dyDescent="0.35">
      <c r="A587" s="417">
        <v>9353418</v>
      </c>
      <c r="B587" s="254" t="s">
        <v>1548</v>
      </c>
      <c r="C587" s="7"/>
      <c r="D587" s="7">
        <v>1</v>
      </c>
      <c r="E587" s="650">
        <v>3371.7166666666667</v>
      </c>
      <c r="F587" s="8">
        <f>E587/100*$I$2*Main!$AF$2</f>
        <v>4046.0599999999995</v>
      </c>
      <c r="G587" s="639">
        <f>F587*Main!$AF$4</f>
        <v>4046.0599999999995</v>
      </c>
      <c r="H587" s="105"/>
      <c r="I587" s="5"/>
    </row>
    <row r="588" spans="1:9" s="106" customFormat="1" x14ac:dyDescent="0.35">
      <c r="A588" s="417">
        <v>9353419</v>
      </c>
      <c r="B588" s="254" t="s">
        <v>1549</v>
      </c>
      <c r="C588" s="7"/>
      <c r="D588" s="7">
        <v>1</v>
      </c>
      <c r="E588" s="650">
        <v>3417.15</v>
      </c>
      <c r="F588" s="8">
        <f>E588/100*$I$2*Main!$AF$2</f>
        <v>4100.58</v>
      </c>
      <c r="G588" s="639">
        <f>F588*Main!$AF$4</f>
        <v>4100.58</v>
      </c>
      <c r="H588" s="105"/>
      <c r="I588" s="5"/>
    </row>
    <row r="589" spans="1:9" s="5" customFormat="1" x14ac:dyDescent="0.35">
      <c r="A589" s="417">
        <v>9353420</v>
      </c>
      <c r="B589" s="254" t="s">
        <v>1550</v>
      </c>
      <c r="C589" s="7" t="s">
        <v>36</v>
      </c>
      <c r="D589" s="7">
        <v>1</v>
      </c>
      <c r="E589" s="650">
        <v>3462.5333333333333</v>
      </c>
      <c r="F589" s="8">
        <f>E589/100*$I$2*Main!$AF$2</f>
        <v>4155.04</v>
      </c>
      <c r="G589" s="639">
        <f>F589*Main!$AF$4</f>
        <v>4155.04</v>
      </c>
      <c r="H589" s="9"/>
    </row>
    <row r="590" spans="1:9" s="5" customFormat="1" x14ac:dyDescent="0.35">
      <c r="A590" s="417">
        <v>9353421</v>
      </c>
      <c r="B590" s="254" t="s">
        <v>1551</v>
      </c>
      <c r="C590" s="7"/>
      <c r="D590" s="7">
        <v>1</v>
      </c>
      <c r="E590" s="650">
        <v>3192.8833333333332</v>
      </c>
      <c r="F590" s="8">
        <f>E590/100*$I$2*Main!$AF$2</f>
        <v>3831.46</v>
      </c>
      <c r="G590" s="639">
        <f>F590*Main!$AF$4</f>
        <v>3831.46</v>
      </c>
      <c r="H590" s="9"/>
    </row>
    <row r="591" spans="1:9" s="5" customFormat="1" x14ac:dyDescent="0.35">
      <c r="A591" s="417">
        <v>9353422</v>
      </c>
      <c r="B591" s="254" t="s">
        <v>1552</v>
      </c>
      <c r="C591" s="7"/>
      <c r="D591" s="7">
        <v>1</v>
      </c>
      <c r="E591" s="650">
        <v>3220.0250000000001</v>
      </c>
      <c r="F591" s="8">
        <f>E591/100*$I$2*Main!$AF$2</f>
        <v>3864.0300000000007</v>
      </c>
      <c r="G591" s="639">
        <f>F591*Main!$AF$4</f>
        <v>3864.0300000000007</v>
      </c>
      <c r="H591" s="9"/>
    </row>
    <row r="592" spans="1:9" s="5" customFormat="1" x14ac:dyDescent="0.35">
      <c r="A592" s="417">
        <v>9353423</v>
      </c>
      <c r="B592" s="254" t="s">
        <v>1553</v>
      </c>
      <c r="C592" s="7"/>
      <c r="D592" s="7">
        <v>1</v>
      </c>
      <c r="E592" s="650">
        <v>3265.65</v>
      </c>
      <c r="F592" s="8">
        <f>E592/100*$I$2*Main!$AF$2</f>
        <v>3918.78</v>
      </c>
      <c r="G592" s="639">
        <f>F592*Main!$AF$4</f>
        <v>3918.78</v>
      </c>
      <c r="H592" s="9"/>
    </row>
    <row r="593" spans="1:9" s="5" customFormat="1" x14ac:dyDescent="0.35">
      <c r="A593" s="417">
        <v>9353424</v>
      </c>
      <c r="B593" s="254" t="s">
        <v>1554</v>
      </c>
      <c r="C593" s="7"/>
      <c r="D593" s="7">
        <v>1</v>
      </c>
      <c r="E593" s="650">
        <v>3311.0083333333332</v>
      </c>
      <c r="F593" s="8">
        <f>E593/100*$I$2*Main!$AF$2</f>
        <v>3973.21</v>
      </c>
      <c r="G593" s="639">
        <f>F593*Main!$AF$4</f>
        <v>3973.21</v>
      </c>
      <c r="H593" s="9"/>
    </row>
    <row r="594" spans="1:9" s="5" customFormat="1" x14ac:dyDescent="0.35">
      <c r="A594" s="417">
        <v>9353425</v>
      </c>
      <c r="B594" s="254" t="s">
        <v>1555</v>
      </c>
      <c r="C594" s="7"/>
      <c r="D594" s="7">
        <v>1</v>
      </c>
      <c r="E594" s="650">
        <v>3356.5083333333332</v>
      </c>
      <c r="F594" s="8">
        <f>E594/100*$I$2*Main!$AF$2</f>
        <v>4027.81</v>
      </c>
      <c r="G594" s="639">
        <f>F594*Main!$AF$4</f>
        <v>4027.81</v>
      </c>
      <c r="H594" s="9"/>
    </row>
    <row r="595" spans="1:9" s="106" customFormat="1" x14ac:dyDescent="0.35">
      <c r="A595" s="417">
        <v>9353426</v>
      </c>
      <c r="B595" s="254" t="s">
        <v>1556</v>
      </c>
      <c r="C595" s="7"/>
      <c r="D595" s="7">
        <v>1</v>
      </c>
      <c r="E595" s="650">
        <v>3402.0166666666669</v>
      </c>
      <c r="F595" s="8">
        <f>E595/100*$I$2*Main!$AF$2</f>
        <v>4082.42</v>
      </c>
      <c r="G595" s="639">
        <f>F595*Main!$AF$4</f>
        <v>4082.42</v>
      </c>
      <c r="H595" s="105"/>
      <c r="I595" s="5"/>
    </row>
    <row r="596" spans="1:9" s="106" customFormat="1" x14ac:dyDescent="0.35">
      <c r="A596" s="417">
        <v>9353427</v>
      </c>
      <c r="B596" s="254" t="s">
        <v>1557</v>
      </c>
      <c r="C596" s="7"/>
      <c r="D596" s="7">
        <v>1</v>
      </c>
      <c r="E596" s="650">
        <v>3447.3416666666667</v>
      </c>
      <c r="F596" s="8">
        <f>E596/100*$I$2*Main!$AF$2</f>
        <v>4136.8099999999995</v>
      </c>
      <c r="G596" s="639">
        <f>F596*Main!$AF$4</f>
        <v>4136.8099999999995</v>
      </c>
      <c r="H596" s="105"/>
      <c r="I596" s="5"/>
    </row>
    <row r="597" spans="1:9" s="5" customFormat="1" x14ac:dyDescent="0.35">
      <c r="A597" s="417">
        <v>9353428</v>
      </c>
      <c r="B597" s="254" t="s">
        <v>1558</v>
      </c>
      <c r="C597" s="7"/>
      <c r="D597" s="7">
        <v>1</v>
      </c>
      <c r="E597" s="650">
        <v>3522.2333333333331</v>
      </c>
      <c r="F597" s="8">
        <f>E597/100*$I$2*Main!$AF$2</f>
        <v>4226.6799999999994</v>
      </c>
      <c r="G597" s="639">
        <f>F597*Main!$AF$4</f>
        <v>4226.6799999999994</v>
      </c>
      <c r="H597" s="9"/>
    </row>
    <row r="598" spans="1:9" s="5" customFormat="1" x14ac:dyDescent="0.35">
      <c r="A598" s="417">
        <v>9353429</v>
      </c>
      <c r="B598" s="254" t="s">
        <v>1559</v>
      </c>
      <c r="C598" s="7" t="s">
        <v>36</v>
      </c>
      <c r="D598" s="7">
        <v>1</v>
      </c>
      <c r="E598" s="650">
        <v>3631.5250000000001</v>
      </c>
      <c r="F598" s="8">
        <f>E598/100*$I$2*Main!$AF$2</f>
        <v>4357.83</v>
      </c>
      <c r="G598" s="639">
        <f>F598*Main!$AF$4</f>
        <v>4357.83</v>
      </c>
      <c r="H598" s="9"/>
    </row>
    <row r="599" spans="1:9" s="5" customFormat="1" x14ac:dyDescent="0.35">
      <c r="A599" s="417">
        <v>9353430</v>
      </c>
      <c r="B599" s="254" t="s">
        <v>1560</v>
      </c>
      <c r="C599" s="7"/>
      <c r="D599" s="7">
        <v>1</v>
      </c>
      <c r="E599" s="650">
        <v>3788.75</v>
      </c>
      <c r="F599" s="8">
        <f>E599/100*$I$2*Main!$AF$2</f>
        <v>4546.5</v>
      </c>
      <c r="G599" s="639">
        <f>F599*Main!$AF$4</f>
        <v>4546.5</v>
      </c>
      <c r="H599" s="9"/>
    </row>
    <row r="600" spans="1:9" s="106" customFormat="1" x14ac:dyDescent="0.35">
      <c r="A600" s="417">
        <v>9353431</v>
      </c>
      <c r="B600" s="254" t="s">
        <v>1561</v>
      </c>
      <c r="C600" s="7"/>
      <c r="D600" s="7">
        <v>1</v>
      </c>
      <c r="E600" s="650">
        <v>3790.65</v>
      </c>
      <c r="F600" s="8">
        <f>E600/100*$I$2*Main!$AF$2</f>
        <v>4548.78</v>
      </c>
      <c r="G600" s="639">
        <f>F600*Main!$AF$4</f>
        <v>4548.78</v>
      </c>
      <c r="H600" s="105"/>
      <c r="I600" s="5"/>
    </row>
    <row r="601" spans="1:9" s="106" customFormat="1" x14ac:dyDescent="0.35">
      <c r="A601" s="417">
        <v>9353432</v>
      </c>
      <c r="B601" s="254" t="s">
        <v>1562</v>
      </c>
      <c r="C601" s="7"/>
      <c r="D601" s="7">
        <v>1</v>
      </c>
      <c r="E601" s="650">
        <v>3847.2416666666668</v>
      </c>
      <c r="F601" s="8">
        <f>E601/100*$I$2*Main!$AF$2</f>
        <v>4616.6900000000005</v>
      </c>
      <c r="G601" s="639">
        <f>F601*Main!$AF$4</f>
        <v>4616.6900000000005</v>
      </c>
      <c r="H601" s="105"/>
      <c r="I601" s="5"/>
    </row>
    <row r="602" spans="1:9" s="5" customFormat="1" x14ac:dyDescent="0.35">
      <c r="A602" s="417">
        <v>9353433</v>
      </c>
      <c r="B602" s="254" t="s">
        <v>1563</v>
      </c>
      <c r="C602" s="7"/>
      <c r="D602" s="7">
        <v>1</v>
      </c>
      <c r="E602" s="650">
        <v>3903.5583333333334</v>
      </c>
      <c r="F602" s="8">
        <f>E602/100*$I$2*Main!$AF$2</f>
        <v>4684.2700000000004</v>
      </c>
      <c r="G602" s="639">
        <f>F602*Main!$AF$4</f>
        <v>4684.2700000000004</v>
      </c>
      <c r="H602" s="9"/>
    </row>
    <row r="603" spans="1:9" s="5" customFormat="1" x14ac:dyDescent="0.35">
      <c r="A603" s="417">
        <v>9353434</v>
      </c>
      <c r="B603" s="254" t="s">
        <v>1564</v>
      </c>
      <c r="C603" s="7"/>
      <c r="D603" s="7">
        <v>1</v>
      </c>
      <c r="E603" s="650">
        <v>3960.0416666666665</v>
      </c>
      <c r="F603" s="8">
        <f>E603/100*$I$2*Main!$AF$2</f>
        <v>4752.05</v>
      </c>
      <c r="G603" s="639">
        <f>F603*Main!$AF$4</f>
        <v>4752.05</v>
      </c>
      <c r="H603" s="9"/>
    </row>
    <row r="604" spans="1:9" s="5" customFormat="1" x14ac:dyDescent="0.35">
      <c r="A604" s="417">
        <v>9353435</v>
      </c>
      <c r="B604" s="254" t="s">
        <v>1565</v>
      </c>
      <c r="C604" s="7"/>
      <c r="D604" s="7">
        <v>1</v>
      </c>
      <c r="E604" s="650">
        <v>4016.4749999999999</v>
      </c>
      <c r="F604" s="8">
        <f>E604/100*$I$2*Main!$AF$2</f>
        <v>4819.7699999999995</v>
      </c>
      <c r="G604" s="639">
        <f>F604*Main!$AF$4</f>
        <v>4819.7699999999995</v>
      </c>
      <c r="H604" s="9"/>
    </row>
    <row r="605" spans="1:9" s="5" customFormat="1" x14ac:dyDescent="0.35">
      <c r="A605" s="417">
        <v>9353436</v>
      </c>
      <c r="B605" s="254" t="s">
        <v>1566</v>
      </c>
      <c r="C605" s="7"/>
      <c r="D605" s="7">
        <v>1</v>
      </c>
      <c r="E605" s="650">
        <v>4072.8249999999998</v>
      </c>
      <c r="F605" s="8">
        <f>E605/100*$I$2*Main!$AF$2</f>
        <v>4887.3899999999994</v>
      </c>
      <c r="G605" s="639">
        <f>F605*Main!$AF$4</f>
        <v>4887.3899999999994</v>
      </c>
      <c r="H605" s="9"/>
    </row>
    <row r="606" spans="1:9" s="5" customFormat="1" x14ac:dyDescent="0.35">
      <c r="A606" s="417">
        <v>9353437</v>
      </c>
      <c r="B606" s="254" t="s">
        <v>1567</v>
      </c>
      <c r="C606" s="7"/>
      <c r="D606" s="7">
        <v>1</v>
      </c>
      <c r="E606" s="650">
        <v>4164.3</v>
      </c>
      <c r="F606" s="8">
        <f>E606/100*$I$2*Main!$AF$2</f>
        <v>4997.16</v>
      </c>
      <c r="G606" s="639">
        <f>F606*Main!$AF$4</f>
        <v>4997.16</v>
      </c>
      <c r="H606" s="9"/>
    </row>
    <row r="607" spans="1:9" s="5" customFormat="1" x14ac:dyDescent="0.35">
      <c r="A607" s="417">
        <v>9353438</v>
      </c>
      <c r="B607" s="254" t="s">
        <v>1568</v>
      </c>
      <c r="C607" s="7" t="s">
        <v>36</v>
      </c>
      <c r="D607" s="7">
        <v>1</v>
      </c>
      <c r="E607" s="650">
        <v>4366.458333333333</v>
      </c>
      <c r="F607" s="8">
        <f>E607/100*$I$2*Main!$AF$2</f>
        <v>5239.75</v>
      </c>
      <c r="G607" s="639">
        <f>F607*Main!$AF$4</f>
        <v>5239.75</v>
      </c>
      <c r="H607" s="9"/>
    </row>
    <row r="608" spans="1:9" s="106" customFormat="1" x14ac:dyDescent="0.35">
      <c r="A608" s="417">
        <v>9353439</v>
      </c>
      <c r="B608" s="254" t="s">
        <v>1569</v>
      </c>
      <c r="C608" s="7"/>
      <c r="D608" s="7">
        <v>1</v>
      </c>
      <c r="E608" s="650">
        <v>4530</v>
      </c>
      <c r="F608" s="8">
        <f>E608/100*$I$2*Main!$AF$2</f>
        <v>5436</v>
      </c>
      <c r="G608" s="639">
        <f>F608*Main!$AF$4</f>
        <v>5436</v>
      </c>
      <c r="H608" s="105"/>
      <c r="I608" s="5"/>
    </row>
    <row r="609" spans="1:9" s="106" customFormat="1" x14ac:dyDescent="0.35">
      <c r="A609" s="417">
        <v>9353440</v>
      </c>
      <c r="B609" s="254" t="s">
        <v>1570</v>
      </c>
      <c r="C609" s="7"/>
      <c r="D609" s="7">
        <v>1</v>
      </c>
      <c r="E609" s="650">
        <v>4572.8833333333332</v>
      </c>
      <c r="F609" s="8">
        <f>E609/100*$I$2*Main!$AF$2</f>
        <v>5487.46</v>
      </c>
      <c r="G609" s="639">
        <f>F609*Main!$AF$4</f>
        <v>5487.46</v>
      </c>
      <c r="H609" s="105"/>
      <c r="I609" s="5"/>
    </row>
    <row r="610" spans="1:9" s="5" customFormat="1" x14ac:dyDescent="0.35">
      <c r="A610" s="417">
        <v>9353441</v>
      </c>
      <c r="B610" s="254" t="s">
        <v>1571</v>
      </c>
      <c r="C610" s="7"/>
      <c r="D610" s="7">
        <v>1</v>
      </c>
      <c r="E610" s="650">
        <v>4644.5166666666664</v>
      </c>
      <c r="F610" s="8">
        <f>E610/100*$I$2*Main!$AF$2</f>
        <v>5573.42</v>
      </c>
      <c r="G610" s="639">
        <f>F610*Main!$AF$4</f>
        <v>5573.42</v>
      </c>
      <c r="H610" s="9"/>
    </row>
    <row r="611" spans="1:9" s="5" customFormat="1" x14ac:dyDescent="0.35">
      <c r="A611" s="417">
        <v>9353442</v>
      </c>
      <c r="B611" s="254" t="s">
        <v>1572</v>
      </c>
      <c r="C611" s="7"/>
      <c r="D611" s="7">
        <v>1</v>
      </c>
      <c r="E611" s="650">
        <v>4716.0749999999998</v>
      </c>
      <c r="F611" s="8">
        <f>E611/100*$I$2*Main!$AF$2</f>
        <v>5659.29</v>
      </c>
      <c r="G611" s="639">
        <f>F611*Main!$AF$4</f>
        <v>5659.29</v>
      </c>
      <c r="H611" s="9"/>
    </row>
    <row r="612" spans="1:9" s="5" customFormat="1" x14ac:dyDescent="0.35">
      <c r="A612" s="417">
        <v>9353443</v>
      </c>
      <c r="B612" s="254" t="s">
        <v>1573</v>
      </c>
      <c r="C612" s="7"/>
      <c r="D612" s="7">
        <v>1</v>
      </c>
      <c r="E612" s="650">
        <v>4787.6833333333334</v>
      </c>
      <c r="F612" s="8">
        <f>E612/100*$I$2*Main!$AF$2</f>
        <v>5745.22</v>
      </c>
      <c r="G612" s="639">
        <f>F612*Main!$AF$4</f>
        <v>5745.22</v>
      </c>
      <c r="H612" s="9"/>
    </row>
    <row r="613" spans="1:9" s="5" customFormat="1" x14ac:dyDescent="0.35">
      <c r="A613" s="417">
        <v>9353444</v>
      </c>
      <c r="B613" s="254" t="s">
        <v>1574</v>
      </c>
      <c r="C613" s="7"/>
      <c r="D613" s="7">
        <v>1</v>
      </c>
      <c r="E613" s="650">
        <v>4859.3083333333334</v>
      </c>
      <c r="F613" s="8">
        <f>E613/100*$I$2*Main!$AF$2</f>
        <v>5831.17</v>
      </c>
      <c r="G613" s="639">
        <f>F613*Main!$AF$4</f>
        <v>5831.17</v>
      </c>
      <c r="H613" s="9"/>
    </row>
    <row r="614" spans="1:9" s="5" customFormat="1" x14ac:dyDescent="0.35">
      <c r="A614" s="417">
        <v>9353445</v>
      </c>
      <c r="B614" s="254" t="s">
        <v>1575</v>
      </c>
      <c r="C614" s="7"/>
      <c r="D614" s="7">
        <v>1</v>
      </c>
      <c r="E614" s="650">
        <v>4930.8</v>
      </c>
      <c r="F614" s="8">
        <f>E614/100*$I$2*Main!$AF$2</f>
        <v>5916.96</v>
      </c>
      <c r="G614" s="639">
        <f>F614*Main!$AF$4</f>
        <v>5916.96</v>
      </c>
      <c r="H614" s="9"/>
    </row>
    <row r="615" spans="1:9" s="5" customFormat="1" x14ac:dyDescent="0.35">
      <c r="A615" s="417">
        <v>9353446</v>
      </c>
      <c r="B615" s="254" t="s">
        <v>1576</v>
      </c>
      <c r="C615" s="7"/>
      <c r="D615" s="7">
        <v>1</v>
      </c>
      <c r="E615" s="650">
        <v>5045.0916666666662</v>
      </c>
      <c r="F615" s="8">
        <f>E615/100*$I$2*Main!$AF$2</f>
        <v>6054.11</v>
      </c>
      <c r="G615" s="639">
        <f>F615*Main!$AF$4</f>
        <v>6054.11</v>
      </c>
      <c r="H615" s="9"/>
    </row>
    <row r="616" spans="1:9" s="106" customFormat="1" x14ac:dyDescent="0.35">
      <c r="A616" s="417">
        <v>9353447</v>
      </c>
      <c r="B616" s="254" t="s">
        <v>1577</v>
      </c>
      <c r="C616" s="7" t="s">
        <v>36</v>
      </c>
      <c r="D616" s="7">
        <v>1</v>
      </c>
      <c r="E616" s="650">
        <v>5207.916666666667</v>
      </c>
      <c r="F616" s="8">
        <f>E616/100*$I$2*Main!$AF$2</f>
        <v>6249.5000000000009</v>
      </c>
      <c r="G616" s="639">
        <f>F616*Main!$AF$4</f>
        <v>6249.5000000000009</v>
      </c>
      <c r="H616" s="105"/>
      <c r="I616" s="5"/>
    </row>
    <row r="617" spans="1:9" s="106" customFormat="1" x14ac:dyDescent="0.35">
      <c r="A617" s="417">
        <v>9353448</v>
      </c>
      <c r="B617" s="254" t="s">
        <v>1578</v>
      </c>
      <c r="C617" s="7"/>
      <c r="D617" s="7">
        <v>1</v>
      </c>
      <c r="E617" s="650">
        <v>6710.3083333333334</v>
      </c>
      <c r="F617" s="8">
        <f>E617/100*$I$2*Main!$AF$2</f>
        <v>8052.37</v>
      </c>
      <c r="G617" s="639">
        <f>F617*Main!$AF$4</f>
        <v>8052.37</v>
      </c>
      <c r="H617" s="105"/>
      <c r="I617" s="5"/>
    </row>
    <row r="618" spans="1:9" s="5" customFormat="1" x14ac:dyDescent="0.35">
      <c r="A618" s="417">
        <v>9353449</v>
      </c>
      <c r="B618" s="254" t="s">
        <v>1579</v>
      </c>
      <c r="C618" s="7"/>
      <c r="D618" s="7">
        <v>1</v>
      </c>
      <c r="E618" s="650">
        <v>6819.833333333333</v>
      </c>
      <c r="F618" s="8">
        <f>E618/100*$I$2*Main!$AF$2</f>
        <v>8183.7999999999993</v>
      </c>
      <c r="G618" s="639">
        <f>F618*Main!$AF$4</f>
        <v>8183.7999999999993</v>
      </c>
      <c r="H618" s="9"/>
    </row>
    <row r="619" spans="1:9" s="5" customFormat="1" x14ac:dyDescent="0.35">
      <c r="A619" s="417">
        <v>9353450</v>
      </c>
      <c r="B619" s="254" t="s">
        <v>1580</v>
      </c>
      <c r="C619" s="7"/>
      <c r="D619" s="7">
        <v>1</v>
      </c>
      <c r="E619" s="650">
        <v>6929.4916666666668</v>
      </c>
      <c r="F619" s="8">
        <f>E619/100*$I$2*Main!$AF$2</f>
        <v>8315.39</v>
      </c>
      <c r="G619" s="639">
        <f>F619*Main!$AF$4</f>
        <v>8315.39</v>
      </c>
      <c r="H619" s="9"/>
    </row>
    <row r="620" spans="1:9" s="5" customFormat="1" x14ac:dyDescent="0.35">
      <c r="A620" s="417">
        <v>9353451</v>
      </c>
      <c r="B620" s="254" t="s">
        <v>1581</v>
      </c>
      <c r="C620" s="7"/>
      <c r="D620" s="7">
        <v>1</v>
      </c>
      <c r="E620" s="650">
        <v>7039.05</v>
      </c>
      <c r="F620" s="8">
        <f>E620/100*$I$2*Main!$AF$2</f>
        <v>8446.86</v>
      </c>
      <c r="G620" s="639">
        <f>F620*Main!$AF$4</f>
        <v>8446.86</v>
      </c>
      <c r="H620" s="9"/>
    </row>
    <row r="621" spans="1:9" s="5" customFormat="1" x14ac:dyDescent="0.35">
      <c r="A621" s="417">
        <v>9353452</v>
      </c>
      <c r="B621" s="254" t="s">
        <v>1582</v>
      </c>
      <c r="C621" s="7"/>
      <c r="D621" s="7">
        <v>1</v>
      </c>
      <c r="E621" s="650">
        <v>7148.55</v>
      </c>
      <c r="F621" s="8">
        <f>E621/100*$I$2*Main!$AF$2</f>
        <v>8578.26</v>
      </c>
      <c r="G621" s="639">
        <f>F621*Main!$AF$4</f>
        <v>8578.26</v>
      </c>
      <c r="H621" s="9"/>
    </row>
    <row r="622" spans="1:9" s="5" customFormat="1" x14ac:dyDescent="0.35">
      <c r="A622" s="417">
        <v>9353453</v>
      </c>
      <c r="B622" s="254" t="s">
        <v>1583</v>
      </c>
      <c r="C622" s="7"/>
      <c r="D622" s="7">
        <v>1</v>
      </c>
      <c r="E622" s="650">
        <v>7320.1583333333338</v>
      </c>
      <c r="F622" s="8">
        <f>E622/100*$I$2*Main!$AF$2</f>
        <v>8784.19</v>
      </c>
      <c r="G622" s="639">
        <f>F622*Main!$AF$4</f>
        <v>8784.19</v>
      </c>
      <c r="H622" s="9"/>
    </row>
    <row r="623" spans="1:9" s="5" customFormat="1" x14ac:dyDescent="0.35">
      <c r="A623" s="417">
        <v>9353454</v>
      </c>
      <c r="B623" s="254" t="s">
        <v>1584</v>
      </c>
      <c r="C623" s="7" t="s">
        <v>36</v>
      </c>
      <c r="D623" s="7">
        <v>1</v>
      </c>
      <c r="E623" s="650">
        <v>7560.916666666667</v>
      </c>
      <c r="F623" s="8">
        <f>E623/100*$I$2*Main!$AF$2</f>
        <v>9073.1</v>
      </c>
      <c r="G623" s="639">
        <f>F623*Main!$AF$4</f>
        <v>9073.1</v>
      </c>
      <c r="H623" s="9"/>
    </row>
    <row r="624" spans="1:9" s="106" customFormat="1" x14ac:dyDescent="0.35">
      <c r="A624" s="417">
        <v>9353297</v>
      </c>
      <c r="B624" s="254" t="s">
        <v>1585</v>
      </c>
      <c r="C624" s="7"/>
      <c r="D624" s="7">
        <v>1</v>
      </c>
      <c r="E624" s="650">
        <v>4888.3833333333332</v>
      </c>
      <c r="F624" s="8">
        <f>E624/100*$I$2*Main!$AF$2</f>
        <v>5866.06</v>
      </c>
      <c r="G624" s="639">
        <f>F624*Main!$AF$4</f>
        <v>5866.06</v>
      </c>
      <c r="H624" s="105"/>
      <c r="I624" s="5"/>
    </row>
    <row r="625" spans="1:9" s="106" customFormat="1" x14ac:dyDescent="0.35">
      <c r="A625" s="417">
        <v>9353298</v>
      </c>
      <c r="B625" s="254" t="s">
        <v>1586</v>
      </c>
      <c r="C625" s="7"/>
      <c r="D625" s="7">
        <v>1</v>
      </c>
      <c r="E625" s="650">
        <v>4963.6333333333332</v>
      </c>
      <c r="F625" s="8">
        <f>E625/100*$I$2*Main!$AF$2</f>
        <v>5956.36</v>
      </c>
      <c r="G625" s="639">
        <f>F625*Main!$AF$4</f>
        <v>5956.36</v>
      </c>
      <c r="H625" s="105"/>
      <c r="I625" s="5"/>
    </row>
    <row r="626" spans="1:9" s="5" customFormat="1" x14ac:dyDescent="0.35">
      <c r="A626" s="417">
        <v>9353299</v>
      </c>
      <c r="B626" s="254" t="s">
        <v>1587</v>
      </c>
      <c r="C626" s="7"/>
      <c r="D626" s="7">
        <v>1</v>
      </c>
      <c r="E626" s="650">
        <v>5038.9083333333338</v>
      </c>
      <c r="F626" s="8">
        <f>E626/100*$I$2*Main!$AF$2</f>
        <v>6046.6900000000005</v>
      </c>
      <c r="G626" s="639">
        <f>F626*Main!$AF$4</f>
        <v>6046.6900000000005</v>
      </c>
      <c r="H626" s="9"/>
    </row>
    <row r="627" spans="1:9" s="5" customFormat="1" x14ac:dyDescent="0.35">
      <c r="A627" s="417">
        <v>9353300</v>
      </c>
      <c r="B627" s="254" t="s">
        <v>1588</v>
      </c>
      <c r="C627" s="7"/>
      <c r="D627" s="7">
        <v>1</v>
      </c>
      <c r="E627" s="650">
        <v>5114.1750000000002</v>
      </c>
      <c r="F627" s="8">
        <f>E627/100*$I$2*Main!$AF$2</f>
        <v>6137.01</v>
      </c>
      <c r="G627" s="639">
        <f>F627*Main!$AF$4</f>
        <v>6137.01</v>
      </c>
      <c r="H627" s="9"/>
    </row>
    <row r="628" spans="1:9" s="5" customFormat="1" x14ac:dyDescent="0.35">
      <c r="A628" s="417">
        <v>9353301</v>
      </c>
      <c r="B628" s="254" t="s">
        <v>1589</v>
      </c>
      <c r="C628" s="7"/>
      <c r="D628" s="7">
        <v>1</v>
      </c>
      <c r="E628" s="650">
        <v>5189.4666666666662</v>
      </c>
      <c r="F628" s="8">
        <f>E628/100*$I$2*Main!$AF$2</f>
        <v>6227.36</v>
      </c>
      <c r="G628" s="639">
        <f>F628*Main!$AF$4</f>
        <v>6227.36</v>
      </c>
      <c r="H628" s="9"/>
    </row>
    <row r="629" spans="1:9" s="5" customFormat="1" x14ac:dyDescent="0.35">
      <c r="A629" s="417">
        <v>9353302</v>
      </c>
      <c r="B629" s="254" t="s">
        <v>1590</v>
      </c>
      <c r="C629" s="7"/>
      <c r="D629" s="7">
        <v>1</v>
      </c>
      <c r="E629" s="650">
        <v>5303.0666666666666</v>
      </c>
      <c r="F629" s="8">
        <f>E629/100*$I$2*Main!$AF$2</f>
        <v>6363.68</v>
      </c>
      <c r="G629" s="639">
        <f>F629*Main!$AF$4</f>
        <v>6363.68</v>
      </c>
      <c r="H629" s="9"/>
    </row>
    <row r="630" spans="1:9" s="5" customFormat="1" x14ac:dyDescent="0.35">
      <c r="A630" s="417">
        <v>9353303</v>
      </c>
      <c r="B630" s="254" t="s">
        <v>1591</v>
      </c>
      <c r="C630" s="7" t="s">
        <v>36</v>
      </c>
      <c r="D630" s="7">
        <v>1</v>
      </c>
      <c r="E630" s="650">
        <v>5457.4083333333338</v>
      </c>
      <c r="F630" s="8">
        <f>E630/100*$I$2*Main!$AF$2</f>
        <v>6548.89</v>
      </c>
      <c r="G630" s="639">
        <f>F630*Main!$AF$4</f>
        <v>6548.89</v>
      </c>
      <c r="H630" s="9"/>
    </row>
    <row r="631" spans="1:9" s="5" customFormat="1" x14ac:dyDescent="0.35">
      <c r="A631" s="416">
        <v>9255000</v>
      </c>
      <c r="B631" s="254" t="s">
        <v>1592</v>
      </c>
      <c r="C631" s="7" t="s">
        <v>36</v>
      </c>
      <c r="D631" s="7">
        <v>10</v>
      </c>
      <c r="E631" s="650">
        <v>1402.4666666666667</v>
      </c>
      <c r="F631" s="8">
        <f>E631/100*$I$2*Main!$AF$2</f>
        <v>1682.96</v>
      </c>
      <c r="G631" s="639">
        <f>F631*Main!$AF$4</f>
        <v>1682.96</v>
      </c>
      <c r="H631" s="9"/>
    </row>
    <row r="632" spans="1:9" s="106" customFormat="1" x14ac:dyDescent="0.35">
      <c r="A632" s="416">
        <v>9255001</v>
      </c>
      <c r="B632" s="254" t="s">
        <v>1593</v>
      </c>
      <c r="C632" s="7" t="s">
        <v>36</v>
      </c>
      <c r="D632" s="7">
        <v>10</v>
      </c>
      <c r="E632" s="650">
        <v>1402.4666666666667</v>
      </c>
      <c r="F632" s="8">
        <f>E632/100*$I$2*Main!$AF$2</f>
        <v>1682.96</v>
      </c>
      <c r="G632" s="639">
        <f>F632*Main!$AF$4</f>
        <v>1682.96</v>
      </c>
      <c r="H632" s="105"/>
      <c r="I632" s="5"/>
    </row>
    <row r="633" spans="1:9" s="106" customFormat="1" x14ac:dyDescent="0.35">
      <c r="A633" s="416">
        <v>9255002</v>
      </c>
      <c r="B633" s="254" t="s">
        <v>1594</v>
      </c>
      <c r="C633" s="7" t="s">
        <v>36</v>
      </c>
      <c r="D633" s="7">
        <v>10</v>
      </c>
      <c r="E633" s="650">
        <v>1427.3916666666667</v>
      </c>
      <c r="F633" s="8">
        <f>E633/100*$I$2*Main!$AF$2</f>
        <v>1712.87</v>
      </c>
      <c r="G633" s="639">
        <f>F633*Main!$AF$4</f>
        <v>1712.87</v>
      </c>
      <c r="H633" s="105"/>
      <c r="I633" s="5"/>
    </row>
    <row r="634" spans="1:9" s="5" customFormat="1" x14ac:dyDescent="0.35">
      <c r="A634" s="416">
        <v>9255003</v>
      </c>
      <c r="B634" s="254" t="s">
        <v>1595</v>
      </c>
      <c r="C634" s="7" t="s">
        <v>36</v>
      </c>
      <c r="D634" s="7">
        <v>10</v>
      </c>
      <c r="E634" s="650">
        <v>1427.3916666666667</v>
      </c>
      <c r="F634" s="8">
        <f>E634/100*$I$2*Main!$AF$2</f>
        <v>1712.87</v>
      </c>
      <c r="G634" s="639">
        <f>F634*Main!$AF$4</f>
        <v>1712.87</v>
      </c>
      <c r="H634" s="9"/>
    </row>
    <row r="635" spans="1:9" s="5" customFormat="1" x14ac:dyDescent="0.35">
      <c r="A635" s="416">
        <v>9255004</v>
      </c>
      <c r="B635" s="254" t="s">
        <v>1596</v>
      </c>
      <c r="C635" s="320"/>
      <c r="D635" s="7">
        <v>10</v>
      </c>
      <c r="E635" s="650">
        <v>1452.2833333333333</v>
      </c>
      <c r="F635" s="8">
        <f>E635/100*$I$2*Main!$AF$2</f>
        <v>1742.74</v>
      </c>
      <c r="G635" s="639">
        <f>F635*Main!$AF$4</f>
        <v>1742.74</v>
      </c>
      <c r="H635" s="9"/>
    </row>
    <row r="636" spans="1:9" s="5" customFormat="1" x14ac:dyDescent="0.35">
      <c r="A636" s="416">
        <v>9255005</v>
      </c>
      <c r="B636" s="254" t="s">
        <v>1597</v>
      </c>
      <c r="C636" s="320"/>
      <c r="D636" s="7">
        <v>10</v>
      </c>
      <c r="E636" s="650">
        <v>1452.2833333333333</v>
      </c>
      <c r="F636" s="8">
        <f>E636/100*$I$2*Main!$AF$2</f>
        <v>1742.74</v>
      </c>
      <c r="G636" s="639">
        <f>F636*Main!$AF$4</f>
        <v>1742.74</v>
      </c>
      <c r="H636" s="9"/>
    </row>
    <row r="637" spans="1:9" s="5" customFormat="1" x14ac:dyDescent="0.35">
      <c r="A637" s="416">
        <v>9255006</v>
      </c>
      <c r="B637" s="254" t="s">
        <v>1598</v>
      </c>
      <c r="C637" s="7" t="s">
        <v>36</v>
      </c>
      <c r="D637" s="7">
        <v>10</v>
      </c>
      <c r="E637" s="650">
        <v>1477.1916666666666</v>
      </c>
      <c r="F637" s="8">
        <f>E637/100*$I$2*Main!$AF$2</f>
        <v>1772.6299999999999</v>
      </c>
      <c r="G637" s="639">
        <f>F637*Main!$AF$4</f>
        <v>1772.6299999999999</v>
      </c>
      <c r="H637" s="9"/>
    </row>
    <row r="638" spans="1:9" s="5" customFormat="1" x14ac:dyDescent="0.35">
      <c r="A638" s="416">
        <v>9255007</v>
      </c>
      <c r="B638" s="254" t="s">
        <v>1599</v>
      </c>
      <c r="C638" s="7" t="s">
        <v>36</v>
      </c>
      <c r="D638" s="7">
        <v>10</v>
      </c>
      <c r="E638" s="650">
        <v>1477.1916666666666</v>
      </c>
      <c r="F638" s="8">
        <f>E638/100*$I$2*Main!$AF$2</f>
        <v>1772.6299999999999</v>
      </c>
      <c r="G638" s="639">
        <f>F638*Main!$AF$4</f>
        <v>1772.6299999999999</v>
      </c>
      <c r="H638" s="9"/>
    </row>
    <row r="639" spans="1:9" s="5" customFormat="1" x14ac:dyDescent="0.35">
      <c r="A639" s="416">
        <v>9255008</v>
      </c>
      <c r="B639" s="254" t="s">
        <v>1600</v>
      </c>
      <c r="C639" s="7" t="s">
        <v>36</v>
      </c>
      <c r="D639" s="7">
        <v>20</v>
      </c>
      <c r="E639" s="650">
        <v>1337.7750000000001</v>
      </c>
      <c r="F639" s="8">
        <f>E639/100*$I$2*Main!$AF$2</f>
        <v>1605.3300000000002</v>
      </c>
      <c r="G639" s="639">
        <f>F639*Main!$AF$4</f>
        <v>1605.3300000000002</v>
      </c>
      <c r="H639" s="9"/>
    </row>
    <row r="640" spans="1:9" s="106" customFormat="1" x14ac:dyDescent="0.35">
      <c r="A640" s="416">
        <v>9255009</v>
      </c>
      <c r="B640" s="254" t="s">
        <v>1601</v>
      </c>
      <c r="C640" s="7" t="s">
        <v>36</v>
      </c>
      <c r="D640" s="7">
        <v>20</v>
      </c>
      <c r="E640" s="650">
        <v>1337.7750000000001</v>
      </c>
      <c r="F640" s="8">
        <f>E640/100*$I$2*Main!$AF$2</f>
        <v>1605.3300000000002</v>
      </c>
      <c r="G640" s="639">
        <f>F640*Main!$AF$4</f>
        <v>1605.3300000000002</v>
      </c>
      <c r="H640" s="105"/>
      <c r="I640" s="5"/>
    </row>
    <row r="641" spans="1:9" s="106" customFormat="1" x14ac:dyDescent="0.35">
      <c r="A641" s="416">
        <v>9255010</v>
      </c>
      <c r="B641" s="254" t="s">
        <v>1602</v>
      </c>
      <c r="C641" s="320"/>
      <c r="D641" s="7">
        <v>20</v>
      </c>
      <c r="E641" s="650">
        <v>1352.6916666666666</v>
      </c>
      <c r="F641" s="8">
        <f>E641/100*$I$2*Main!$AF$2</f>
        <v>1623.23</v>
      </c>
      <c r="G641" s="639">
        <f>F641*Main!$AF$4</f>
        <v>1623.23</v>
      </c>
      <c r="H641" s="105"/>
      <c r="I641" s="5"/>
    </row>
    <row r="642" spans="1:9" s="5" customFormat="1" x14ac:dyDescent="0.35">
      <c r="A642" s="416">
        <v>9255011</v>
      </c>
      <c r="B642" s="254" t="s">
        <v>1603</v>
      </c>
      <c r="C642" s="320"/>
      <c r="D642" s="7">
        <v>20</v>
      </c>
      <c r="E642" s="650">
        <v>1352.6916666666666</v>
      </c>
      <c r="F642" s="8">
        <f>E642/100*$I$2*Main!$AF$2</f>
        <v>1623.23</v>
      </c>
      <c r="G642" s="639">
        <f>F642*Main!$AF$4</f>
        <v>1623.23</v>
      </c>
      <c r="H642" s="9"/>
    </row>
    <row r="643" spans="1:9" s="5" customFormat="1" x14ac:dyDescent="0.35">
      <c r="A643" s="416">
        <v>9255012</v>
      </c>
      <c r="B643" s="254" t="s">
        <v>1604</v>
      </c>
      <c r="C643" s="7" t="s">
        <v>36</v>
      </c>
      <c r="D643" s="7">
        <v>20</v>
      </c>
      <c r="E643" s="650">
        <v>1377.5833333333333</v>
      </c>
      <c r="F643" s="8">
        <f>E643/100*$I$2*Main!$AF$2</f>
        <v>1653.1</v>
      </c>
      <c r="G643" s="639">
        <f>F643*Main!$AF$4</f>
        <v>1653.1</v>
      </c>
      <c r="H643" s="9"/>
    </row>
    <row r="644" spans="1:9" s="5" customFormat="1" x14ac:dyDescent="0.35">
      <c r="A644" s="416">
        <v>9255013</v>
      </c>
      <c r="B644" s="254" t="s">
        <v>1605</v>
      </c>
      <c r="C644" s="7" t="s">
        <v>36</v>
      </c>
      <c r="D644" s="7">
        <v>20</v>
      </c>
      <c r="E644" s="650">
        <v>1377.5833333333333</v>
      </c>
      <c r="F644" s="8">
        <f>E644/100*$I$2*Main!$AF$2</f>
        <v>1653.1</v>
      </c>
      <c r="G644" s="639">
        <f>F644*Main!$AF$4</f>
        <v>1653.1</v>
      </c>
      <c r="H644" s="9"/>
    </row>
    <row r="645" spans="1:9" s="5" customFormat="1" x14ac:dyDescent="0.35">
      <c r="A645" s="416">
        <v>9255014</v>
      </c>
      <c r="B645" s="254" t="s">
        <v>1606</v>
      </c>
      <c r="C645" s="7" t="s">
        <v>36</v>
      </c>
      <c r="D645" s="7">
        <v>20</v>
      </c>
      <c r="E645" s="650">
        <v>1402.4666666666667</v>
      </c>
      <c r="F645" s="8">
        <f>E645/100*$I$2*Main!$AF$2</f>
        <v>1682.96</v>
      </c>
      <c r="G645" s="639">
        <f>F645*Main!$AF$4</f>
        <v>1682.96</v>
      </c>
      <c r="H645" s="9"/>
    </row>
    <row r="646" spans="1:9" s="5" customFormat="1" x14ac:dyDescent="0.35">
      <c r="A646" s="416">
        <v>9255015</v>
      </c>
      <c r="B646" s="254" t="s">
        <v>1607</v>
      </c>
      <c r="C646" s="7" t="s">
        <v>36</v>
      </c>
      <c r="D646" s="7">
        <v>20</v>
      </c>
      <c r="E646" s="650">
        <v>1402.4666666666667</v>
      </c>
      <c r="F646" s="8">
        <f>E646/100*$I$2*Main!$AF$2</f>
        <v>1682.96</v>
      </c>
      <c r="G646" s="639">
        <f>F646*Main!$AF$4</f>
        <v>1682.96</v>
      </c>
      <c r="H646" s="9"/>
    </row>
    <row r="647" spans="1:9" s="5" customFormat="1" x14ac:dyDescent="0.35">
      <c r="A647" s="416">
        <v>9255016</v>
      </c>
      <c r="B647" s="254" t="s">
        <v>1608</v>
      </c>
      <c r="C647" s="320"/>
      <c r="D647" s="7">
        <v>20</v>
      </c>
      <c r="E647" s="650">
        <v>1427.3916666666667</v>
      </c>
      <c r="F647" s="8">
        <f>E647/100*$I$2*Main!$AF$2</f>
        <v>1712.87</v>
      </c>
      <c r="G647" s="639">
        <f>F647*Main!$AF$4</f>
        <v>1712.87</v>
      </c>
      <c r="H647" s="9"/>
    </row>
    <row r="648" spans="1:9" s="106" customFormat="1" x14ac:dyDescent="0.35">
      <c r="A648" s="416">
        <v>9255017</v>
      </c>
      <c r="B648" s="254" t="s">
        <v>1609</v>
      </c>
      <c r="C648" s="320"/>
      <c r="D648" s="7">
        <v>20</v>
      </c>
      <c r="E648" s="650">
        <v>1427.3916666666667</v>
      </c>
      <c r="F648" s="8">
        <f>E648/100*$I$2*Main!$AF$2</f>
        <v>1712.87</v>
      </c>
      <c r="G648" s="639">
        <f>F648*Main!$AF$4</f>
        <v>1712.87</v>
      </c>
      <c r="H648" s="105"/>
      <c r="I648" s="5"/>
    </row>
    <row r="649" spans="1:9" s="106" customFormat="1" x14ac:dyDescent="0.35">
      <c r="A649" s="416">
        <v>9255018</v>
      </c>
      <c r="B649" s="254" t="s">
        <v>1610</v>
      </c>
      <c r="C649" s="320"/>
      <c r="D649" s="7">
        <v>20</v>
      </c>
      <c r="E649" s="650">
        <v>1452.2833333333333</v>
      </c>
      <c r="F649" s="8">
        <f>E649/100*$I$2*Main!$AF$2</f>
        <v>1742.74</v>
      </c>
      <c r="G649" s="639">
        <f>F649*Main!$AF$4</f>
        <v>1742.74</v>
      </c>
      <c r="H649" s="105"/>
      <c r="I649" s="5"/>
    </row>
    <row r="650" spans="1:9" s="5" customFormat="1" x14ac:dyDescent="0.35">
      <c r="A650" s="416">
        <v>9255019</v>
      </c>
      <c r="B650" s="254" t="s">
        <v>1611</v>
      </c>
      <c r="C650" s="320"/>
      <c r="D650" s="7">
        <v>20</v>
      </c>
      <c r="E650" s="650">
        <v>1452.2833333333333</v>
      </c>
      <c r="F650" s="8">
        <f>E650/100*$I$2*Main!$AF$2</f>
        <v>1742.74</v>
      </c>
      <c r="G650" s="639">
        <f>F650*Main!$AF$4</f>
        <v>1742.74</v>
      </c>
      <c r="H650" s="9"/>
    </row>
    <row r="651" spans="1:9" s="5" customFormat="1" x14ac:dyDescent="0.35">
      <c r="A651" s="416">
        <v>9255020</v>
      </c>
      <c r="B651" s="254" t="s">
        <v>1612</v>
      </c>
      <c r="C651" s="7" t="s">
        <v>36</v>
      </c>
      <c r="D651" s="7">
        <v>20</v>
      </c>
      <c r="E651" s="650">
        <v>1477.1916666666666</v>
      </c>
      <c r="F651" s="8">
        <f>E651/100*$I$2*Main!$AF$2</f>
        <v>1772.6299999999999</v>
      </c>
      <c r="G651" s="639">
        <f>F651*Main!$AF$4</f>
        <v>1772.6299999999999</v>
      </c>
      <c r="H651" s="9"/>
    </row>
    <row r="652" spans="1:9" s="5" customFormat="1" x14ac:dyDescent="0.35">
      <c r="A652" s="416">
        <v>9255021</v>
      </c>
      <c r="B652" s="254" t="s">
        <v>1613</v>
      </c>
      <c r="C652" s="7" t="s">
        <v>36</v>
      </c>
      <c r="D652" s="7">
        <v>20</v>
      </c>
      <c r="E652" s="650">
        <v>1477.1916666666666</v>
      </c>
      <c r="F652" s="8">
        <f>E652/100*$I$2*Main!$AF$2</f>
        <v>1772.6299999999999</v>
      </c>
      <c r="G652" s="639">
        <f>F652*Main!$AF$4</f>
        <v>1772.6299999999999</v>
      </c>
      <c r="H652" s="9"/>
    </row>
    <row r="653" spans="1:9" s="106" customFormat="1" x14ac:dyDescent="0.35">
      <c r="A653" s="416">
        <v>9255022</v>
      </c>
      <c r="B653" s="254" t="s">
        <v>1614</v>
      </c>
      <c r="C653" s="7" t="s">
        <v>36</v>
      </c>
      <c r="D653" s="7">
        <v>20</v>
      </c>
      <c r="E653" s="650">
        <v>1514.75</v>
      </c>
      <c r="F653" s="8">
        <f>E653/100*$I$2*Main!$AF$2</f>
        <v>1817.7</v>
      </c>
      <c r="G653" s="639">
        <f>F653*Main!$AF$4</f>
        <v>1817.7</v>
      </c>
      <c r="H653" s="105"/>
      <c r="I653" s="5"/>
    </row>
    <row r="654" spans="1:9" s="106" customFormat="1" x14ac:dyDescent="0.35">
      <c r="A654" s="416">
        <v>9255023</v>
      </c>
      <c r="B654" s="254" t="s">
        <v>1615</v>
      </c>
      <c r="C654" s="7" t="s">
        <v>36</v>
      </c>
      <c r="D654" s="7">
        <v>20</v>
      </c>
      <c r="E654" s="650">
        <v>1514.75</v>
      </c>
      <c r="F654" s="8">
        <f>E654/100*$I$2*Main!$AF$2</f>
        <v>1817.7</v>
      </c>
      <c r="G654" s="639">
        <f>F654*Main!$AF$4</f>
        <v>1817.7</v>
      </c>
      <c r="H654" s="105"/>
      <c r="I654" s="5"/>
    </row>
    <row r="655" spans="1:9" s="5" customFormat="1" x14ac:dyDescent="0.35">
      <c r="A655" s="416">
        <v>9255024</v>
      </c>
      <c r="B655" s="254" t="s">
        <v>1616</v>
      </c>
      <c r="C655" s="7" t="s">
        <v>36</v>
      </c>
      <c r="D655" s="7">
        <v>20</v>
      </c>
      <c r="E655" s="650">
        <v>1565.7750000000001</v>
      </c>
      <c r="F655" s="8">
        <f>E655/100*$I$2*Main!$AF$2</f>
        <v>1878.93</v>
      </c>
      <c r="G655" s="639">
        <f>F655*Main!$AF$4</f>
        <v>1878.93</v>
      </c>
      <c r="H655" s="9"/>
    </row>
    <row r="656" spans="1:9" s="5" customFormat="1" x14ac:dyDescent="0.35">
      <c r="A656" s="416">
        <v>9255025</v>
      </c>
      <c r="B656" s="254" t="s">
        <v>1617</v>
      </c>
      <c r="C656" s="7" t="s">
        <v>36</v>
      </c>
      <c r="D656" s="7">
        <v>20</v>
      </c>
      <c r="E656" s="650">
        <v>1565.7750000000001</v>
      </c>
      <c r="F656" s="8">
        <f>E656/100*$I$2*Main!$AF$2</f>
        <v>1878.93</v>
      </c>
      <c r="G656" s="639">
        <f>F656*Main!$AF$4</f>
        <v>1878.93</v>
      </c>
      <c r="H656" s="9"/>
    </row>
    <row r="657" spans="1:9" s="5" customFormat="1" x14ac:dyDescent="0.35">
      <c r="A657" s="416">
        <v>9255026</v>
      </c>
      <c r="B657" s="254" t="s">
        <v>1618</v>
      </c>
      <c r="C657" s="7" t="s">
        <v>36</v>
      </c>
      <c r="D657" s="7">
        <v>20</v>
      </c>
      <c r="E657" s="650">
        <v>1723.5</v>
      </c>
      <c r="F657" s="8">
        <f>E657/100*$I$2*Main!$AF$2</f>
        <v>2068.1999999999998</v>
      </c>
      <c r="G657" s="639">
        <f>F657*Main!$AF$4</f>
        <v>2068.1999999999998</v>
      </c>
      <c r="H657" s="9"/>
    </row>
    <row r="658" spans="1:9" s="5" customFormat="1" x14ac:dyDescent="0.35">
      <c r="A658" s="416">
        <v>9255027</v>
      </c>
      <c r="B658" s="254" t="s">
        <v>1619</v>
      </c>
      <c r="C658" s="7" t="s">
        <v>36</v>
      </c>
      <c r="D658" s="7">
        <v>20</v>
      </c>
      <c r="E658" s="650">
        <v>1723.5</v>
      </c>
      <c r="F658" s="8">
        <f>E658/100*$I$2*Main!$AF$2</f>
        <v>2068.1999999999998</v>
      </c>
      <c r="G658" s="639">
        <f>F658*Main!$AF$4</f>
        <v>2068.1999999999998</v>
      </c>
      <c r="H658" s="9"/>
    </row>
    <row r="659" spans="1:9" s="5" customFormat="1" x14ac:dyDescent="0.35">
      <c r="A659" s="416">
        <v>9255028</v>
      </c>
      <c r="B659" s="254" t="s">
        <v>1620</v>
      </c>
      <c r="C659" s="7" t="s">
        <v>36</v>
      </c>
      <c r="D659" s="7">
        <v>20</v>
      </c>
      <c r="E659" s="650">
        <v>1723.5</v>
      </c>
      <c r="F659" s="8">
        <f>E659/100*$I$2*Main!$AF$2</f>
        <v>2068.1999999999998</v>
      </c>
      <c r="G659" s="639">
        <f>F659*Main!$AF$4</f>
        <v>2068.1999999999998</v>
      </c>
      <c r="H659" s="9"/>
    </row>
    <row r="660" spans="1:9" s="5" customFormat="1" x14ac:dyDescent="0.35">
      <c r="A660" s="416">
        <v>9255029</v>
      </c>
      <c r="B660" s="254" t="s">
        <v>1621</v>
      </c>
      <c r="C660" s="7" t="s">
        <v>36</v>
      </c>
      <c r="D660" s="7">
        <v>20</v>
      </c>
      <c r="E660" s="650">
        <v>1723.5</v>
      </c>
      <c r="F660" s="8">
        <f>E660/100*$I$2*Main!$AF$2</f>
        <v>2068.1999999999998</v>
      </c>
      <c r="G660" s="639">
        <f>F660*Main!$AF$4</f>
        <v>2068.1999999999998</v>
      </c>
      <c r="H660" s="9"/>
    </row>
    <row r="661" spans="1:9" s="106" customFormat="1" x14ac:dyDescent="0.35">
      <c r="A661" s="416">
        <v>9255030</v>
      </c>
      <c r="B661" s="254" t="s">
        <v>1622</v>
      </c>
      <c r="C661" s="7" t="s">
        <v>36</v>
      </c>
      <c r="D661" s="7">
        <v>20</v>
      </c>
      <c r="E661" s="650">
        <v>1755.2083333333333</v>
      </c>
      <c r="F661" s="8">
        <f>E661/100*$I$2*Main!$AF$2</f>
        <v>2106.25</v>
      </c>
      <c r="G661" s="639">
        <f>F661*Main!$AF$4</f>
        <v>2106.25</v>
      </c>
      <c r="H661" s="105"/>
      <c r="I661" s="5"/>
    </row>
    <row r="662" spans="1:9" s="106" customFormat="1" x14ac:dyDescent="0.35">
      <c r="A662" s="416">
        <v>9255031</v>
      </c>
      <c r="B662" s="254" t="s">
        <v>1623</v>
      </c>
      <c r="C662" s="7" t="s">
        <v>36</v>
      </c>
      <c r="D662" s="7">
        <v>20</v>
      </c>
      <c r="E662" s="650">
        <v>1755.2083333333333</v>
      </c>
      <c r="F662" s="8">
        <f>E662/100*$I$2*Main!$AF$2</f>
        <v>2106.25</v>
      </c>
      <c r="G662" s="639">
        <f>F662*Main!$AF$4</f>
        <v>2106.25</v>
      </c>
      <c r="H662" s="105"/>
      <c r="I662" s="5"/>
    </row>
    <row r="663" spans="1:9" s="5" customFormat="1" x14ac:dyDescent="0.35">
      <c r="A663" s="416">
        <v>9255032</v>
      </c>
      <c r="B663" s="254" t="s">
        <v>1624</v>
      </c>
      <c r="C663" s="7" t="s">
        <v>36</v>
      </c>
      <c r="D663" s="7">
        <v>20</v>
      </c>
      <c r="E663" s="650">
        <v>1786.9</v>
      </c>
      <c r="F663" s="8">
        <f>E663/100*$I$2*Main!$AF$2</f>
        <v>2144.2799999999997</v>
      </c>
      <c r="G663" s="639">
        <f>F663*Main!$AF$4</f>
        <v>2144.2799999999997</v>
      </c>
      <c r="H663" s="9"/>
    </row>
    <row r="664" spans="1:9" s="5" customFormat="1" x14ac:dyDescent="0.35">
      <c r="A664" s="416">
        <v>9255033</v>
      </c>
      <c r="B664" s="254" t="s">
        <v>1625</v>
      </c>
      <c r="C664" s="7" t="s">
        <v>36</v>
      </c>
      <c r="D664" s="7">
        <v>20</v>
      </c>
      <c r="E664" s="650">
        <v>1786.9</v>
      </c>
      <c r="F664" s="8">
        <f>E664/100*$I$2*Main!$AF$2</f>
        <v>2144.2799999999997</v>
      </c>
      <c r="G664" s="639">
        <f>F664*Main!$AF$4</f>
        <v>2144.2799999999997</v>
      </c>
      <c r="H664" s="9"/>
    </row>
    <row r="665" spans="1:9" s="5" customFormat="1" x14ac:dyDescent="0.35">
      <c r="A665" s="416">
        <v>9255034</v>
      </c>
      <c r="B665" s="254" t="s">
        <v>1626</v>
      </c>
      <c r="C665" s="7" t="s">
        <v>36</v>
      </c>
      <c r="D665" s="7">
        <v>20</v>
      </c>
      <c r="E665" s="650">
        <v>1818.675</v>
      </c>
      <c r="F665" s="8">
        <f>E665/100*$I$2*Main!$AF$2</f>
        <v>2182.41</v>
      </c>
      <c r="G665" s="639">
        <f>F665*Main!$AF$4</f>
        <v>2182.41</v>
      </c>
      <c r="H665" s="9"/>
    </row>
    <row r="666" spans="1:9" s="5" customFormat="1" x14ac:dyDescent="0.35">
      <c r="A666" s="416">
        <v>9255035</v>
      </c>
      <c r="B666" s="254" t="s">
        <v>1627</v>
      </c>
      <c r="C666" s="7" t="s">
        <v>36</v>
      </c>
      <c r="D666" s="7">
        <v>20</v>
      </c>
      <c r="E666" s="650">
        <v>1818.675</v>
      </c>
      <c r="F666" s="8">
        <f>E666/100*$I$2*Main!$AF$2</f>
        <v>2182.41</v>
      </c>
      <c r="G666" s="639">
        <f>F666*Main!$AF$4</f>
        <v>2182.41</v>
      </c>
      <c r="H666" s="9"/>
    </row>
    <row r="667" spans="1:9" s="5" customFormat="1" x14ac:dyDescent="0.35">
      <c r="A667" s="416">
        <v>9255036</v>
      </c>
      <c r="B667" s="254" t="s">
        <v>1628</v>
      </c>
      <c r="C667" s="320"/>
      <c r="D667" s="7">
        <v>20</v>
      </c>
      <c r="E667" s="650">
        <v>1850.3833333333334</v>
      </c>
      <c r="F667" s="8">
        <f>E667/100*$I$2*Main!$AF$2</f>
        <v>2220.46</v>
      </c>
      <c r="G667" s="639">
        <f>F667*Main!$AF$4</f>
        <v>2220.46</v>
      </c>
      <c r="H667" s="9"/>
    </row>
    <row r="668" spans="1:9" s="5" customFormat="1" x14ac:dyDescent="0.35">
      <c r="A668" s="416">
        <v>9255037</v>
      </c>
      <c r="B668" s="254" t="s">
        <v>1629</v>
      </c>
      <c r="C668" s="320"/>
      <c r="D668" s="7">
        <v>20</v>
      </c>
      <c r="E668" s="650">
        <v>1850.3833333333334</v>
      </c>
      <c r="F668" s="8">
        <f>E668/100*$I$2*Main!$AF$2</f>
        <v>2220.46</v>
      </c>
      <c r="G668" s="639">
        <f>F668*Main!$AF$4</f>
        <v>2220.46</v>
      </c>
      <c r="H668" s="9"/>
    </row>
    <row r="669" spans="1:9" s="106" customFormat="1" x14ac:dyDescent="0.35">
      <c r="A669" s="416">
        <v>9255038</v>
      </c>
      <c r="B669" s="254" t="s">
        <v>1630</v>
      </c>
      <c r="C669" s="7" t="s">
        <v>36</v>
      </c>
      <c r="D669" s="7">
        <v>20</v>
      </c>
      <c r="E669" s="650">
        <v>1882.0833333333333</v>
      </c>
      <c r="F669" s="8">
        <f>E669/100*$I$2*Main!$AF$2</f>
        <v>2258.5</v>
      </c>
      <c r="G669" s="639">
        <f>F669*Main!$AF$4</f>
        <v>2258.5</v>
      </c>
      <c r="H669" s="105"/>
      <c r="I669" s="5"/>
    </row>
    <row r="670" spans="1:9" s="106" customFormat="1" x14ac:dyDescent="0.35">
      <c r="A670" s="416">
        <v>9255039</v>
      </c>
      <c r="B670" s="254" t="s">
        <v>1631</v>
      </c>
      <c r="C670" s="7" t="s">
        <v>36</v>
      </c>
      <c r="D670" s="7">
        <v>20</v>
      </c>
      <c r="E670" s="650">
        <v>1882.0833333333333</v>
      </c>
      <c r="F670" s="8">
        <f>E670/100*$I$2*Main!$AF$2</f>
        <v>2258.5</v>
      </c>
      <c r="G670" s="639">
        <f>F670*Main!$AF$4</f>
        <v>2258.5</v>
      </c>
      <c r="H670" s="105"/>
      <c r="I670" s="5"/>
    </row>
    <row r="671" spans="1:9" s="5" customFormat="1" x14ac:dyDescent="0.35">
      <c r="A671" s="416">
        <v>9255040</v>
      </c>
      <c r="B671" s="254" t="s">
        <v>1632</v>
      </c>
      <c r="C671" s="7" t="s">
        <v>36</v>
      </c>
      <c r="D671" s="7">
        <v>20</v>
      </c>
      <c r="E671" s="650">
        <v>1929.95</v>
      </c>
      <c r="F671" s="8">
        <f>E671/100*$I$2*Main!$AF$2</f>
        <v>2315.94</v>
      </c>
      <c r="G671" s="639">
        <f>F671*Main!$AF$4</f>
        <v>2315.94</v>
      </c>
      <c r="H671" s="9"/>
    </row>
    <row r="672" spans="1:9" s="5" customFormat="1" x14ac:dyDescent="0.35">
      <c r="A672" s="416">
        <v>9255041</v>
      </c>
      <c r="B672" s="254" t="s">
        <v>1633</v>
      </c>
      <c r="C672" s="7" t="s">
        <v>36</v>
      </c>
      <c r="D672" s="7">
        <v>20</v>
      </c>
      <c r="E672" s="650">
        <v>1929.95</v>
      </c>
      <c r="F672" s="8">
        <f>E672/100*$I$2*Main!$AF$2</f>
        <v>2315.94</v>
      </c>
      <c r="G672" s="639">
        <f>F672*Main!$AF$4</f>
        <v>2315.94</v>
      </c>
      <c r="H672" s="9"/>
    </row>
    <row r="673" spans="1:9" s="5" customFormat="1" x14ac:dyDescent="0.35">
      <c r="A673" s="416">
        <v>9255042</v>
      </c>
      <c r="B673" s="254" t="s">
        <v>1634</v>
      </c>
      <c r="C673" s="7" t="s">
        <v>36</v>
      </c>
      <c r="D673" s="7">
        <v>20</v>
      </c>
      <c r="E673" s="650">
        <v>2021.3</v>
      </c>
      <c r="F673" s="8">
        <f>E673/100*$I$2*Main!$AF$2</f>
        <v>2425.56</v>
      </c>
      <c r="G673" s="639">
        <f>F673*Main!$AF$4</f>
        <v>2425.56</v>
      </c>
      <c r="H673" s="9"/>
    </row>
    <row r="674" spans="1:9" s="106" customFormat="1" x14ac:dyDescent="0.35">
      <c r="A674" s="416">
        <v>9255043</v>
      </c>
      <c r="B674" s="254" t="s">
        <v>1635</v>
      </c>
      <c r="C674" s="7" t="s">
        <v>36</v>
      </c>
      <c r="D674" s="7">
        <v>20</v>
      </c>
      <c r="E674" s="650">
        <v>2021.3</v>
      </c>
      <c r="F674" s="8">
        <f>E674/100*$I$2*Main!$AF$2</f>
        <v>2425.56</v>
      </c>
      <c r="G674" s="639">
        <f>F674*Main!$AF$4</f>
        <v>2425.56</v>
      </c>
      <c r="H674" s="105"/>
      <c r="I674" s="5"/>
    </row>
    <row r="675" spans="1:9" s="106" customFormat="1" x14ac:dyDescent="0.35">
      <c r="A675" s="416">
        <v>9255044</v>
      </c>
      <c r="B675" s="254" t="s">
        <v>1636</v>
      </c>
      <c r="C675" s="7" t="s">
        <v>36</v>
      </c>
      <c r="D675" s="7">
        <v>10</v>
      </c>
      <c r="E675" s="650">
        <v>2210.6333333333332</v>
      </c>
      <c r="F675" s="8">
        <f>E675/100*$I$2*Main!$AF$2</f>
        <v>2652.7599999999998</v>
      </c>
      <c r="G675" s="639">
        <f>F675*Main!$AF$4</f>
        <v>2652.7599999999998</v>
      </c>
      <c r="H675" s="105"/>
      <c r="I675" s="5"/>
    </row>
    <row r="676" spans="1:9" s="5" customFormat="1" x14ac:dyDescent="0.35">
      <c r="A676" s="416">
        <v>9255045</v>
      </c>
      <c r="B676" s="254" t="s">
        <v>1637</v>
      </c>
      <c r="C676" s="7" t="s">
        <v>36</v>
      </c>
      <c r="D676" s="7">
        <v>10</v>
      </c>
      <c r="E676" s="650">
        <v>2210.6333333333332</v>
      </c>
      <c r="F676" s="8">
        <f>E676/100*$I$2*Main!$AF$2</f>
        <v>2652.7599999999998</v>
      </c>
      <c r="G676" s="639">
        <f>F676*Main!$AF$4</f>
        <v>2652.7599999999998</v>
      </c>
      <c r="H676" s="9"/>
    </row>
    <row r="677" spans="1:9" s="5" customFormat="1" x14ac:dyDescent="0.35">
      <c r="A677" s="416">
        <v>9255046</v>
      </c>
      <c r="B677" s="254" t="s">
        <v>1638</v>
      </c>
      <c r="C677" s="320"/>
      <c r="D677" s="7">
        <v>10</v>
      </c>
      <c r="E677" s="650">
        <v>2235.2666666666669</v>
      </c>
      <c r="F677" s="8">
        <f>E677/100*$I$2*Main!$AF$2</f>
        <v>2682.32</v>
      </c>
      <c r="G677" s="639">
        <f>F677*Main!$AF$4</f>
        <v>2682.32</v>
      </c>
      <c r="H677" s="9"/>
    </row>
    <row r="678" spans="1:9" s="5" customFormat="1" x14ac:dyDescent="0.35">
      <c r="A678" s="416">
        <v>9255047</v>
      </c>
      <c r="B678" s="254" t="s">
        <v>1639</v>
      </c>
      <c r="C678" s="320"/>
      <c r="D678" s="7">
        <v>10</v>
      </c>
      <c r="E678" s="650">
        <v>2235.2666666666669</v>
      </c>
      <c r="F678" s="8">
        <f>E678/100*$I$2*Main!$AF$2</f>
        <v>2682.32</v>
      </c>
      <c r="G678" s="639">
        <f>F678*Main!$AF$4</f>
        <v>2682.32</v>
      </c>
      <c r="H678" s="9"/>
    </row>
    <row r="679" spans="1:9" s="5" customFormat="1" x14ac:dyDescent="0.35">
      <c r="A679" s="416">
        <v>9255048</v>
      </c>
      <c r="B679" s="254" t="s">
        <v>1640</v>
      </c>
      <c r="C679" s="7" t="s">
        <v>36</v>
      </c>
      <c r="D679" s="7">
        <v>10</v>
      </c>
      <c r="E679" s="650">
        <v>2276.4499999999998</v>
      </c>
      <c r="F679" s="8">
        <f>E679/100*$I$2*Main!$AF$2</f>
        <v>2731.74</v>
      </c>
      <c r="G679" s="639">
        <f>F679*Main!$AF$4</f>
        <v>2731.74</v>
      </c>
      <c r="H679" s="9"/>
    </row>
    <row r="680" spans="1:9" s="5" customFormat="1" x14ac:dyDescent="0.35">
      <c r="A680" s="416">
        <v>9255049</v>
      </c>
      <c r="B680" s="254" t="s">
        <v>1641</v>
      </c>
      <c r="C680" s="7" t="s">
        <v>36</v>
      </c>
      <c r="D680" s="7">
        <v>10</v>
      </c>
      <c r="E680" s="650">
        <v>2276.4499999999998</v>
      </c>
      <c r="F680" s="8">
        <f>E680/100*$I$2*Main!$AF$2</f>
        <v>2731.74</v>
      </c>
      <c r="G680" s="639">
        <f>F680*Main!$AF$4</f>
        <v>2731.74</v>
      </c>
      <c r="H680" s="9"/>
    </row>
    <row r="681" spans="1:9" s="5" customFormat="1" x14ac:dyDescent="0.35">
      <c r="A681" s="416">
        <v>9255050</v>
      </c>
      <c r="B681" s="254" t="s">
        <v>1642</v>
      </c>
      <c r="C681" s="7" t="s">
        <v>36</v>
      </c>
      <c r="D681" s="7">
        <v>10</v>
      </c>
      <c r="E681" s="650">
        <v>2317.5749999999998</v>
      </c>
      <c r="F681" s="8">
        <f>E681/100*$I$2*Main!$AF$2</f>
        <v>2781.0899999999997</v>
      </c>
      <c r="G681" s="639">
        <f>F681*Main!$AF$4</f>
        <v>2781.0899999999997</v>
      </c>
      <c r="H681" s="9"/>
    </row>
    <row r="682" spans="1:9" s="106" customFormat="1" x14ac:dyDescent="0.35">
      <c r="A682" s="416">
        <v>9255051</v>
      </c>
      <c r="B682" s="254" t="s">
        <v>1643</v>
      </c>
      <c r="C682" s="7" t="s">
        <v>36</v>
      </c>
      <c r="D682" s="7">
        <v>10</v>
      </c>
      <c r="E682" s="650">
        <v>2317.5749999999998</v>
      </c>
      <c r="F682" s="8">
        <f>E682/100*$I$2*Main!$AF$2</f>
        <v>2781.0899999999997</v>
      </c>
      <c r="G682" s="639">
        <f>F682*Main!$AF$4</f>
        <v>2781.0899999999997</v>
      </c>
      <c r="H682" s="105"/>
      <c r="I682" s="5"/>
    </row>
    <row r="683" spans="1:9" s="106" customFormat="1" x14ac:dyDescent="0.35">
      <c r="A683" s="416">
        <v>9255052</v>
      </c>
      <c r="B683" s="254" t="s">
        <v>1644</v>
      </c>
      <c r="C683" s="320"/>
      <c r="D683" s="7">
        <v>10</v>
      </c>
      <c r="E683" s="650">
        <v>2358.7083333333335</v>
      </c>
      <c r="F683" s="8">
        <f>E683/100*$I$2*Main!$AF$2</f>
        <v>2830.4500000000003</v>
      </c>
      <c r="G683" s="639">
        <f>F683*Main!$AF$4</f>
        <v>2830.4500000000003</v>
      </c>
      <c r="H683" s="105"/>
      <c r="I683" s="5"/>
    </row>
    <row r="684" spans="1:9" s="5" customFormat="1" x14ac:dyDescent="0.35">
      <c r="A684" s="416">
        <v>9255053</v>
      </c>
      <c r="B684" s="254" t="s">
        <v>1645</v>
      </c>
      <c r="C684" s="320"/>
      <c r="D684" s="7">
        <v>10</v>
      </c>
      <c r="E684" s="650">
        <v>2358.7083333333335</v>
      </c>
      <c r="F684" s="8">
        <f>E684/100*$I$2*Main!$AF$2</f>
        <v>2830.4500000000003</v>
      </c>
      <c r="G684" s="639">
        <f>F684*Main!$AF$4</f>
        <v>2830.4500000000003</v>
      </c>
      <c r="H684" s="9"/>
    </row>
    <row r="685" spans="1:9" s="5" customFormat="1" x14ac:dyDescent="0.35">
      <c r="A685" s="416">
        <v>9255054</v>
      </c>
      <c r="B685" s="254" t="s">
        <v>1646</v>
      </c>
      <c r="C685" s="320"/>
      <c r="D685" s="7">
        <v>10</v>
      </c>
      <c r="E685" s="650">
        <v>2399.8583333333331</v>
      </c>
      <c r="F685" s="8">
        <f>E685/100*$I$2*Main!$AF$2</f>
        <v>2879.83</v>
      </c>
      <c r="G685" s="639">
        <f>F685*Main!$AF$4</f>
        <v>2879.83</v>
      </c>
      <c r="H685" s="9"/>
    </row>
    <row r="686" spans="1:9" s="5" customFormat="1" x14ac:dyDescent="0.35">
      <c r="A686" s="416">
        <v>9255055</v>
      </c>
      <c r="B686" s="254" t="s">
        <v>1647</v>
      </c>
      <c r="C686" s="320"/>
      <c r="D686" s="7">
        <v>10</v>
      </c>
      <c r="E686" s="650">
        <v>2399.8583333333331</v>
      </c>
      <c r="F686" s="8">
        <f>E686/100*$I$2*Main!$AF$2</f>
        <v>2879.83</v>
      </c>
      <c r="G686" s="639">
        <f>F686*Main!$AF$4</f>
        <v>2879.83</v>
      </c>
      <c r="H686" s="9"/>
    </row>
    <row r="687" spans="1:9" s="5" customFormat="1" x14ac:dyDescent="0.35">
      <c r="A687" s="416">
        <v>9255056</v>
      </c>
      <c r="B687" s="254" t="s">
        <v>1648</v>
      </c>
      <c r="C687" s="7" t="s">
        <v>36</v>
      </c>
      <c r="D687" s="7">
        <v>10</v>
      </c>
      <c r="E687" s="650">
        <v>2440.9749999999999</v>
      </c>
      <c r="F687" s="8">
        <f>E687/100*$I$2*Main!$AF$2</f>
        <v>2929.17</v>
      </c>
      <c r="G687" s="639">
        <f>F687*Main!$AF$4</f>
        <v>2929.17</v>
      </c>
      <c r="H687" s="9"/>
    </row>
    <row r="688" spans="1:9" s="5" customFormat="1" x14ac:dyDescent="0.35">
      <c r="A688" s="416">
        <v>9255057</v>
      </c>
      <c r="B688" s="254" t="s">
        <v>1649</v>
      </c>
      <c r="C688" s="7" t="s">
        <v>36</v>
      </c>
      <c r="D688" s="7">
        <v>10</v>
      </c>
      <c r="E688" s="650">
        <v>2440.9749999999999</v>
      </c>
      <c r="F688" s="8">
        <f>E688/100*$I$2*Main!$AF$2</f>
        <v>2929.17</v>
      </c>
      <c r="G688" s="639">
        <f>F688*Main!$AF$4</f>
        <v>2929.17</v>
      </c>
      <c r="H688" s="9"/>
    </row>
    <row r="689" spans="1:9" s="5" customFormat="1" x14ac:dyDescent="0.35">
      <c r="A689" s="416">
        <v>9255058</v>
      </c>
      <c r="B689" s="254" t="s">
        <v>1650</v>
      </c>
      <c r="C689" s="7" t="s">
        <v>36</v>
      </c>
      <c r="D689" s="7">
        <v>10</v>
      </c>
      <c r="E689" s="650">
        <v>2503.0749999999998</v>
      </c>
      <c r="F689" s="8">
        <f>E689/100*$I$2*Main!$AF$2</f>
        <v>3003.6899999999996</v>
      </c>
      <c r="G689" s="639">
        <f>F689*Main!$AF$4</f>
        <v>3003.6899999999996</v>
      </c>
      <c r="H689" s="9"/>
    </row>
    <row r="690" spans="1:9" s="106" customFormat="1" x14ac:dyDescent="0.35">
      <c r="A690" s="416">
        <v>9255059</v>
      </c>
      <c r="B690" s="254" t="s">
        <v>1651</v>
      </c>
      <c r="C690" s="7" t="s">
        <v>36</v>
      </c>
      <c r="D690" s="7">
        <v>10</v>
      </c>
      <c r="E690" s="650">
        <v>2503.0749999999998</v>
      </c>
      <c r="F690" s="8">
        <f>E690/100*$I$2*Main!$AF$2</f>
        <v>3003.6899999999996</v>
      </c>
      <c r="G690" s="639">
        <f>F690*Main!$AF$4</f>
        <v>3003.6899999999996</v>
      </c>
      <c r="H690" s="105"/>
      <c r="I690" s="5"/>
    </row>
    <row r="691" spans="1:9" s="106" customFormat="1" x14ac:dyDescent="0.35">
      <c r="A691" s="416">
        <v>9255060</v>
      </c>
      <c r="B691" s="254" t="s">
        <v>1652</v>
      </c>
      <c r="C691" s="7" t="s">
        <v>36</v>
      </c>
      <c r="D691" s="7">
        <v>10</v>
      </c>
      <c r="E691" s="650">
        <v>2587.4166666666665</v>
      </c>
      <c r="F691" s="8">
        <f>E691/100*$I$2*Main!$AF$2</f>
        <v>3104.8999999999996</v>
      </c>
      <c r="G691" s="639">
        <f>F691*Main!$AF$4</f>
        <v>3104.8999999999996</v>
      </c>
      <c r="H691" s="105"/>
      <c r="I691" s="5"/>
    </row>
    <row r="692" spans="1:9" s="5" customFormat="1" x14ac:dyDescent="0.35">
      <c r="A692" s="416">
        <v>9255061</v>
      </c>
      <c r="B692" s="254" t="s">
        <v>1653</v>
      </c>
      <c r="C692" s="7" t="s">
        <v>36</v>
      </c>
      <c r="D692" s="7">
        <v>10</v>
      </c>
      <c r="E692" s="650">
        <v>2587.4166666666665</v>
      </c>
      <c r="F692" s="8">
        <f>E692/100*$I$2*Main!$AF$2</f>
        <v>3104.8999999999996</v>
      </c>
      <c r="G692" s="639">
        <f>F692*Main!$AF$4</f>
        <v>3104.8999999999996</v>
      </c>
      <c r="H692" s="9"/>
    </row>
    <row r="693" spans="1:9" s="5" customFormat="1" x14ac:dyDescent="0.35">
      <c r="A693" s="416">
        <v>9255066</v>
      </c>
      <c r="B693" s="254" t="s">
        <v>1654</v>
      </c>
      <c r="C693" s="7" t="s">
        <v>36</v>
      </c>
      <c r="D693" s="7">
        <v>10</v>
      </c>
      <c r="E693" s="650">
        <v>3583.7333333333331</v>
      </c>
      <c r="F693" s="8">
        <f>E693/100*$I$2*Main!$AF$2</f>
        <v>4300.4799999999996</v>
      </c>
      <c r="G693" s="639">
        <f>F693*Main!$AF$4</f>
        <v>4300.4799999999996</v>
      </c>
      <c r="H693" s="9"/>
    </row>
    <row r="694" spans="1:9" s="5" customFormat="1" x14ac:dyDescent="0.35">
      <c r="A694" s="416">
        <v>9255067</v>
      </c>
      <c r="B694" s="254" t="s">
        <v>1655</v>
      </c>
      <c r="C694" s="7" t="s">
        <v>36</v>
      </c>
      <c r="D694" s="7">
        <v>10</v>
      </c>
      <c r="E694" s="650">
        <v>3583.7333333333331</v>
      </c>
      <c r="F694" s="8">
        <f>E694/100*$I$2*Main!$AF$2</f>
        <v>4300.4799999999996</v>
      </c>
      <c r="G694" s="639">
        <f>F694*Main!$AF$4</f>
        <v>4300.4799999999996</v>
      </c>
      <c r="H694" s="9"/>
    </row>
    <row r="695" spans="1:9" s="5" customFormat="1" x14ac:dyDescent="0.35">
      <c r="A695" s="416">
        <v>9255068</v>
      </c>
      <c r="B695" s="254" t="s">
        <v>1656</v>
      </c>
      <c r="C695" s="7" t="s">
        <v>36</v>
      </c>
      <c r="D695" s="7">
        <v>10</v>
      </c>
      <c r="E695" s="650">
        <v>3648.5166666666669</v>
      </c>
      <c r="F695" s="8">
        <f>E695/100*$I$2*Main!$AF$2</f>
        <v>4378.22</v>
      </c>
      <c r="G695" s="639">
        <f>F695*Main!$AF$4</f>
        <v>4378.22</v>
      </c>
      <c r="H695" s="9"/>
    </row>
    <row r="696" spans="1:9" s="5" customFormat="1" x14ac:dyDescent="0.35">
      <c r="A696" s="416">
        <v>9255069</v>
      </c>
      <c r="B696" s="254" t="s">
        <v>1657</v>
      </c>
      <c r="C696" s="7" t="s">
        <v>36</v>
      </c>
      <c r="D696" s="7">
        <v>10</v>
      </c>
      <c r="E696" s="650">
        <v>3648.5166666666669</v>
      </c>
      <c r="F696" s="8">
        <f>E696/100*$I$2*Main!$AF$2</f>
        <v>4378.22</v>
      </c>
      <c r="G696" s="639">
        <f>F696*Main!$AF$4</f>
        <v>4378.22</v>
      </c>
      <c r="H696" s="9"/>
    </row>
    <row r="697" spans="1:9" s="5" customFormat="1" x14ac:dyDescent="0.35">
      <c r="A697" s="416">
        <v>9255070</v>
      </c>
      <c r="B697" s="254" t="s">
        <v>1658</v>
      </c>
      <c r="C697" s="320"/>
      <c r="D697" s="7">
        <v>10</v>
      </c>
      <c r="E697" s="650">
        <v>3713.25</v>
      </c>
      <c r="F697" s="8">
        <f>E697/100*$I$2*Main!$AF$2</f>
        <v>4455.8999999999996</v>
      </c>
      <c r="G697" s="639">
        <f>F697*Main!$AF$4</f>
        <v>4455.8999999999996</v>
      </c>
      <c r="H697" s="9"/>
    </row>
    <row r="698" spans="1:9" s="5" customFormat="1" x14ac:dyDescent="0.35">
      <c r="A698" s="416">
        <v>9255071</v>
      </c>
      <c r="B698" s="254" t="s">
        <v>1659</v>
      </c>
      <c r="C698" s="320"/>
      <c r="D698" s="7">
        <v>10</v>
      </c>
      <c r="E698" s="650">
        <v>3713.25</v>
      </c>
      <c r="F698" s="8">
        <f>E698/100*$I$2*Main!$AF$2</f>
        <v>4455.8999999999996</v>
      </c>
      <c r="G698" s="639">
        <f>F698*Main!$AF$4</f>
        <v>4455.8999999999996</v>
      </c>
      <c r="H698" s="9"/>
    </row>
    <row r="699" spans="1:9" s="5" customFormat="1" x14ac:dyDescent="0.35">
      <c r="A699" s="416">
        <v>9255072</v>
      </c>
      <c r="B699" s="254" t="s">
        <v>1660</v>
      </c>
      <c r="C699" s="320"/>
      <c r="D699" s="7">
        <v>10</v>
      </c>
      <c r="E699" s="650">
        <v>3778.0250000000001</v>
      </c>
      <c r="F699" s="8">
        <f>E699/100*$I$2*Main!$AF$2</f>
        <v>4533.63</v>
      </c>
      <c r="G699" s="639">
        <f>F699*Main!$AF$4</f>
        <v>4533.63</v>
      </c>
      <c r="H699" s="9"/>
    </row>
    <row r="700" spans="1:9" s="106" customFormat="1" x14ac:dyDescent="0.35">
      <c r="A700" s="416">
        <v>9255073</v>
      </c>
      <c r="B700" s="254" t="s">
        <v>1661</v>
      </c>
      <c r="C700" s="320"/>
      <c r="D700" s="7">
        <v>10</v>
      </c>
      <c r="E700" s="650">
        <v>3778.0250000000001</v>
      </c>
      <c r="F700" s="8">
        <f>E700/100*$I$2*Main!$AF$2</f>
        <v>4533.63</v>
      </c>
      <c r="G700" s="639">
        <f>F700*Main!$AF$4</f>
        <v>4533.63</v>
      </c>
      <c r="H700" s="105"/>
      <c r="I700" s="5"/>
    </row>
    <row r="701" spans="1:9" s="106" customFormat="1" x14ac:dyDescent="0.35">
      <c r="A701" s="416">
        <v>9255074</v>
      </c>
      <c r="B701" s="254" t="s">
        <v>1662</v>
      </c>
      <c r="C701" s="7" t="s">
        <v>36</v>
      </c>
      <c r="D701" s="7">
        <v>10</v>
      </c>
      <c r="E701" s="650">
        <v>3842.8</v>
      </c>
      <c r="F701" s="8">
        <f>E701/100*$I$2*Main!$AF$2</f>
        <v>4611.3600000000006</v>
      </c>
      <c r="G701" s="639">
        <f>F701*Main!$AF$4</f>
        <v>4611.3600000000006</v>
      </c>
      <c r="H701" s="105"/>
      <c r="I701" s="5"/>
    </row>
    <row r="702" spans="1:9" s="5" customFormat="1" x14ac:dyDescent="0.35">
      <c r="A702" s="416">
        <v>9255075</v>
      </c>
      <c r="B702" s="254" t="s">
        <v>1663</v>
      </c>
      <c r="C702" s="7" t="s">
        <v>36</v>
      </c>
      <c r="D702" s="7">
        <v>10</v>
      </c>
      <c r="E702" s="650">
        <v>3842.8</v>
      </c>
      <c r="F702" s="8">
        <f>E702/100*$I$2*Main!$AF$2</f>
        <v>4611.3600000000006</v>
      </c>
      <c r="G702" s="639">
        <f>F702*Main!$AF$4</f>
        <v>4611.3600000000006</v>
      </c>
      <c r="H702" s="9"/>
    </row>
    <row r="703" spans="1:9" s="5" customFormat="1" x14ac:dyDescent="0.35">
      <c r="A703" s="416">
        <v>9255076</v>
      </c>
      <c r="B703" s="254" t="s">
        <v>1664</v>
      </c>
      <c r="C703" s="7" t="s">
        <v>36</v>
      </c>
      <c r="D703" s="7">
        <v>10</v>
      </c>
      <c r="E703" s="650">
        <v>3940.4833333333331</v>
      </c>
      <c r="F703" s="8">
        <f>E703/100*$I$2*Main!$AF$2</f>
        <v>4728.58</v>
      </c>
      <c r="G703" s="639">
        <f>F703*Main!$AF$4</f>
        <v>4728.58</v>
      </c>
      <c r="H703" s="9"/>
    </row>
    <row r="704" spans="1:9" s="5" customFormat="1" x14ac:dyDescent="0.35">
      <c r="A704" s="416">
        <v>9255077</v>
      </c>
      <c r="B704" s="254" t="s">
        <v>1665</v>
      </c>
      <c r="C704" s="7" t="s">
        <v>36</v>
      </c>
      <c r="D704" s="7">
        <v>10</v>
      </c>
      <c r="E704" s="650">
        <v>3940.4833333333331</v>
      </c>
      <c r="F704" s="8">
        <f>E704/100*$I$2*Main!$AF$2</f>
        <v>4728.58</v>
      </c>
      <c r="G704" s="639">
        <f>F704*Main!$AF$4</f>
        <v>4728.58</v>
      </c>
      <c r="H704" s="9"/>
    </row>
    <row r="705" spans="1:9" s="5" customFormat="1" x14ac:dyDescent="0.35">
      <c r="A705" s="416">
        <v>9255078</v>
      </c>
      <c r="B705" s="254" t="s">
        <v>1666</v>
      </c>
      <c r="C705" s="7" t="s">
        <v>36</v>
      </c>
      <c r="D705" s="7">
        <v>10</v>
      </c>
      <c r="E705" s="650">
        <v>4073.3166666666666</v>
      </c>
      <c r="F705" s="8">
        <f>E705/100*$I$2*Main!$AF$2</f>
        <v>4887.9800000000005</v>
      </c>
      <c r="G705" s="639">
        <f>F705*Main!$AF$4</f>
        <v>4887.9800000000005</v>
      </c>
      <c r="H705" s="9"/>
    </row>
    <row r="706" spans="1:9" s="5" customFormat="1" x14ac:dyDescent="0.35">
      <c r="A706" s="416">
        <v>9255079</v>
      </c>
      <c r="B706" s="254" t="s">
        <v>1667</v>
      </c>
      <c r="C706" s="7" t="s">
        <v>36</v>
      </c>
      <c r="D706" s="7">
        <v>10</v>
      </c>
      <c r="E706" s="650">
        <v>4073.3166666666666</v>
      </c>
      <c r="F706" s="8">
        <f>E706/100*$I$2*Main!$AF$2</f>
        <v>4887.9800000000005</v>
      </c>
      <c r="G706" s="639">
        <f>F706*Main!$AF$4</f>
        <v>4887.9800000000005</v>
      </c>
      <c r="H706" s="9"/>
    </row>
    <row r="707" spans="1:9" s="5" customFormat="1" x14ac:dyDescent="0.35">
      <c r="A707" s="416">
        <v>9257131</v>
      </c>
      <c r="B707" s="254" t="s">
        <v>1668</v>
      </c>
      <c r="C707" s="7" t="s">
        <v>36</v>
      </c>
      <c r="D707" s="7">
        <v>10</v>
      </c>
      <c r="E707" s="650">
        <v>2443.7416666666668</v>
      </c>
      <c r="F707" s="8">
        <f>E707/100*$I$2*Main!$AF$2</f>
        <v>2932.4900000000002</v>
      </c>
      <c r="G707" s="639">
        <f>F707*Main!$AF$4</f>
        <v>2932.4900000000002</v>
      </c>
      <c r="H707" s="9"/>
    </row>
    <row r="708" spans="1:9" s="106" customFormat="1" x14ac:dyDescent="0.35">
      <c r="A708" s="416">
        <v>9257132</v>
      </c>
      <c r="B708" s="254" t="s">
        <v>1669</v>
      </c>
      <c r="C708" s="7" t="s">
        <v>36</v>
      </c>
      <c r="D708" s="7">
        <v>10</v>
      </c>
      <c r="E708" s="650">
        <v>2443.7416666666668</v>
      </c>
      <c r="F708" s="8">
        <f>E708/100*$I$2*Main!$AF$2</f>
        <v>2932.4900000000002</v>
      </c>
      <c r="G708" s="639">
        <f>F708*Main!$AF$4</f>
        <v>2932.4900000000002</v>
      </c>
      <c r="H708" s="105"/>
      <c r="I708" s="5"/>
    </row>
    <row r="709" spans="1:9" s="106" customFormat="1" x14ac:dyDescent="0.35">
      <c r="A709" s="416">
        <v>9257133</v>
      </c>
      <c r="B709" s="254" t="s">
        <v>1670</v>
      </c>
      <c r="C709" s="7" t="s">
        <v>36</v>
      </c>
      <c r="D709" s="7">
        <v>10</v>
      </c>
      <c r="E709" s="650">
        <v>2487.9166666666665</v>
      </c>
      <c r="F709" s="8">
        <f>E709/100*$I$2*Main!$AF$2</f>
        <v>2985.5</v>
      </c>
      <c r="G709" s="639">
        <f>F709*Main!$AF$4</f>
        <v>2985.5</v>
      </c>
      <c r="H709" s="105"/>
      <c r="I709" s="5"/>
    </row>
    <row r="710" spans="1:9" s="5" customFormat="1" x14ac:dyDescent="0.35">
      <c r="A710" s="416">
        <v>9257134</v>
      </c>
      <c r="B710" s="254" t="s">
        <v>1671</v>
      </c>
      <c r="C710" s="7" t="s">
        <v>36</v>
      </c>
      <c r="D710" s="7">
        <v>10</v>
      </c>
      <c r="E710" s="650">
        <v>2487.9166666666665</v>
      </c>
      <c r="F710" s="8">
        <f>E710/100*$I$2*Main!$AF$2</f>
        <v>2985.5</v>
      </c>
      <c r="G710" s="639">
        <f>F710*Main!$AF$4</f>
        <v>2985.5</v>
      </c>
      <c r="H710" s="9"/>
    </row>
    <row r="711" spans="1:9" s="5" customFormat="1" x14ac:dyDescent="0.35">
      <c r="A711" s="416">
        <v>9257135</v>
      </c>
      <c r="B711" s="254" t="s">
        <v>1672</v>
      </c>
      <c r="C711" s="7" t="s">
        <v>36</v>
      </c>
      <c r="D711" s="7">
        <v>10</v>
      </c>
      <c r="E711" s="650">
        <v>2532.0500000000002</v>
      </c>
      <c r="F711" s="8">
        <f>E711/100*$I$2*Main!$AF$2</f>
        <v>3038.4600000000005</v>
      </c>
      <c r="G711" s="639">
        <f>F711*Main!$AF$4</f>
        <v>3038.4600000000005</v>
      </c>
      <c r="H711" s="9"/>
    </row>
    <row r="712" spans="1:9" s="5" customFormat="1" x14ac:dyDescent="0.35">
      <c r="A712" s="416">
        <v>9257136</v>
      </c>
      <c r="B712" s="254" t="s">
        <v>1673</v>
      </c>
      <c r="C712" s="7" t="s">
        <v>36</v>
      </c>
      <c r="D712" s="7">
        <v>10</v>
      </c>
      <c r="E712" s="650">
        <v>2532.0500000000002</v>
      </c>
      <c r="F712" s="8">
        <f>E712/100*$I$2*Main!$AF$2</f>
        <v>3038.4600000000005</v>
      </c>
      <c r="G712" s="639">
        <f>F712*Main!$AF$4</f>
        <v>3038.4600000000005</v>
      </c>
      <c r="H712" s="9"/>
    </row>
    <row r="713" spans="1:9" s="5" customFormat="1" x14ac:dyDescent="0.35">
      <c r="A713" s="416">
        <v>9257137</v>
      </c>
      <c r="B713" s="254" t="s">
        <v>1674</v>
      </c>
      <c r="C713" s="7" t="s">
        <v>36</v>
      </c>
      <c r="D713" s="7">
        <v>10</v>
      </c>
      <c r="E713" s="650">
        <v>2576.2333333333331</v>
      </c>
      <c r="F713" s="8">
        <f>E713/100*$I$2*Main!$AF$2</f>
        <v>3091.4799999999996</v>
      </c>
      <c r="G713" s="639">
        <f>F713*Main!$AF$4</f>
        <v>3091.4799999999996</v>
      </c>
      <c r="H713" s="9"/>
    </row>
    <row r="714" spans="1:9" s="5" customFormat="1" x14ac:dyDescent="0.35">
      <c r="A714" s="416">
        <v>9257138</v>
      </c>
      <c r="B714" s="254" t="s">
        <v>1675</v>
      </c>
      <c r="C714" s="7" t="s">
        <v>36</v>
      </c>
      <c r="D714" s="7">
        <v>10</v>
      </c>
      <c r="E714" s="650">
        <v>2576.2333333333331</v>
      </c>
      <c r="F714" s="8">
        <f>E714/100*$I$2*Main!$AF$2</f>
        <v>3091.4799999999996</v>
      </c>
      <c r="G714" s="639">
        <f>F714*Main!$AF$4</f>
        <v>3091.4799999999996</v>
      </c>
      <c r="H714" s="9"/>
    </row>
    <row r="715" spans="1:9" s="5" customFormat="1" x14ac:dyDescent="0.35">
      <c r="A715" s="416">
        <v>9257139</v>
      </c>
      <c r="B715" s="254" t="s">
        <v>1676</v>
      </c>
      <c r="C715" s="7" t="s">
        <v>36</v>
      </c>
      <c r="D715" s="7">
        <v>10</v>
      </c>
      <c r="E715" s="650">
        <v>2620.375</v>
      </c>
      <c r="F715" s="8">
        <f>E715/100*$I$2*Main!$AF$2</f>
        <v>3144.45</v>
      </c>
      <c r="G715" s="639">
        <f>F715*Main!$AF$4</f>
        <v>3144.45</v>
      </c>
      <c r="H715" s="9"/>
    </row>
    <row r="716" spans="1:9" s="5" customFormat="1" x14ac:dyDescent="0.35">
      <c r="A716" s="416">
        <v>9257140</v>
      </c>
      <c r="B716" s="254" t="s">
        <v>1677</v>
      </c>
      <c r="C716" s="7" t="s">
        <v>36</v>
      </c>
      <c r="D716" s="7">
        <v>10</v>
      </c>
      <c r="E716" s="650">
        <v>2620.375</v>
      </c>
      <c r="F716" s="8">
        <f>E716/100*$I$2*Main!$AF$2</f>
        <v>3144.45</v>
      </c>
      <c r="G716" s="639">
        <f>F716*Main!$AF$4</f>
        <v>3144.45</v>
      </c>
      <c r="H716" s="9"/>
    </row>
    <row r="717" spans="1:9" s="5" customFormat="1" x14ac:dyDescent="0.35">
      <c r="A717" s="416">
        <v>9257141</v>
      </c>
      <c r="B717" s="254" t="s">
        <v>1678</v>
      </c>
      <c r="C717" s="7" t="s">
        <v>36</v>
      </c>
      <c r="D717" s="7">
        <v>10</v>
      </c>
      <c r="E717" s="650">
        <v>2687.0083333333332</v>
      </c>
      <c r="F717" s="8">
        <f>E717/100*$I$2*Main!$AF$2</f>
        <v>3224.41</v>
      </c>
      <c r="G717" s="639">
        <f>F717*Main!$AF$4</f>
        <v>3224.41</v>
      </c>
      <c r="H717" s="9"/>
    </row>
    <row r="718" spans="1:9" s="5" customFormat="1" x14ac:dyDescent="0.35">
      <c r="A718" s="416">
        <v>9257142</v>
      </c>
      <c r="B718" s="254" t="s">
        <v>1679</v>
      </c>
      <c r="C718" s="7" t="s">
        <v>36</v>
      </c>
      <c r="D718" s="7">
        <v>10</v>
      </c>
      <c r="E718" s="650">
        <v>2687.0083333333332</v>
      </c>
      <c r="F718" s="8">
        <f>E718/100*$I$2*Main!$AF$2</f>
        <v>3224.41</v>
      </c>
      <c r="G718" s="639">
        <f>F718*Main!$AF$4</f>
        <v>3224.41</v>
      </c>
      <c r="H718" s="9"/>
    </row>
    <row r="719" spans="1:9" s="5" customFormat="1" x14ac:dyDescent="0.35">
      <c r="A719" s="416">
        <v>9257143</v>
      </c>
      <c r="B719" s="254" t="s">
        <v>1680</v>
      </c>
      <c r="C719" s="7" t="s">
        <v>36</v>
      </c>
      <c r="D719" s="7">
        <v>10</v>
      </c>
      <c r="E719" s="650">
        <v>2777.5833333333335</v>
      </c>
      <c r="F719" s="8">
        <f>E719/100*$I$2*Main!$AF$2</f>
        <v>3333.1000000000004</v>
      </c>
      <c r="G719" s="639">
        <f>F719*Main!$AF$4</f>
        <v>3333.1000000000004</v>
      </c>
      <c r="H719" s="9"/>
    </row>
    <row r="720" spans="1:9" s="5" customFormat="1" x14ac:dyDescent="0.35">
      <c r="A720" s="416">
        <v>9257144</v>
      </c>
      <c r="B720" s="254" t="s">
        <v>1681</v>
      </c>
      <c r="C720" s="7" t="s">
        <v>36</v>
      </c>
      <c r="D720" s="7">
        <v>10</v>
      </c>
      <c r="E720" s="650">
        <v>2777.5833333333335</v>
      </c>
      <c r="F720" s="8">
        <f>E720/100*$I$2*Main!$AF$2</f>
        <v>3333.1000000000004</v>
      </c>
      <c r="G720" s="639">
        <f>F720*Main!$AF$4</f>
        <v>3333.1000000000004</v>
      </c>
      <c r="H720" s="9"/>
    </row>
    <row r="721" spans="1:9" s="5" customFormat="1" x14ac:dyDescent="0.35">
      <c r="A721" s="416">
        <v>9255360</v>
      </c>
      <c r="B721" s="254" t="s">
        <v>1682</v>
      </c>
      <c r="C721" s="320"/>
      <c r="D721" s="7">
        <v>10</v>
      </c>
      <c r="E721" s="650">
        <v>576.9666666666667</v>
      </c>
      <c r="F721" s="8">
        <f>E721/100*$I$2*Main!$AF$2</f>
        <v>692.36</v>
      </c>
      <c r="G721" s="639">
        <f>F721*Main!$AF$4</f>
        <v>692.36</v>
      </c>
      <c r="H721" s="9"/>
    </row>
    <row r="722" spans="1:9" s="5" customFormat="1" x14ac:dyDescent="0.35">
      <c r="A722" s="416">
        <v>9270570</v>
      </c>
      <c r="B722" s="254" t="s">
        <v>1683</v>
      </c>
      <c r="C722" s="7" t="s">
        <v>36</v>
      </c>
      <c r="D722" s="7">
        <v>10</v>
      </c>
      <c r="E722" s="650">
        <v>576.9666666666667</v>
      </c>
      <c r="F722" s="8">
        <f>E722/100*$I$2*Main!$AF$2</f>
        <v>692.36</v>
      </c>
      <c r="G722" s="639">
        <f>F722*Main!$AF$4</f>
        <v>692.36</v>
      </c>
      <c r="H722" s="9"/>
    </row>
    <row r="723" spans="1:9" s="106" customFormat="1" x14ac:dyDescent="0.35">
      <c r="A723" s="416">
        <v>9255362</v>
      </c>
      <c r="B723" s="254" t="s">
        <v>1684</v>
      </c>
      <c r="C723" s="7" t="s">
        <v>36</v>
      </c>
      <c r="D723" s="7">
        <v>20</v>
      </c>
      <c r="E723" s="650">
        <v>425.66666666666669</v>
      </c>
      <c r="F723" s="8">
        <f>E723/100*$I$2*Main!$AF$2</f>
        <v>510.8</v>
      </c>
      <c r="G723" s="639">
        <f>F723*Main!$AF$4</f>
        <v>510.8</v>
      </c>
      <c r="H723" s="105"/>
      <c r="I723" s="5"/>
    </row>
    <row r="724" spans="1:9" s="106" customFormat="1" x14ac:dyDescent="0.35">
      <c r="A724" s="416">
        <v>9255364</v>
      </c>
      <c r="B724" s="254" t="s">
        <v>1685</v>
      </c>
      <c r="C724" s="7" t="s">
        <v>36</v>
      </c>
      <c r="D724" s="7">
        <v>20</v>
      </c>
      <c r="E724" s="650">
        <v>476.1</v>
      </c>
      <c r="F724" s="8">
        <f>E724/100*$I$2*Main!$AF$2</f>
        <v>571.32000000000005</v>
      </c>
      <c r="G724" s="639">
        <f>F724*Main!$AF$4</f>
        <v>571.32000000000005</v>
      </c>
      <c r="H724" s="105"/>
      <c r="I724" s="5"/>
    </row>
    <row r="725" spans="1:9" s="5" customFormat="1" x14ac:dyDescent="0.35">
      <c r="A725" s="416">
        <v>9255365</v>
      </c>
      <c r="B725" s="254" t="s">
        <v>1686</v>
      </c>
      <c r="C725" s="7" t="s">
        <v>36</v>
      </c>
      <c r="D725" s="7">
        <v>20</v>
      </c>
      <c r="E725" s="650">
        <v>501.31666666666666</v>
      </c>
      <c r="F725" s="8">
        <f>E725/100*$I$2*Main!$AF$2</f>
        <v>601.58000000000004</v>
      </c>
      <c r="G725" s="639">
        <f>F725*Main!$AF$4</f>
        <v>601.58000000000004</v>
      </c>
      <c r="H725" s="9"/>
    </row>
    <row r="726" spans="1:9" s="5" customFormat="1" x14ac:dyDescent="0.35">
      <c r="A726" s="416">
        <v>9255366</v>
      </c>
      <c r="B726" s="254" t="s">
        <v>1687</v>
      </c>
      <c r="C726" s="7" t="s">
        <v>36</v>
      </c>
      <c r="D726" s="7">
        <v>20</v>
      </c>
      <c r="E726" s="650">
        <v>526.51666666666665</v>
      </c>
      <c r="F726" s="8">
        <f>E726/100*$I$2*Main!$AF$2</f>
        <v>631.81999999999994</v>
      </c>
      <c r="G726" s="639">
        <f>F726*Main!$AF$4</f>
        <v>631.81999999999994</v>
      </c>
      <c r="H726" s="9"/>
    </row>
    <row r="727" spans="1:9" s="5" customFormat="1" x14ac:dyDescent="0.35">
      <c r="A727" s="416">
        <v>9255368</v>
      </c>
      <c r="B727" s="254" t="s">
        <v>1688</v>
      </c>
      <c r="C727" s="7" t="s">
        <v>36</v>
      </c>
      <c r="D727" s="7">
        <v>20</v>
      </c>
      <c r="E727" s="650">
        <v>576.9666666666667</v>
      </c>
      <c r="F727" s="8">
        <f>E727/100*$I$2*Main!$AF$2</f>
        <v>692.36</v>
      </c>
      <c r="G727" s="639">
        <f>F727*Main!$AF$4</f>
        <v>692.36</v>
      </c>
      <c r="H727" s="9"/>
    </row>
    <row r="728" spans="1:9" s="106" customFormat="1" x14ac:dyDescent="0.35">
      <c r="A728" s="416">
        <v>9255370</v>
      </c>
      <c r="B728" s="254" t="s">
        <v>1689</v>
      </c>
      <c r="C728" s="7" t="s">
        <v>36</v>
      </c>
      <c r="D728" s="7">
        <v>20</v>
      </c>
      <c r="E728" s="650">
        <v>1003.2166666666667</v>
      </c>
      <c r="F728" s="8">
        <f>E728/100*$I$2*Main!$AF$2</f>
        <v>1203.8600000000001</v>
      </c>
      <c r="G728" s="639">
        <f>F728*Main!$AF$4</f>
        <v>1203.8600000000001</v>
      </c>
      <c r="H728" s="105"/>
      <c r="I728" s="5"/>
    </row>
    <row r="729" spans="1:9" s="106" customFormat="1" x14ac:dyDescent="0.35">
      <c r="A729" s="416">
        <v>9255371</v>
      </c>
      <c r="B729" s="254" t="s">
        <v>1690</v>
      </c>
      <c r="C729" s="7" t="s">
        <v>36</v>
      </c>
      <c r="D729" s="7">
        <v>20</v>
      </c>
      <c r="E729" s="650">
        <v>1053.6500000000001</v>
      </c>
      <c r="F729" s="8">
        <f>E729/100*$I$2*Main!$AF$2</f>
        <v>1264.3800000000001</v>
      </c>
      <c r="G729" s="639">
        <f>F729*Main!$AF$4</f>
        <v>1264.3800000000001</v>
      </c>
      <c r="H729" s="105"/>
      <c r="I729" s="5"/>
    </row>
    <row r="730" spans="1:9" s="5" customFormat="1" x14ac:dyDescent="0.35">
      <c r="A730" s="416">
        <v>9255372</v>
      </c>
      <c r="B730" s="254" t="s">
        <v>1691</v>
      </c>
      <c r="C730" s="7" t="s">
        <v>36</v>
      </c>
      <c r="D730" s="7">
        <v>20</v>
      </c>
      <c r="E730" s="650">
        <v>1104.125</v>
      </c>
      <c r="F730" s="8">
        <f>E730/100*$I$2*Main!$AF$2</f>
        <v>1324.95</v>
      </c>
      <c r="G730" s="639">
        <f>F730*Main!$AF$4</f>
        <v>1324.95</v>
      </c>
      <c r="H730" s="9"/>
    </row>
    <row r="731" spans="1:9" s="5" customFormat="1" x14ac:dyDescent="0.35">
      <c r="A731" s="416">
        <v>9255373</v>
      </c>
      <c r="B731" s="254" t="s">
        <v>1692</v>
      </c>
      <c r="C731" s="7" t="s">
        <v>36</v>
      </c>
      <c r="D731" s="7">
        <v>20</v>
      </c>
      <c r="E731" s="650">
        <v>1205</v>
      </c>
      <c r="F731" s="8">
        <f>E731/100*$I$2*Main!$AF$2</f>
        <v>1446</v>
      </c>
      <c r="G731" s="639">
        <f>F731*Main!$AF$4</f>
        <v>1446</v>
      </c>
      <c r="H731" s="9"/>
    </row>
    <row r="732" spans="1:9" s="5" customFormat="1" x14ac:dyDescent="0.35">
      <c r="A732" s="416">
        <v>9270572</v>
      </c>
      <c r="B732" s="254" t="s">
        <v>1693</v>
      </c>
      <c r="C732" s="7" t="s">
        <v>36</v>
      </c>
      <c r="D732" s="7">
        <v>20</v>
      </c>
      <c r="E732" s="650">
        <v>425.66666666666669</v>
      </c>
      <c r="F732" s="8">
        <f>E732/100*$I$2*Main!$AF$2</f>
        <v>510.8</v>
      </c>
      <c r="G732" s="639">
        <f>F732*Main!$AF$4</f>
        <v>510.8</v>
      </c>
      <c r="H732" s="9"/>
    </row>
    <row r="733" spans="1:9" s="5" customFormat="1" x14ac:dyDescent="0.35">
      <c r="A733" s="416">
        <v>9270574</v>
      </c>
      <c r="B733" s="254" t="s">
        <v>1694</v>
      </c>
      <c r="C733" s="7" t="s">
        <v>36</v>
      </c>
      <c r="D733" s="7">
        <v>20</v>
      </c>
      <c r="E733" s="650">
        <v>476.1</v>
      </c>
      <c r="F733" s="8">
        <f>E733/100*$I$2*Main!$AF$2</f>
        <v>571.32000000000005</v>
      </c>
      <c r="G733" s="639">
        <f>F733*Main!$AF$4</f>
        <v>571.32000000000005</v>
      </c>
      <c r="H733" s="9"/>
    </row>
    <row r="734" spans="1:9" s="5" customFormat="1" x14ac:dyDescent="0.35">
      <c r="A734" s="416">
        <v>9270575</v>
      </c>
      <c r="B734" s="254" t="s">
        <v>1695</v>
      </c>
      <c r="C734" s="7" t="s">
        <v>36</v>
      </c>
      <c r="D734" s="7">
        <v>20</v>
      </c>
      <c r="E734" s="650">
        <v>501.31666666666666</v>
      </c>
      <c r="F734" s="8">
        <f>E734/100*$I$2*Main!$AF$2</f>
        <v>601.58000000000004</v>
      </c>
      <c r="G734" s="639">
        <f>F734*Main!$AF$4</f>
        <v>601.58000000000004</v>
      </c>
      <c r="H734" s="9"/>
    </row>
    <row r="735" spans="1:9" s="5" customFormat="1" x14ac:dyDescent="0.35">
      <c r="A735" s="416">
        <v>9270576</v>
      </c>
      <c r="B735" s="254" t="s">
        <v>1696</v>
      </c>
      <c r="C735" s="7" t="s">
        <v>36</v>
      </c>
      <c r="D735" s="7">
        <v>20</v>
      </c>
      <c r="E735" s="650">
        <v>526.51666666666665</v>
      </c>
      <c r="F735" s="8">
        <f>E735/100*$I$2*Main!$AF$2</f>
        <v>631.81999999999994</v>
      </c>
      <c r="G735" s="639">
        <f>F735*Main!$AF$4</f>
        <v>631.81999999999994</v>
      </c>
      <c r="H735" s="9"/>
    </row>
    <row r="736" spans="1:9" s="106" customFormat="1" x14ac:dyDescent="0.35">
      <c r="A736" s="416">
        <v>9270578</v>
      </c>
      <c r="B736" s="254" t="s">
        <v>1697</v>
      </c>
      <c r="C736" s="7" t="s">
        <v>36</v>
      </c>
      <c r="D736" s="7">
        <v>20</v>
      </c>
      <c r="E736" s="650">
        <v>576.9666666666667</v>
      </c>
      <c r="F736" s="8">
        <f>E736/100*$I$2*Main!$AF$2</f>
        <v>692.36</v>
      </c>
      <c r="G736" s="639">
        <f>F736*Main!$AF$4</f>
        <v>692.36</v>
      </c>
      <c r="H736" s="105"/>
      <c r="I736" s="5"/>
    </row>
    <row r="737" spans="1:9" s="106" customFormat="1" x14ac:dyDescent="0.35">
      <c r="A737" s="416">
        <v>9270580</v>
      </c>
      <c r="B737" s="254" t="s">
        <v>1698</v>
      </c>
      <c r="C737" s="7" t="s">
        <v>36</v>
      </c>
      <c r="D737" s="7">
        <v>20</v>
      </c>
      <c r="E737" s="650">
        <v>1003.2166666666667</v>
      </c>
      <c r="F737" s="8">
        <f>E737/100*$I$2*Main!$AF$2</f>
        <v>1203.8600000000001</v>
      </c>
      <c r="G737" s="639">
        <f>F737*Main!$AF$4</f>
        <v>1203.8600000000001</v>
      </c>
      <c r="H737" s="105"/>
      <c r="I737" s="5"/>
    </row>
    <row r="738" spans="1:9" s="5" customFormat="1" x14ac:dyDescent="0.35">
      <c r="A738" s="416">
        <v>9270581</v>
      </c>
      <c r="B738" s="254" t="s">
        <v>1699</v>
      </c>
      <c r="C738" s="7" t="s">
        <v>36</v>
      </c>
      <c r="D738" s="7">
        <v>20</v>
      </c>
      <c r="E738" s="650">
        <v>1053.6500000000001</v>
      </c>
      <c r="F738" s="8">
        <f>E738/100*$I$2*Main!$AF$2</f>
        <v>1264.3800000000001</v>
      </c>
      <c r="G738" s="639">
        <f>F738*Main!$AF$4</f>
        <v>1264.3800000000001</v>
      </c>
      <c r="H738" s="9"/>
    </row>
    <row r="739" spans="1:9" s="5" customFormat="1" x14ac:dyDescent="0.35">
      <c r="A739" s="416">
        <v>9270582</v>
      </c>
      <c r="B739" s="254" t="s">
        <v>1700</v>
      </c>
      <c r="C739" s="7" t="s">
        <v>36</v>
      </c>
      <c r="D739" s="7">
        <v>20</v>
      </c>
      <c r="E739" s="650">
        <v>1104.125</v>
      </c>
      <c r="F739" s="8">
        <f>E739/100*$I$2*Main!$AF$2</f>
        <v>1324.95</v>
      </c>
      <c r="G739" s="639">
        <f>F739*Main!$AF$4</f>
        <v>1324.95</v>
      </c>
      <c r="H739" s="9"/>
    </row>
    <row r="740" spans="1:9" s="5" customFormat="1" x14ac:dyDescent="0.35">
      <c r="A740" s="416">
        <v>9270583</v>
      </c>
      <c r="B740" s="254" t="s">
        <v>1701</v>
      </c>
      <c r="C740" s="7" t="s">
        <v>36</v>
      </c>
      <c r="D740" s="7">
        <v>20</v>
      </c>
      <c r="E740" s="650">
        <v>1205</v>
      </c>
      <c r="F740" s="8">
        <f>E740/100*$I$2*Main!$AF$2</f>
        <v>1446</v>
      </c>
      <c r="G740" s="639">
        <f>F740*Main!$AF$4</f>
        <v>1446</v>
      </c>
      <c r="H740" s="9"/>
    </row>
    <row r="741" spans="1:9" s="5" customFormat="1" x14ac:dyDescent="0.35">
      <c r="A741" s="416">
        <v>9255375</v>
      </c>
      <c r="B741" s="254" t="s">
        <v>1702</v>
      </c>
      <c r="C741" s="7" t="s">
        <v>36</v>
      </c>
      <c r="D741" s="7">
        <v>20</v>
      </c>
      <c r="E741" s="650">
        <v>540.58333333333337</v>
      </c>
      <c r="F741" s="8">
        <f>E741/100*$I$2*Main!$AF$2</f>
        <v>648.70000000000005</v>
      </c>
      <c r="G741" s="639">
        <f>F741*Main!$AF$4</f>
        <v>648.70000000000005</v>
      </c>
      <c r="H741" s="9"/>
    </row>
    <row r="742" spans="1:9" s="5" customFormat="1" x14ac:dyDescent="0.35">
      <c r="A742" s="416">
        <v>9255377</v>
      </c>
      <c r="B742" s="254" t="s">
        <v>1703</v>
      </c>
      <c r="C742" s="7" t="s">
        <v>36</v>
      </c>
      <c r="D742" s="7">
        <v>20</v>
      </c>
      <c r="E742" s="650">
        <v>604.60833333333335</v>
      </c>
      <c r="F742" s="8">
        <f>E742/100*$I$2*Main!$AF$2</f>
        <v>725.53000000000009</v>
      </c>
      <c r="G742" s="639">
        <f>F742*Main!$AF$4</f>
        <v>725.53000000000009</v>
      </c>
      <c r="H742" s="9"/>
    </row>
    <row r="743" spans="1:9" s="106" customFormat="1" x14ac:dyDescent="0.35">
      <c r="A743" s="416">
        <v>9255378</v>
      </c>
      <c r="B743" s="254" t="s">
        <v>1704</v>
      </c>
      <c r="C743" s="7" t="s">
        <v>36</v>
      </c>
      <c r="D743" s="7">
        <v>20</v>
      </c>
      <c r="E743" s="650">
        <v>636.625</v>
      </c>
      <c r="F743" s="8">
        <f>E743/100*$I$2*Main!$AF$2</f>
        <v>763.95</v>
      </c>
      <c r="G743" s="639">
        <f>F743*Main!$AF$4</f>
        <v>763.95</v>
      </c>
      <c r="H743" s="105"/>
      <c r="I743" s="5"/>
    </row>
    <row r="744" spans="1:9" s="106" customFormat="1" x14ac:dyDescent="0.35">
      <c r="A744" s="416">
        <v>9255379</v>
      </c>
      <c r="B744" s="254" t="s">
        <v>1705</v>
      </c>
      <c r="C744" s="7" t="s">
        <v>36</v>
      </c>
      <c r="D744" s="7">
        <v>20</v>
      </c>
      <c r="E744" s="650">
        <v>668.68333333333328</v>
      </c>
      <c r="F744" s="8">
        <f>E744/100*$I$2*Main!$AF$2</f>
        <v>802.41999999999985</v>
      </c>
      <c r="G744" s="639">
        <f>F744*Main!$AF$4</f>
        <v>802.41999999999985</v>
      </c>
      <c r="H744" s="105"/>
      <c r="I744" s="5"/>
    </row>
    <row r="745" spans="1:9" s="5" customFormat="1" x14ac:dyDescent="0.35">
      <c r="A745" s="416">
        <v>9255381</v>
      </c>
      <c r="B745" s="254" t="s">
        <v>1706</v>
      </c>
      <c r="C745" s="7" t="s">
        <v>36</v>
      </c>
      <c r="D745" s="7">
        <v>20</v>
      </c>
      <c r="E745" s="650">
        <v>732.73333333333335</v>
      </c>
      <c r="F745" s="8">
        <f>E745/100*$I$2*Main!$AF$2</f>
        <v>879.28000000000009</v>
      </c>
      <c r="G745" s="639">
        <f>F745*Main!$AF$4</f>
        <v>879.28000000000009</v>
      </c>
      <c r="H745" s="9"/>
    </row>
    <row r="746" spans="1:9" s="5" customFormat="1" x14ac:dyDescent="0.35">
      <c r="A746" s="416">
        <v>9255383</v>
      </c>
      <c r="B746" s="254" t="s">
        <v>1707</v>
      </c>
      <c r="C746" s="7" t="s">
        <v>36</v>
      </c>
      <c r="D746" s="7">
        <v>20</v>
      </c>
      <c r="E746" s="650">
        <v>1274.0583333333334</v>
      </c>
      <c r="F746" s="8">
        <f>E746/100*$I$2*Main!$AF$2</f>
        <v>1528.87</v>
      </c>
      <c r="G746" s="639">
        <f>F746*Main!$AF$4</f>
        <v>1528.87</v>
      </c>
      <c r="H746" s="9"/>
    </row>
    <row r="747" spans="1:9" s="5" customFormat="1" x14ac:dyDescent="0.35">
      <c r="A747" s="416">
        <v>9255384</v>
      </c>
      <c r="B747" s="254" t="s">
        <v>1708</v>
      </c>
      <c r="C747" s="7" t="s">
        <v>36</v>
      </c>
      <c r="D747" s="7">
        <v>20</v>
      </c>
      <c r="E747" s="650">
        <v>1338.15</v>
      </c>
      <c r="F747" s="8">
        <f>E747/100*$I$2*Main!$AF$2</f>
        <v>1605.7800000000002</v>
      </c>
      <c r="G747" s="639">
        <f>F747*Main!$AF$4</f>
        <v>1605.7800000000002</v>
      </c>
      <c r="H747" s="9"/>
    </row>
    <row r="748" spans="1:9" s="5" customFormat="1" x14ac:dyDescent="0.35">
      <c r="A748" s="416">
        <v>9255385</v>
      </c>
      <c r="B748" s="254" t="s">
        <v>1709</v>
      </c>
      <c r="C748" s="7" t="s">
        <v>36</v>
      </c>
      <c r="D748" s="7">
        <v>20</v>
      </c>
      <c r="E748" s="650">
        <v>1402.1833333333334</v>
      </c>
      <c r="F748" s="8">
        <f>E748/100*$I$2*Main!$AF$2</f>
        <v>1682.62</v>
      </c>
      <c r="G748" s="639">
        <f>F748*Main!$AF$4</f>
        <v>1682.62</v>
      </c>
      <c r="H748" s="9"/>
    </row>
    <row r="749" spans="1:9" s="5" customFormat="1" x14ac:dyDescent="0.35">
      <c r="A749" s="416">
        <v>9255386</v>
      </c>
      <c r="B749" s="254" t="s">
        <v>1710</v>
      </c>
      <c r="C749" s="7" t="s">
        <v>36</v>
      </c>
      <c r="D749" s="7">
        <v>20</v>
      </c>
      <c r="E749" s="650">
        <v>1530.325</v>
      </c>
      <c r="F749" s="8">
        <f>E749/100*$I$2*Main!$AF$2</f>
        <v>1836.39</v>
      </c>
      <c r="G749" s="639">
        <f>F749*Main!$AF$4</f>
        <v>1836.39</v>
      </c>
      <c r="H749" s="9"/>
    </row>
    <row r="750" spans="1:9" s="5" customFormat="1" x14ac:dyDescent="0.35">
      <c r="A750" s="416">
        <v>9270585</v>
      </c>
      <c r="B750" s="254" t="s">
        <v>1711</v>
      </c>
      <c r="C750" s="7" t="s">
        <v>36</v>
      </c>
      <c r="D750" s="7">
        <v>20</v>
      </c>
      <c r="E750" s="650">
        <v>540.58333333333337</v>
      </c>
      <c r="F750" s="8">
        <f>E750/100*$I$2*Main!$AF$2</f>
        <v>648.70000000000005</v>
      </c>
      <c r="G750" s="639">
        <f>F750*Main!$AF$4</f>
        <v>648.70000000000005</v>
      </c>
      <c r="H750" s="9"/>
    </row>
    <row r="751" spans="1:9" s="106" customFormat="1" x14ac:dyDescent="0.35">
      <c r="A751" s="416">
        <v>9270587</v>
      </c>
      <c r="B751" s="254" t="s">
        <v>1712</v>
      </c>
      <c r="C751" s="7" t="s">
        <v>36</v>
      </c>
      <c r="D751" s="7">
        <v>20</v>
      </c>
      <c r="E751" s="650">
        <v>604.60833333333335</v>
      </c>
      <c r="F751" s="8">
        <f>E751/100*$I$2*Main!$AF$2</f>
        <v>725.53000000000009</v>
      </c>
      <c r="G751" s="639">
        <f>F751*Main!$AF$4</f>
        <v>725.53000000000009</v>
      </c>
      <c r="H751" s="105"/>
      <c r="I751" s="5"/>
    </row>
    <row r="752" spans="1:9" s="106" customFormat="1" x14ac:dyDescent="0.35">
      <c r="A752" s="416">
        <v>9270588</v>
      </c>
      <c r="B752" s="254" t="s">
        <v>1713</v>
      </c>
      <c r="C752" s="7" t="s">
        <v>36</v>
      </c>
      <c r="D752" s="7">
        <v>20</v>
      </c>
      <c r="E752" s="650">
        <v>636.625</v>
      </c>
      <c r="F752" s="8">
        <f>E752/100*$I$2*Main!$AF$2</f>
        <v>763.95</v>
      </c>
      <c r="G752" s="639">
        <f>F752*Main!$AF$4</f>
        <v>763.95</v>
      </c>
      <c r="H752" s="105"/>
      <c r="I752" s="5"/>
    </row>
    <row r="753" spans="1:8" s="5" customFormat="1" x14ac:dyDescent="0.35">
      <c r="A753" s="416">
        <v>9270589</v>
      </c>
      <c r="B753" s="254" t="s">
        <v>1714</v>
      </c>
      <c r="C753" s="7" t="s">
        <v>36</v>
      </c>
      <c r="D753" s="7">
        <v>20</v>
      </c>
      <c r="E753" s="650">
        <v>668.68333333333328</v>
      </c>
      <c r="F753" s="8">
        <f>E753/100*$I$2*Main!$AF$2</f>
        <v>802.41999999999985</v>
      </c>
      <c r="G753" s="639">
        <f>F753*Main!$AF$4</f>
        <v>802.41999999999985</v>
      </c>
      <c r="H753" s="9"/>
    </row>
    <row r="754" spans="1:8" s="5" customFormat="1" x14ac:dyDescent="0.35">
      <c r="A754" s="416">
        <v>9270591</v>
      </c>
      <c r="B754" s="254" t="s">
        <v>1715</v>
      </c>
      <c r="C754" s="7" t="s">
        <v>36</v>
      </c>
      <c r="D754" s="7">
        <v>20</v>
      </c>
      <c r="E754" s="650">
        <v>732.73333333333335</v>
      </c>
      <c r="F754" s="8">
        <f>E754/100*$I$2*Main!$AF$2</f>
        <v>879.28000000000009</v>
      </c>
      <c r="G754" s="639">
        <f>F754*Main!$AF$4</f>
        <v>879.28000000000009</v>
      </c>
      <c r="H754" s="9"/>
    </row>
    <row r="755" spans="1:8" s="5" customFormat="1" x14ac:dyDescent="0.35">
      <c r="A755" s="416">
        <v>9270593</v>
      </c>
      <c r="B755" s="254" t="s">
        <v>1716</v>
      </c>
      <c r="C755" s="7" t="s">
        <v>36</v>
      </c>
      <c r="D755" s="7">
        <v>20</v>
      </c>
      <c r="E755" s="650">
        <v>1274.0583333333334</v>
      </c>
      <c r="F755" s="8">
        <f>E755/100*$I$2*Main!$AF$2</f>
        <v>1528.87</v>
      </c>
      <c r="G755" s="639">
        <f>F755*Main!$AF$4</f>
        <v>1528.87</v>
      </c>
      <c r="H755" s="9"/>
    </row>
    <row r="756" spans="1:8" s="5" customFormat="1" x14ac:dyDescent="0.35">
      <c r="A756" s="416">
        <v>9270594</v>
      </c>
      <c r="B756" s="254" t="s">
        <v>1717</v>
      </c>
      <c r="C756" s="7" t="s">
        <v>36</v>
      </c>
      <c r="D756" s="7">
        <v>20</v>
      </c>
      <c r="E756" s="650">
        <v>1338.15</v>
      </c>
      <c r="F756" s="8">
        <f>E756/100*$I$2*Main!$AF$2</f>
        <v>1605.7800000000002</v>
      </c>
      <c r="G756" s="639">
        <f>F756*Main!$AF$4</f>
        <v>1605.7800000000002</v>
      </c>
      <c r="H756" s="9"/>
    </row>
    <row r="757" spans="1:8" s="5" customFormat="1" x14ac:dyDescent="0.35">
      <c r="A757" s="416">
        <v>9270595</v>
      </c>
      <c r="B757" s="254" t="s">
        <v>1718</v>
      </c>
      <c r="C757" s="7" t="s">
        <v>36</v>
      </c>
      <c r="D757" s="7">
        <v>20</v>
      </c>
      <c r="E757" s="650">
        <v>1402.1833333333334</v>
      </c>
      <c r="F757" s="8">
        <f>E757/100*$I$2*Main!$AF$2</f>
        <v>1682.62</v>
      </c>
      <c r="G757" s="639">
        <f>F757*Main!$AF$4</f>
        <v>1682.62</v>
      </c>
      <c r="H757" s="9"/>
    </row>
    <row r="758" spans="1:8" s="5" customFormat="1" x14ac:dyDescent="0.35">
      <c r="A758" s="416">
        <v>9270596</v>
      </c>
      <c r="B758" s="254" t="s">
        <v>1719</v>
      </c>
      <c r="C758" s="7" t="s">
        <v>36</v>
      </c>
      <c r="D758" s="7">
        <v>20</v>
      </c>
      <c r="E758" s="650">
        <v>1530.325</v>
      </c>
      <c r="F758" s="8">
        <f>E758/100*$I$2*Main!$AF$2</f>
        <v>1836.39</v>
      </c>
      <c r="G758" s="639">
        <f>F758*Main!$AF$4</f>
        <v>1836.39</v>
      </c>
      <c r="H758" s="9"/>
    </row>
    <row r="759" spans="1:8" s="5" customFormat="1" x14ac:dyDescent="0.35">
      <c r="A759" s="416">
        <v>9255388</v>
      </c>
      <c r="B759" s="254" t="s">
        <v>1720</v>
      </c>
      <c r="C759" s="7" t="s">
        <v>36</v>
      </c>
      <c r="D759" s="7">
        <v>10</v>
      </c>
      <c r="E759" s="650">
        <v>628.24166666666667</v>
      </c>
      <c r="F759" s="8">
        <f>E759/100*$I$2*Main!$AF$2</f>
        <v>753.89</v>
      </c>
      <c r="G759" s="639">
        <f>F759*Main!$AF$4</f>
        <v>753.89</v>
      </c>
      <c r="H759" s="9"/>
    </row>
    <row r="760" spans="1:8" s="5" customFormat="1" x14ac:dyDescent="0.35">
      <c r="A760" s="416">
        <v>9255390</v>
      </c>
      <c r="B760" s="254" t="s">
        <v>1721</v>
      </c>
      <c r="C760" s="7" t="s">
        <v>36</v>
      </c>
      <c r="D760" s="7">
        <v>10</v>
      </c>
      <c r="E760" s="650">
        <v>702.67499999999995</v>
      </c>
      <c r="F760" s="8">
        <f>E760/100*$I$2*Main!$AF$2</f>
        <v>843.21</v>
      </c>
      <c r="G760" s="639">
        <f>F760*Main!$AF$4</f>
        <v>843.21</v>
      </c>
      <c r="H760" s="9"/>
    </row>
    <row r="761" spans="1:8" s="5" customFormat="1" x14ac:dyDescent="0.35">
      <c r="A761" s="416">
        <v>9255391</v>
      </c>
      <c r="B761" s="254" t="s">
        <v>1722</v>
      </c>
      <c r="C761" s="7" t="s">
        <v>36</v>
      </c>
      <c r="D761" s="7">
        <v>10</v>
      </c>
      <c r="E761" s="650">
        <v>758.41666666666663</v>
      </c>
      <c r="F761" s="8">
        <f>E761/100*$I$2*Main!$AF$2</f>
        <v>910.1</v>
      </c>
      <c r="G761" s="639">
        <f>F761*Main!$AF$4</f>
        <v>910.1</v>
      </c>
      <c r="H761" s="9"/>
    </row>
    <row r="762" spans="1:8" s="5" customFormat="1" x14ac:dyDescent="0.35">
      <c r="A762" s="416">
        <v>9255392</v>
      </c>
      <c r="B762" s="254" t="s">
        <v>1723</v>
      </c>
      <c r="C762" s="7" t="s">
        <v>36</v>
      </c>
      <c r="D762" s="7">
        <v>10</v>
      </c>
      <c r="E762" s="650">
        <v>777.125</v>
      </c>
      <c r="F762" s="8">
        <f>E762/100*$I$2*Main!$AF$2</f>
        <v>932.55000000000007</v>
      </c>
      <c r="G762" s="639">
        <f>F762*Main!$AF$4</f>
        <v>932.55000000000007</v>
      </c>
      <c r="H762" s="9"/>
    </row>
    <row r="763" spans="1:8" s="5" customFormat="1" x14ac:dyDescent="0.35">
      <c r="A763" s="416">
        <v>9255394</v>
      </c>
      <c r="B763" s="254" t="s">
        <v>1724</v>
      </c>
      <c r="C763" s="7" t="s">
        <v>36</v>
      </c>
      <c r="D763" s="7">
        <v>10</v>
      </c>
      <c r="E763" s="650">
        <v>851.58333333333337</v>
      </c>
      <c r="F763" s="8">
        <f>E763/100*$I$2*Main!$AF$2</f>
        <v>1021.9</v>
      </c>
      <c r="G763" s="639">
        <f>F763*Main!$AF$4</f>
        <v>1021.9</v>
      </c>
      <c r="H763" s="9"/>
    </row>
    <row r="764" spans="1:8" s="5" customFormat="1" x14ac:dyDescent="0.35">
      <c r="A764" s="416">
        <v>9255396</v>
      </c>
      <c r="B764" s="254" t="s">
        <v>1725</v>
      </c>
      <c r="C764" s="7" t="s">
        <v>36</v>
      </c>
      <c r="D764" s="7">
        <v>10</v>
      </c>
      <c r="E764" s="650">
        <v>1480.7583333333334</v>
      </c>
      <c r="F764" s="8">
        <f>E764/100*$I$2*Main!$AF$2</f>
        <v>1776.91</v>
      </c>
      <c r="G764" s="639">
        <f>F764*Main!$AF$4</f>
        <v>1776.91</v>
      </c>
      <c r="H764" s="9"/>
    </row>
    <row r="765" spans="1:8" s="5" customFormat="1" x14ac:dyDescent="0.35">
      <c r="A765" s="416">
        <v>9255397</v>
      </c>
      <c r="B765" s="254" t="s">
        <v>1726</v>
      </c>
      <c r="C765" s="7" t="s">
        <v>36</v>
      </c>
      <c r="D765" s="7">
        <v>10</v>
      </c>
      <c r="E765" s="650">
        <v>1555.1916666666666</v>
      </c>
      <c r="F765" s="8">
        <f>E765/100*$I$2*Main!$AF$2</f>
        <v>1866.2299999999998</v>
      </c>
      <c r="G765" s="639">
        <f>F765*Main!$AF$4</f>
        <v>1866.2299999999998</v>
      </c>
      <c r="H765" s="9"/>
    </row>
    <row r="766" spans="1:8" s="5" customFormat="1" x14ac:dyDescent="0.35">
      <c r="A766" s="416">
        <v>9255398</v>
      </c>
      <c r="B766" s="254" t="s">
        <v>1727</v>
      </c>
      <c r="C766" s="7" t="s">
        <v>36</v>
      </c>
      <c r="D766" s="7">
        <v>10</v>
      </c>
      <c r="E766" s="650">
        <v>1629.625</v>
      </c>
      <c r="F766" s="8">
        <f>E766/100*$I$2*Main!$AF$2</f>
        <v>1955.5500000000002</v>
      </c>
      <c r="G766" s="639">
        <f>F766*Main!$AF$4</f>
        <v>1955.5500000000002</v>
      </c>
      <c r="H766" s="9"/>
    </row>
    <row r="767" spans="1:8" s="5" customFormat="1" x14ac:dyDescent="0.35">
      <c r="A767" s="416">
        <v>9255399</v>
      </c>
      <c r="B767" s="254" t="s">
        <v>1728</v>
      </c>
      <c r="C767" s="7" t="s">
        <v>36</v>
      </c>
      <c r="D767" s="7">
        <v>10</v>
      </c>
      <c r="E767" s="650">
        <v>1778.575</v>
      </c>
      <c r="F767" s="8">
        <f>E767/100*$I$2*Main!$AF$2</f>
        <v>2134.29</v>
      </c>
      <c r="G767" s="639">
        <f>F767*Main!$AF$4</f>
        <v>2134.29</v>
      </c>
      <c r="H767" s="9"/>
    </row>
    <row r="768" spans="1:8" s="5" customFormat="1" x14ac:dyDescent="0.35">
      <c r="A768" s="416">
        <v>9270598</v>
      </c>
      <c r="B768" s="254" t="s">
        <v>1729</v>
      </c>
      <c r="C768" s="7" t="s">
        <v>36</v>
      </c>
      <c r="D768" s="7">
        <v>10</v>
      </c>
      <c r="E768" s="650">
        <v>628.24166666666667</v>
      </c>
      <c r="F768" s="8">
        <f>E768/100*$I$2*Main!$AF$2</f>
        <v>753.89</v>
      </c>
      <c r="G768" s="639">
        <f>F768*Main!$AF$4</f>
        <v>753.89</v>
      </c>
      <c r="H768" s="9"/>
    </row>
    <row r="769" spans="1:8" s="5" customFormat="1" x14ac:dyDescent="0.35">
      <c r="A769" s="416">
        <v>9270600</v>
      </c>
      <c r="B769" s="254" t="s">
        <v>1730</v>
      </c>
      <c r="C769" s="7" t="s">
        <v>36</v>
      </c>
      <c r="D769" s="7">
        <v>10</v>
      </c>
      <c r="E769" s="650">
        <v>702.67499999999995</v>
      </c>
      <c r="F769" s="8">
        <f>E769/100*$I$2*Main!$AF$2</f>
        <v>843.21</v>
      </c>
      <c r="G769" s="639">
        <f>F769*Main!$AF$4</f>
        <v>843.21</v>
      </c>
      <c r="H769" s="9"/>
    </row>
    <row r="770" spans="1:8" s="5" customFormat="1" x14ac:dyDescent="0.35">
      <c r="A770" s="416">
        <v>9270601</v>
      </c>
      <c r="B770" s="254" t="s">
        <v>1731</v>
      </c>
      <c r="C770" s="7" t="s">
        <v>36</v>
      </c>
      <c r="D770" s="7">
        <v>10</v>
      </c>
      <c r="E770" s="650">
        <v>739.875</v>
      </c>
      <c r="F770" s="8">
        <f>E770/100*$I$2*Main!$AF$2</f>
        <v>887.84999999999991</v>
      </c>
      <c r="G770" s="639">
        <f>F770*Main!$AF$4</f>
        <v>887.84999999999991</v>
      </c>
      <c r="H770" s="9"/>
    </row>
    <row r="771" spans="1:8" s="5" customFormat="1" x14ac:dyDescent="0.35">
      <c r="A771" s="416">
        <v>9270602</v>
      </c>
      <c r="B771" s="254" t="s">
        <v>1732</v>
      </c>
      <c r="C771" s="7" t="s">
        <v>36</v>
      </c>
      <c r="D771" s="7">
        <v>10</v>
      </c>
      <c r="E771" s="650">
        <v>777.125</v>
      </c>
      <c r="F771" s="8">
        <f>E771/100*$I$2*Main!$AF$2</f>
        <v>932.55000000000007</v>
      </c>
      <c r="G771" s="639">
        <f>F771*Main!$AF$4</f>
        <v>932.55000000000007</v>
      </c>
      <c r="H771" s="9"/>
    </row>
    <row r="772" spans="1:8" s="5" customFormat="1" x14ac:dyDescent="0.35">
      <c r="A772" s="416">
        <v>9270604</v>
      </c>
      <c r="B772" s="254" t="s">
        <v>1733</v>
      </c>
      <c r="C772" s="7" t="s">
        <v>36</v>
      </c>
      <c r="D772" s="7">
        <v>10</v>
      </c>
      <c r="E772" s="650">
        <v>851.58333333333337</v>
      </c>
      <c r="F772" s="8">
        <f>E772/100*$I$2*Main!$AF$2</f>
        <v>1021.9</v>
      </c>
      <c r="G772" s="639">
        <f>F772*Main!$AF$4</f>
        <v>1021.9</v>
      </c>
      <c r="H772" s="9"/>
    </row>
    <row r="773" spans="1:8" s="5" customFormat="1" x14ac:dyDescent="0.35">
      <c r="A773" s="416">
        <v>9270606</v>
      </c>
      <c r="B773" s="254" t="s">
        <v>1734</v>
      </c>
      <c r="C773" s="7" t="s">
        <v>36</v>
      </c>
      <c r="D773" s="7">
        <v>10</v>
      </c>
      <c r="E773" s="650">
        <v>1480.7583333333334</v>
      </c>
      <c r="F773" s="8">
        <f>E773/100*$I$2*Main!$AF$2</f>
        <v>1776.91</v>
      </c>
      <c r="G773" s="639">
        <f>F773*Main!$AF$4</f>
        <v>1776.91</v>
      </c>
      <c r="H773" s="9"/>
    </row>
    <row r="774" spans="1:8" s="5" customFormat="1" x14ac:dyDescent="0.35">
      <c r="A774" s="416">
        <v>9270607</v>
      </c>
      <c r="B774" s="254" t="s">
        <v>1735</v>
      </c>
      <c r="C774" s="7" t="s">
        <v>36</v>
      </c>
      <c r="D774" s="7">
        <v>10</v>
      </c>
      <c r="E774" s="650">
        <v>1555.1916666666666</v>
      </c>
      <c r="F774" s="8">
        <f>E774/100*$I$2*Main!$AF$2</f>
        <v>1866.2299999999998</v>
      </c>
      <c r="G774" s="639">
        <f>F774*Main!$AF$4</f>
        <v>1866.2299999999998</v>
      </c>
      <c r="H774" s="9"/>
    </row>
    <row r="775" spans="1:8" s="5" customFormat="1" x14ac:dyDescent="0.35">
      <c r="A775" s="416">
        <v>9270608</v>
      </c>
      <c r="B775" s="254" t="s">
        <v>1736</v>
      </c>
      <c r="C775" s="7" t="s">
        <v>36</v>
      </c>
      <c r="D775" s="7">
        <v>10</v>
      </c>
      <c r="E775" s="650">
        <v>1629.625</v>
      </c>
      <c r="F775" s="8">
        <f>E775/100*$I$2*Main!$AF$2</f>
        <v>1955.5500000000002</v>
      </c>
      <c r="G775" s="639">
        <f>F775*Main!$AF$4</f>
        <v>1955.5500000000002</v>
      </c>
      <c r="H775" s="9"/>
    </row>
    <row r="776" spans="1:8" s="5" customFormat="1" x14ac:dyDescent="0.35">
      <c r="A776" s="416">
        <v>9270609</v>
      </c>
      <c r="B776" s="254" t="s">
        <v>1737</v>
      </c>
      <c r="C776" s="7" t="s">
        <v>36</v>
      </c>
      <c r="D776" s="7">
        <v>10</v>
      </c>
      <c r="E776" s="650">
        <v>1778.575</v>
      </c>
      <c r="F776" s="8">
        <f>E776/100*$I$2*Main!$AF$2</f>
        <v>2134.29</v>
      </c>
      <c r="G776" s="639">
        <f>F776*Main!$AF$4</f>
        <v>2134.29</v>
      </c>
      <c r="H776" s="9"/>
    </row>
    <row r="777" spans="1:8" s="5" customFormat="1" x14ac:dyDescent="0.35">
      <c r="A777" s="416">
        <v>9255401</v>
      </c>
      <c r="B777" s="254" t="s">
        <v>1738</v>
      </c>
      <c r="C777" s="7" t="s">
        <v>36</v>
      </c>
      <c r="D777" s="7">
        <v>10</v>
      </c>
      <c r="E777" s="650">
        <v>668.22500000000002</v>
      </c>
      <c r="F777" s="8">
        <f>E777/100*$I$2*Main!$AF$2</f>
        <v>801.87</v>
      </c>
      <c r="G777" s="639">
        <f>F777*Main!$AF$4</f>
        <v>801.87</v>
      </c>
      <c r="H777" s="9"/>
    </row>
    <row r="778" spans="1:8" s="5" customFormat="1" x14ac:dyDescent="0.35">
      <c r="A778" s="416">
        <v>9255403</v>
      </c>
      <c r="B778" s="254" t="s">
        <v>1739</v>
      </c>
      <c r="C778" s="7" t="s">
        <v>36</v>
      </c>
      <c r="D778" s="7">
        <v>10</v>
      </c>
      <c r="E778" s="650">
        <v>747.4083333333333</v>
      </c>
      <c r="F778" s="8">
        <f>E778/100*$I$2*Main!$AF$2</f>
        <v>896.88999999999987</v>
      </c>
      <c r="G778" s="639">
        <f>F778*Main!$AF$4</f>
        <v>896.88999999999987</v>
      </c>
      <c r="H778" s="9"/>
    </row>
    <row r="779" spans="1:8" s="5" customFormat="1" x14ac:dyDescent="0.35">
      <c r="A779" s="416">
        <v>9255404</v>
      </c>
      <c r="B779" s="254" t="s">
        <v>1740</v>
      </c>
      <c r="C779" s="7" t="s">
        <v>36</v>
      </c>
      <c r="D779" s="7">
        <v>10</v>
      </c>
      <c r="E779" s="650">
        <v>806.69166666666672</v>
      </c>
      <c r="F779" s="8">
        <f>E779/100*$I$2*Main!$AF$2</f>
        <v>968.03000000000009</v>
      </c>
      <c r="G779" s="639">
        <f>F779*Main!$AF$4</f>
        <v>968.03000000000009</v>
      </c>
      <c r="H779" s="9"/>
    </row>
    <row r="780" spans="1:8" s="5" customFormat="1" x14ac:dyDescent="0.35">
      <c r="A780" s="416">
        <v>9255405</v>
      </c>
      <c r="B780" s="254" t="s">
        <v>1741</v>
      </c>
      <c r="C780" s="7" t="s">
        <v>36</v>
      </c>
      <c r="D780" s="7">
        <v>10</v>
      </c>
      <c r="E780" s="650">
        <v>826.60833333333335</v>
      </c>
      <c r="F780" s="8">
        <f>E780/100*$I$2*Main!$AF$2</f>
        <v>991.93000000000006</v>
      </c>
      <c r="G780" s="639">
        <f>F780*Main!$AF$4</f>
        <v>991.93000000000006</v>
      </c>
      <c r="H780" s="9"/>
    </row>
    <row r="781" spans="1:8" s="5" customFormat="1" x14ac:dyDescent="0.35">
      <c r="A781" s="416">
        <v>9255407</v>
      </c>
      <c r="B781" s="254" t="s">
        <v>1742</v>
      </c>
      <c r="C781" s="7" t="s">
        <v>36</v>
      </c>
      <c r="D781" s="7">
        <v>10</v>
      </c>
      <c r="E781" s="650">
        <v>905.8</v>
      </c>
      <c r="F781" s="8">
        <f>E781/100*$I$2*Main!$AF$2</f>
        <v>1086.96</v>
      </c>
      <c r="G781" s="639">
        <f>F781*Main!$AF$4</f>
        <v>1086.96</v>
      </c>
      <c r="H781" s="9"/>
    </row>
    <row r="782" spans="1:8" s="5" customFormat="1" x14ac:dyDescent="0.35">
      <c r="A782" s="416">
        <v>9255409</v>
      </c>
      <c r="B782" s="254" t="s">
        <v>1743</v>
      </c>
      <c r="C782" s="7" t="s">
        <v>36</v>
      </c>
      <c r="D782" s="7">
        <v>10</v>
      </c>
      <c r="E782" s="650">
        <v>1575.0250000000001</v>
      </c>
      <c r="F782" s="8">
        <f>E782/100*$I$2*Main!$AF$2</f>
        <v>1890.0300000000002</v>
      </c>
      <c r="G782" s="639">
        <f>F782*Main!$AF$4</f>
        <v>1890.0300000000002</v>
      </c>
      <c r="H782" s="9"/>
    </row>
    <row r="783" spans="1:8" s="5" customFormat="1" x14ac:dyDescent="0.35">
      <c r="A783" s="416">
        <v>9255410</v>
      </c>
      <c r="B783" s="254" t="s">
        <v>1744</v>
      </c>
      <c r="C783" s="7" t="s">
        <v>36</v>
      </c>
      <c r="D783" s="7">
        <v>10</v>
      </c>
      <c r="E783" s="650">
        <v>1654.2</v>
      </c>
      <c r="F783" s="8">
        <f>E783/100*$I$2*Main!$AF$2</f>
        <v>1985.0400000000002</v>
      </c>
      <c r="G783" s="639">
        <f>F783*Main!$AF$4</f>
        <v>1985.0400000000002</v>
      </c>
      <c r="H783" s="9"/>
    </row>
    <row r="784" spans="1:8" s="5" customFormat="1" x14ac:dyDescent="0.35">
      <c r="A784" s="416">
        <v>9255411</v>
      </c>
      <c r="B784" s="254" t="s">
        <v>1745</v>
      </c>
      <c r="C784" s="7" t="s">
        <v>36</v>
      </c>
      <c r="D784" s="7">
        <v>10</v>
      </c>
      <c r="E784" s="650">
        <v>1733.3833333333334</v>
      </c>
      <c r="F784" s="8">
        <f>E784/100*$I$2*Main!$AF$2</f>
        <v>2080.06</v>
      </c>
      <c r="G784" s="639">
        <f>F784*Main!$AF$4</f>
        <v>2080.06</v>
      </c>
      <c r="H784" s="9"/>
    </row>
    <row r="785" spans="1:9" s="5" customFormat="1" x14ac:dyDescent="0.35">
      <c r="A785" s="416">
        <v>9255412</v>
      </c>
      <c r="B785" s="254" t="s">
        <v>1746</v>
      </c>
      <c r="C785" s="7" t="s">
        <v>36</v>
      </c>
      <c r="D785" s="7">
        <v>10</v>
      </c>
      <c r="E785" s="650">
        <v>1891.7916666666667</v>
      </c>
      <c r="F785" s="8">
        <f>E785/100*$I$2*Main!$AF$2</f>
        <v>2270.15</v>
      </c>
      <c r="G785" s="639">
        <f>F785*Main!$AF$4</f>
        <v>2270.15</v>
      </c>
      <c r="H785" s="9"/>
    </row>
    <row r="786" spans="1:9" s="5" customFormat="1" x14ac:dyDescent="0.35">
      <c r="A786" s="416">
        <v>9270611</v>
      </c>
      <c r="B786" s="254" t="s">
        <v>1747</v>
      </c>
      <c r="C786" s="7" t="s">
        <v>36</v>
      </c>
      <c r="D786" s="7">
        <v>10</v>
      </c>
      <c r="E786" s="650">
        <v>668.22500000000002</v>
      </c>
      <c r="F786" s="8">
        <f>E786/100*$I$2*Main!$AF$2</f>
        <v>801.87</v>
      </c>
      <c r="G786" s="639">
        <f>F786*Main!$AF$4</f>
        <v>801.87</v>
      </c>
      <c r="H786" s="9"/>
    </row>
    <row r="787" spans="1:9" s="5" customFormat="1" x14ac:dyDescent="0.35">
      <c r="A787" s="416">
        <v>9270613</v>
      </c>
      <c r="B787" s="254" t="s">
        <v>1748</v>
      </c>
      <c r="C787" s="7" t="s">
        <v>36</v>
      </c>
      <c r="D787" s="7">
        <v>10</v>
      </c>
      <c r="E787" s="650">
        <v>747.4083333333333</v>
      </c>
      <c r="F787" s="8">
        <f>E787/100*$I$2*Main!$AF$2</f>
        <v>896.88999999999987</v>
      </c>
      <c r="G787" s="639">
        <f>F787*Main!$AF$4</f>
        <v>896.88999999999987</v>
      </c>
      <c r="H787" s="9"/>
    </row>
    <row r="788" spans="1:9" s="5" customFormat="1" x14ac:dyDescent="0.35">
      <c r="A788" s="416">
        <v>9270614</v>
      </c>
      <c r="B788" s="254" t="s">
        <v>1749</v>
      </c>
      <c r="C788" s="7" t="s">
        <v>36</v>
      </c>
      <c r="D788" s="7">
        <v>10</v>
      </c>
      <c r="E788" s="650">
        <v>787.0333333333333</v>
      </c>
      <c r="F788" s="8">
        <f>E788/100*$I$2*Main!$AF$2</f>
        <v>944.43999999999994</v>
      </c>
      <c r="G788" s="639">
        <f>F788*Main!$AF$4</f>
        <v>944.43999999999994</v>
      </c>
      <c r="H788" s="9"/>
    </row>
    <row r="789" spans="1:9" s="5" customFormat="1" x14ac:dyDescent="0.35">
      <c r="A789" s="416">
        <v>9270615</v>
      </c>
      <c r="B789" s="254" t="s">
        <v>1750</v>
      </c>
      <c r="C789" s="7" t="s">
        <v>36</v>
      </c>
      <c r="D789" s="7">
        <v>10</v>
      </c>
      <c r="E789" s="650">
        <v>826.60833333333335</v>
      </c>
      <c r="F789" s="8">
        <f>E789/100*$I$2*Main!$AF$2</f>
        <v>991.93000000000006</v>
      </c>
      <c r="G789" s="639">
        <f>F789*Main!$AF$4</f>
        <v>991.93000000000006</v>
      </c>
      <c r="H789" s="9"/>
    </row>
    <row r="790" spans="1:9" s="5" customFormat="1" x14ac:dyDescent="0.35">
      <c r="A790" s="416">
        <v>9270617</v>
      </c>
      <c r="B790" s="254" t="s">
        <v>1751</v>
      </c>
      <c r="C790" s="7" t="s">
        <v>36</v>
      </c>
      <c r="D790" s="7">
        <v>10</v>
      </c>
      <c r="E790" s="650">
        <v>905.8</v>
      </c>
      <c r="F790" s="8">
        <f>E790/100*$I$2*Main!$AF$2</f>
        <v>1086.96</v>
      </c>
      <c r="G790" s="639">
        <f>F790*Main!$AF$4</f>
        <v>1086.96</v>
      </c>
      <c r="H790" s="9"/>
    </row>
    <row r="791" spans="1:9" s="106" customFormat="1" x14ac:dyDescent="0.35">
      <c r="A791" s="416">
        <v>9270619</v>
      </c>
      <c r="B791" s="254" t="s">
        <v>1752</v>
      </c>
      <c r="C791" s="7" t="s">
        <v>36</v>
      </c>
      <c r="D791" s="7">
        <v>10</v>
      </c>
      <c r="E791" s="650">
        <v>1575.0250000000001</v>
      </c>
      <c r="F791" s="8">
        <f>E791/100*$I$2*Main!$AF$2</f>
        <v>1890.0300000000002</v>
      </c>
      <c r="G791" s="639">
        <f>F791*Main!$AF$4</f>
        <v>1890.0300000000002</v>
      </c>
      <c r="H791" s="105"/>
      <c r="I791" s="5"/>
    </row>
    <row r="792" spans="1:9" s="5" customFormat="1" x14ac:dyDescent="0.35">
      <c r="A792" s="416">
        <v>9270620</v>
      </c>
      <c r="B792" s="254" t="s">
        <v>1753</v>
      </c>
      <c r="C792" s="7" t="s">
        <v>36</v>
      </c>
      <c r="D792" s="7">
        <v>10</v>
      </c>
      <c r="E792" s="650">
        <v>1654.2</v>
      </c>
      <c r="F792" s="8">
        <f>E792/100*$I$2*Main!$AF$2</f>
        <v>1985.0400000000002</v>
      </c>
      <c r="G792" s="639">
        <f>F792*Main!$AF$4</f>
        <v>1985.0400000000002</v>
      </c>
      <c r="H792" s="9"/>
    </row>
    <row r="793" spans="1:9" s="5" customFormat="1" x14ac:dyDescent="0.35">
      <c r="A793" s="416">
        <v>9270621</v>
      </c>
      <c r="B793" s="254" t="s">
        <v>1754</v>
      </c>
      <c r="C793" s="7" t="s">
        <v>36</v>
      </c>
      <c r="D793" s="7">
        <v>10</v>
      </c>
      <c r="E793" s="650">
        <v>1733.3833333333334</v>
      </c>
      <c r="F793" s="8">
        <f>E793/100*$I$2*Main!$AF$2</f>
        <v>2080.06</v>
      </c>
      <c r="G793" s="639">
        <f>F793*Main!$AF$4</f>
        <v>2080.06</v>
      </c>
      <c r="H793" s="9"/>
    </row>
    <row r="794" spans="1:9" s="5" customFormat="1" x14ac:dyDescent="0.35">
      <c r="A794" s="416">
        <v>9270622</v>
      </c>
      <c r="B794" s="254" t="s">
        <v>1755</v>
      </c>
      <c r="C794" s="7" t="s">
        <v>36</v>
      </c>
      <c r="D794" s="7">
        <v>10</v>
      </c>
      <c r="E794" s="650">
        <v>1891.7916666666667</v>
      </c>
      <c r="F794" s="8">
        <f>E794/100*$I$2*Main!$AF$2</f>
        <v>2270.15</v>
      </c>
      <c r="G794" s="639">
        <f>F794*Main!$AF$4</f>
        <v>2270.15</v>
      </c>
      <c r="H794" s="9"/>
    </row>
    <row r="795" spans="1:9" s="5" customFormat="1" x14ac:dyDescent="0.35">
      <c r="A795" s="416">
        <v>9257300</v>
      </c>
      <c r="B795" s="254" t="s">
        <v>1756</v>
      </c>
      <c r="C795" s="320"/>
      <c r="D795" s="7">
        <v>1</v>
      </c>
      <c r="E795" s="650">
        <v>9590.5</v>
      </c>
      <c r="F795" s="8">
        <f>E795/100*$I$2*Main!$AF$2</f>
        <v>11508.6</v>
      </c>
      <c r="G795" s="639">
        <f>F795*Main!$AF$4</f>
        <v>11508.6</v>
      </c>
      <c r="H795" s="9"/>
    </row>
    <row r="796" spans="1:9" s="5" customFormat="1" x14ac:dyDescent="0.35">
      <c r="A796" s="416">
        <v>9257301</v>
      </c>
      <c r="B796" s="254" t="s">
        <v>1757</v>
      </c>
      <c r="C796" s="320"/>
      <c r="D796" s="7">
        <v>1</v>
      </c>
      <c r="E796" s="650">
        <v>15326.533333333333</v>
      </c>
      <c r="F796" s="8">
        <f>E796/100*$I$2*Main!$AF$2</f>
        <v>18391.84</v>
      </c>
      <c r="G796" s="639">
        <f>F796*Main!$AF$4</f>
        <v>18391.84</v>
      </c>
      <c r="H796" s="9"/>
    </row>
    <row r="797" spans="1:9" s="5" customFormat="1" x14ac:dyDescent="0.35">
      <c r="A797" s="416">
        <v>9257302</v>
      </c>
      <c r="B797" s="254" t="s">
        <v>1758</v>
      </c>
      <c r="C797" s="320"/>
      <c r="D797" s="7">
        <v>1</v>
      </c>
      <c r="E797" s="650">
        <v>18478.266666666666</v>
      </c>
      <c r="F797" s="8">
        <f>E797/100*$I$2*Main!$AF$2</f>
        <v>22173.920000000002</v>
      </c>
      <c r="G797" s="639">
        <f>F797*Main!$AF$4</f>
        <v>22173.920000000002</v>
      </c>
      <c r="H797" s="9"/>
    </row>
    <row r="798" spans="1:9" s="5" customFormat="1" x14ac:dyDescent="0.35">
      <c r="A798" s="416">
        <v>9257303</v>
      </c>
      <c r="B798" s="254" t="s">
        <v>1759</v>
      </c>
      <c r="C798" s="320"/>
      <c r="D798" s="7">
        <v>1</v>
      </c>
      <c r="E798" s="650">
        <v>20571.95</v>
      </c>
      <c r="F798" s="8">
        <f>E798/100*$I$2*Main!$AF$2</f>
        <v>24686.34</v>
      </c>
      <c r="G798" s="639">
        <f>F798*Main!$AF$4</f>
        <v>24686.34</v>
      </c>
      <c r="H798" s="9"/>
    </row>
    <row r="799" spans="1:9" s="5" customFormat="1" x14ac:dyDescent="0.35">
      <c r="A799" s="416">
        <v>9257666</v>
      </c>
      <c r="B799" s="254" t="s">
        <v>1760</v>
      </c>
      <c r="C799" s="320"/>
      <c r="D799" s="7">
        <v>20</v>
      </c>
      <c r="E799" s="650">
        <v>293.28333333333336</v>
      </c>
      <c r="F799" s="8">
        <f>E799/100*$I$2*Main!$AF$2</f>
        <v>351.94</v>
      </c>
      <c r="G799" s="639">
        <f>F799*Main!$AF$4</f>
        <v>351.94</v>
      </c>
      <c r="H799" s="9"/>
    </row>
    <row r="800" spans="1:9" s="5" customFormat="1" x14ac:dyDescent="0.35">
      <c r="A800" s="416">
        <v>9257667</v>
      </c>
      <c r="B800" s="254" t="s">
        <v>1761</v>
      </c>
      <c r="C800" s="320"/>
      <c r="D800" s="7">
        <v>20</v>
      </c>
      <c r="E800" s="650">
        <v>293.28333333333336</v>
      </c>
      <c r="F800" s="8">
        <f>E800/100*$I$2*Main!$AF$2</f>
        <v>351.94</v>
      </c>
      <c r="G800" s="639">
        <f>F800*Main!$AF$4</f>
        <v>351.94</v>
      </c>
      <c r="H800" s="9"/>
    </row>
    <row r="801" spans="1:9" s="5" customFormat="1" x14ac:dyDescent="0.35">
      <c r="A801" s="416">
        <v>9257668</v>
      </c>
      <c r="B801" s="254" t="s">
        <v>1762</v>
      </c>
      <c r="C801" s="320"/>
      <c r="D801" s="7">
        <v>20</v>
      </c>
      <c r="E801" s="650">
        <v>386.64166666666665</v>
      </c>
      <c r="F801" s="8">
        <f>E801/100*$I$2*Main!$AF$2</f>
        <v>463.96999999999997</v>
      </c>
      <c r="G801" s="639">
        <f>F801*Main!$AF$4</f>
        <v>463.96999999999997</v>
      </c>
      <c r="H801" s="9"/>
    </row>
    <row r="802" spans="1:9" s="5" customFormat="1" x14ac:dyDescent="0.35">
      <c r="A802" s="416">
        <v>9257669</v>
      </c>
      <c r="B802" s="254" t="s">
        <v>1763</v>
      </c>
      <c r="C802" s="320"/>
      <c r="D802" s="7">
        <v>20</v>
      </c>
      <c r="E802" s="650">
        <v>386.64166666666665</v>
      </c>
      <c r="F802" s="8">
        <f>E802/100*$I$2*Main!$AF$2</f>
        <v>463.96999999999997</v>
      </c>
      <c r="G802" s="639">
        <f>F802*Main!$AF$4</f>
        <v>463.96999999999997</v>
      </c>
      <c r="H802" s="9"/>
    </row>
    <row r="803" spans="1:9" s="106" customFormat="1" x14ac:dyDescent="0.35">
      <c r="A803" s="416">
        <v>9257670</v>
      </c>
      <c r="B803" s="254" t="s">
        <v>1764</v>
      </c>
      <c r="C803" s="320"/>
      <c r="D803" s="7">
        <v>20</v>
      </c>
      <c r="E803" s="650">
        <v>506.58333333333331</v>
      </c>
      <c r="F803" s="8">
        <f>E803/100*$I$2*Main!$AF$2</f>
        <v>607.9</v>
      </c>
      <c r="G803" s="639">
        <f>F803*Main!$AF$4</f>
        <v>607.9</v>
      </c>
      <c r="H803" s="105"/>
      <c r="I803" s="5"/>
    </row>
    <row r="804" spans="1:9" s="106" customFormat="1" x14ac:dyDescent="0.35">
      <c r="A804" s="416">
        <v>9257671</v>
      </c>
      <c r="B804" s="254" t="s">
        <v>1765</v>
      </c>
      <c r="C804" s="320"/>
      <c r="D804" s="7">
        <v>20</v>
      </c>
      <c r="E804" s="650">
        <v>506.58333333333331</v>
      </c>
      <c r="F804" s="8">
        <f>E804/100*$I$2*Main!$AF$2</f>
        <v>607.9</v>
      </c>
      <c r="G804" s="639">
        <f>F804*Main!$AF$4</f>
        <v>607.9</v>
      </c>
      <c r="H804" s="105"/>
      <c r="I804" s="5"/>
    </row>
    <row r="805" spans="1:9" s="106" customFormat="1" x14ac:dyDescent="0.35">
      <c r="A805" s="416">
        <v>9257672</v>
      </c>
      <c r="B805" s="254" t="s">
        <v>1766</v>
      </c>
      <c r="C805" s="320"/>
      <c r="D805" s="7">
        <v>20</v>
      </c>
      <c r="E805" s="650">
        <v>698.50833333333333</v>
      </c>
      <c r="F805" s="8">
        <f>E805/100*$I$2*Main!$AF$2</f>
        <v>838.20999999999992</v>
      </c>
      <c r="G805" s="639">
        <f>F805*Main!$AF$4</f>
        <v>838.20999999999992</v>
      </c>
      <c r="H805" s="105"/>
      <c r="I805" s="5"/>
    </row>
    <row r="806" spans="1:9" s="106" customFormat="1" x14ac:dyDescent="0.35">
      <c r="A806" s="416">
        <v>9257673</v>
      </c>
      <c r="B806" s="254" t="s">
        <v>1767</v>
      </c>
      <c r="C806" s="320"/>
      <c r="D806" s="7">
        <v>20</v>
      </c>
      <c r="E806" s="650">
        <v>698.50833333333333</v>
      </c>
      <c r="F806" s="8">
        <f>E806/100*$I$2*Main!$AF$2</f>
        <v>838.20999999999992</v>
      </c>
      <c r="G806" s="639">
        <f>F806*Main!$AF$4</f>
        <v>838.20999999999992</v>
      </c>
      <c r="H806" s="105"/>
      <c r="I806" s="5"/>
    </row>
    <row r="807" spans="1:9" s="106" customFormat="1" x14ac:dyDescent="0.35">
      <c r="A807" s="416">
        <v>9257269</v>
      </c>
      <c r="B807" s="254" t="s">
        <v>1768</v>
      </c>
      <c r="C807" s="320"/>
      <c r="D807" s="7">
        <v>1</v>
      </c>
      <c r="E807" s="650">
        <v>10786.033333333333</v>
      </c>
      <c r="F807" s="8">
        <f>E807/100*$I$2*Main!$AF$2</f>
        <v>12943.24</v>
      </c>
      <c r="G807" s="639">
        <f>F807*Main!$AF$4</f>
        <v>12943.24</v>
      </c>
      <c r="H807" s="105"/>
      <c r="I807" s="5"/>
    </row>
    <row r="808" spans="1:9" s="106" customFormat="1" x14ac:dyDescent="0.35">
      <c r="A808" s="416">
        <v>9257270</v>
      </c>
      <c r="B808" s="254" t="s">
        <v>1769</v>
      </c>
      <c r="C808" s="320"/>
      <c r="D808" s="7">
        <v>1</v>
      </c>
      <c r="E808" s="650">
        <v>12902.908333333333</v>
      </c>
      <c r="F808" s="8">
        <f>E808/100*$I$2*Main!$AF$2</f>
        <v>15483.489999999998</v>
      </c>
      <c r="G808" s="639">
        <f>F808*Main!$AF$4</f>
        <v>15483.489999999998</v>
      </c>
      <c r="H808" s="105"/>
      <c r="I808" s="5"/>
    </row>
    <row r="809" spans="1:9" s="106" customFormat="1" x14ac:dyDescent="0.35">
      <c r="A809" s="416">
        <v>9257271</v>
      </c>
      <c r="B809" s="254" t="s">
        <v>1770</v>
      </c>
      <c r="C809" s="320"/>
      <c r="D809" s="7">
        <v>1</v>
      </c>
      <c r="E809" s="650">
        <v>16128.625</v>
      </c>
      <c r="F809" s="8">
        <f>E809/100*$I$2*Main!$AF$2</f>
        <v>19354.349999999999</v>
      </c>
      <c r="G809" s="639">
        <f>F809*Main!$AF$4</f>
        <v>19354.349999999999</v>
      </c>
      <c r="H809" s="105"/>
      <c r="I809" s="5"/>
    </row>
    <row r="810" spans="1:9" s="5" customFormat="1" x14ac:dyDescent="0.35">
      <c r="A810" s="416">
        <v>9257611</v>
      </c>
      <c r="B810" s="254" t="s">
        <v>1771</v>
      </c>
      <c r="C810" s="320"/>
      <c r="D810" s="7">
        <v>1</v>
      </c>
      <c r="E810" s="650">
        <v>521.42499999999995</v>
      </c>
      <c r="F810" s="8">
        <f>E810/100*$I$2*Main!$AF$2</f>
        <v>625.71</v>
      </c>
      <c r="G810" s="639">
        <f>F810*Main!$AF$4</f>
        <v>625.71</v>
      </c>
      <c r="H810" s="9"/>
    </row>
    <row r="811" spans="1:9" s="5" customFormat="1" x14ac:dyDescent="0.35">
      <c r="A811" s="416">
        <v>9257612</v>
      </c>
      <c r="B811" s="254" t="s">
        <v>1772</v>
      </c>
      <c r="C811" s="320"/>
      <c r="D811" s="7">
        <v>1</v>
      </c>
      <c r="E811" s="650">
        <v>661</v>
      </c>
      <c r="F811" s="8">
        <f>E811/100*$I$2*Main!$AF$2</f>
        <v>793.2</v>
      </c>
      <c r="G811" s="639">
        <f>F811*Main!$AF$4</f>
        <v>793.2</v>
      </c>
      <c r="H811" s="9"/>
    </row>
    <row r="812" spans="1:9" s="106" customFormat="1" x14ac:dyDescent="0.35">
      <c r="A812" s="416">
        <v>9257613</v>
      </c>
      <c r="B812" s="254" t="s">
        <v>1773</v>
      </c>
      <c r="C812" s="320"/>
      <c r="D812" s="7">
        <v>1</v>
      </c>
      <c r="E812" s="650">
        <v>923.52499999999998</v>
      </c>
      <c r="F812" s="8">
        <f>E812/100*$I$2*Main!$AF$2</f>
        <v>1108.23</v>
      </c>
      <c r="G812" s="639">
        <f>F812*Main!$AF$4</f>
        <v>1108.23</v>
      </c>
      <c r="H812" s="105"/>
      <c r="I812" s="5"/>
    </row>
    <row r="813" spans="1:9" s="106" customFormat="1" x14ac:dyDescent="0.35">
      <c r="A813" s="416">
        <v>9257623</v>
      </c>
      <c r="B813" s="254" t="s">
        <v>1774</v>
      </c>
      <c r="C813" s="320"/>
      <c r="D813" s="7">
        <v>1</v>
      </c>
      <c r="E813" s="650">
        <v>832.7166666666667</v>
      </c>
      <c r="F813" s="8">
        <f>E813/100*$I$2*Main!$AF$2</f>
        <v>999.26</v>
      </c>
      <c r="G813" s="639">
        <f>F813*Main!$AF$4</f>
        <v>999.26</v>
      </c>
      <c r="H813" s="105"/>
      <c r="I813" s="5"/>
    </row>
    <row r="814" spans="1:9" s="5" customFormat="1" x14ac:dyDescent="0.35">
      <c r="A814" s="416">
        <v>9257734</v>
      </c>
      <c r="B814" s="254" t="s">
        <v>1775</v>
      </c>
      <c r="C814" s="320"/>
      <c r="D814" s="7">
        <v>1</v>
      </c>
      <c r="E814" s="650">
        <v>953.64166666666665</v>
      </c>
      <c r="F814" s="8">
        <f>E814/100*$I$2*Main!$AF$2</f>
        <v>1144.3699999999999</v>
      </c>
      <c r="G814" s="639">
        <f>F814*Main!$AF$4</f>
        <v>1144.3699999999999</v>
      </c>
      <c r="H814" s="9"/>
    </row>
    <row r="815" spans="1:9" s="5" customFormat="1" x14ac:dyDescent="0.35">
      <c r="A815" s="416">
        <v>9255678</v>
      </c>
      <c r="B815" s="254" t="s">
        <v>1776</v>
      </c>
      <c r="C815" s="7" t="s">
        <v>36</v>
      </c>
      <c r="D815" s="7">
        <v>10</v>
      </c>
      <c r="E815" s="650">
        <v>3102.7833333333333</v>
      </c>
      <c r="F815" s="8">
        <f>E815/100*$I$2*Main!$AF$2</f>
        <v>3723.34</v>
      </c>
      <c r="G815" s="639">
        <f>F815*Main!$AF$4</f>
        <v>3723.34</v>
      </c>
      <c r="H815" s="9"/>
    </row>
    <row r="816" spans="1:9" s="5" customFormat="1" x14ac:dyDescent="0.35">
      <c r="A816" s="416">
        <v>9255679</v>
      </c>
      <c r="B816" s="254" t="s">
        <v>1777</v>
      </c>
      <c r="C816" s="7" t="s">
        <v>36</v>
      </c>
      <c r="D816" s="7">
        <v>10</v>
      </c>
      <c r="E816" s="650">
        <v>3432.5166666666669</v>
      </c>
      <c r="F816" s="8">
        <f>E816/100*$I$2*Main!$AF$2</f>
        <v>4119.0200000000004</v>
      </c>
      <c r="G816" s="639">
        <f>F816*Main!$AF$4</f>
        <v>4119.0200000000004</v>
      </c>
      <c r="H816" s="9"/>
    </row>
    <row r="817" spans="1:9" s="5" customFormat="1" x14ac:dyDescent="0.35">
      <c r="A817" s="416">
        <v>9255680</v>
      </c>
      <c r="B817" s="254" t="s">
        <v>1778</v>
      </c>
      <c r="C817" s="7" t="s">
        <v>36</v>
      </c>
      <c r="D817" s="7">
        <v>10</v>
      </c>
      <c r="E817" s="650">
        <v>3597.3666666666668</v>
      </c>
      <c r="F817" s="8">
        <f>E817/100*$I$2*Main!$AF$2</f>
        <v>4316.84</v>
      </c>
      <c r="G817" s="639">
        <f>F817*Main!$AF$4</f>
        <v>4316.84</v>
      </c>
      <c r="H817" s="9"/>
    </row>
    <row r="818" spans="1:9" s="5" customFormat="1" x14ac:dyDescent="0.35">
      <c r="A818" s="416">
        <v>9255681</v>
      </c>
      <c r="B818" s="254" t="s">
        <v>1779</v>
      </c>
      <c r="C818" s="7" t="s">
        <v>36</v>
      </c>
      <c r="D818" s="7">
        <v>10</v>
      </c>
      <c r="E818" s="650">
        <v>3762.2</v>
      </c>
      <c r="F818" s="8">
        <f>E818/100*$I$2*Main!$AF$2</f>
        <v>4514.6400000000003</v>
      </c>
      <c r="G818" s="639">
        <f>F818*Main!$AF$4</f>
        <v>4514.6400000000003</v>
      </c>
      <c r="H818" s="9"/>
    </row>
    <row r="819" spans="1:9" s="5" customFormat="1" x14ac:dyDescent="0.35">
      <c r="A819" s="416">
        <v>9255682</v>
      </c>
      <c r="B819" s="254" t="s">
        <v>1780</v>
      </c>
      <c r="C819" s="320"/>
      <c r="D819" s="7">
        <v>10</v>
      </c>
      <c r="E819" s="650">
        <v>4091.9</v>
      </c>
      <c r="F819" s="8">
        <f>E819/100*$I$2*Main!$AF$2</f>
        <v>4910.2800000000007</v>
      </c>
      <c r="G819" s="639">
        <f>F819*Main!$AF$4</f>
        <v>4910.2800000000007</v>
      </c>
      <c r="H819" s="9"/>
    </row>
    <row r="820" spans="1:9" s="5" customFormat="1" x14ac:dyDescent="0.35">
      <c r="A820" s="416">
        <v>9255683</v>
      </c>
      <c r="B820" s="254" t="s">
        <v>1781</v>
      </c>
      <c r="C820" s="7" t="s">
        <v>36</v>
      </c>
      <c r="D820" s="7">
        <v>10</v>
      </c>
      <c r="E820" s="650">
        <v>4751.2833333333338</v>
      </c>
      <c r="F820" s="8">
        <f>E820/100*$I$2*Main!$AF$2</f>
        <v>5701.5400000000009</v>
      </c>
      <c r="G820" s="639">
        <f>F820*Main!$AF$4</f>
        <v>5701.5400000000009</v>
      </c>
      <c r="H820" s="9"/>
    </row>
    <row r="821" spans="1:9" s="5" customFormat="1" x14ac:dyDescent="0.35">
      <c r="A821" s="416">
        <v>9255684</v>
      </c>
      <c r="B821" s="254" t="s">
        <v>1782</v>
      </c>
      <c r="C821" s="320"/>
      <c r="D821" s="7">
        <v>10</v>
      </c>
      <c r="E821" s="650">
        <v>5080.9750000000004</v>
      </c>
      <c r="F821" s="8">
        <f>E821/100*$I$2*Main!$AF$2</f>
        <v>6097.17</v>
      </c>
      <c r="G821" s="639">
        <f>F821*Main!$AF$4</f>
        <v>6097.17</v>
      </c>
      <c r="H821" s="9"/>
    </row>
    <row r="822" spans="1:9" s="106" customFormat="1" x14ac:dyDescent="0.35">
      <c r="A822" s="416">
        <v>9255685</v>
      </c>
      <c r="B822" s="254" t="s">
        <v>1783</v>
      </c>
      <c r="C822" s="7" t="s">
        <v>36</v>
      </c>
      <c r="D822" s="7">
        <v>10</v>
      </c>
      <c r="E822" s="650">
        <v>5410.6750000000002</v>
      </c>
      <c r="F822" s="8">
        <f>E822/100*$I$2*Main!$AF$2</f>
        <v>6492.81</v>
      </c>
      <c r="G822" s="639">
        <f>F822*Main!$AF$4</f>
        <v>6492.81</v>
      </c>
      <c r="H822" s="105"/>
      <c r="I822" s="5"/>
    </row>
    <row r="823" spans="1:9" s="106" customFormat="1" x14ac:dyDescent="0.35">
      <c r="A823" s="416">
        <v>9255686</v>
      </c>
      <c r="B823" s="254" t="s">
        <v>1784</v>
      </c>
      <c r="C823" s="7" t="s">
        <v>36</v>
      </c>
      <c r="D823" s="7">
        <v>10</v>
      </c>
      <c r="E823" s="650">
        <v>6070.083333333333</v>
      </c>
      <c r="F823" s="8">
        <f>E823/100*$I$2*Main!$AF$2</f>
        <v>7284.0999999999995</v>
      </c>
      <c r="G823" s="639">
        <f>F823*Main!$AF$4</f>
        <v>7284.0999999999995</v>
      </c>
      <c r="H823" s="105"/>
      <c r="I823" s="5"/>
    </row>
    <row r="824" spans="1:9" s="106" customFormat="1" x14ac:dyDescent="0.35">
      <c r="A824" s="416">
        <v>9257368</v>
      </c>
      <c r="B824" s="254" t="s">
        <v>1785</v>
      </c>
      <c r="C824" s="7" t="s">
        <v>36</v>
      </c>
      <c r="D824" s="7">
        <v>10</v>
      </c>
      <c r="E824" s="650">
        <v>3102.7833333333333</v>
      </c>
      <c r="F824" s="8">
        <f>E824/100*$I$2*Main!$AF$2</f>
        <v>3723.34</v>
      </c>
      <c r="G824" s="639">
        <f>F824*Main!$AF$4</f>
        <v>3723.34</v>
      </c>
      <c r="H824" s="105"/>
      <c r="I824" s="5"/>
    </row>
    <row r="825" spans="1:9" s="5" customFormat="1" x14ac:dyDescent="0.35">
      <c r="A825" s="416">
        <v>9257369</v>
      </c>
      <c r="B825" s="254" t="s">
        <v>1786</v>
      </c>
      <c r="C825" s="7" t="s">
        <v>36</v>
      </c>
      <c r="D825" s="7">
        <v>10</v>
      </c>
      <c r="E825" s="650">
        <v>3432.5166666666669</v>
      </c>
      <c r="F825" s="8">
        <f>E825/100*$I$2*Main!$AF$2</f>
        <v>4119.0200000000004</v>
      </c>
      <c r="G825" s="639">
        <f>F825*Main!$AF$4</f>
        <v>4119.0200000000004</v>
      </c>
      <c r="H825" s="9"/>
    </row>
    <row r="826" spans="1:9" s="5" customFormat="1" x14ac:dyDescent="0.35">
      <c r="A826" s="416">
        <v>9257370</v>
      </c>
      <c r="B826" s="254" t="s">
        <v>1787</v>
      </c>
      <c r="C826" s="7" t="s">
        <v>36</v>
      </c>
      <c r="D826" s="7">
        <v>10</v>
      </c>
      <c r="E826" s="650">
        <v>3597.3666666666668</v>
      </c>
      <c r="F826" s="8">
        <f>E826/100*$I$2*Main!$AF$2</f>
        <v>4316.84</v>
      </c>
      <c r="G826" s="639">
        <f>F826*Main!$AF$4</f>
        <v>4316.84</v>
      </c>
      <c r="H826" s="9"/>
    </row>
    <row r="827" spans="1:9" s="5" customFormat="1" x14ac:dyDescent="0.35">
      <c r="A827" s="416">
        <v>9257371</v>
      </c>
      <c r="B827" s="254" t="s">
        <v>1788</v>
      </c>
      <c r="C827" s="7" t="s">
        <v>36</v>
      </c>
      <c r="D827" s="7">
        <v>10</v>
      </c>
      <c r="E827" s="650">
        <v>3762.2</v>
      </c>
      <c r="F827" s="8">
        <f>E827/100*$I$2*Main!$AF$2</f>
        <v>4514.6400000000003</v>
      </c>
      <c r="G827" s="639">
        <f>F827*Main!$AF$4</f>
        <v>4514.6400000000003</v>
      </c>
      <c r="H827" s="9"/>
    </row>
    <row r="828" spans="1:9" s="5" customFormat="1" x14ac:dyDescent="0.35">
      <c r="A828" s="416">
        <v>9257372</v>
      </c>
      <c r="B828" s="254" t="s">
        <v>1789</v>
      </c>
      <c r="C828" s="7" t="s">
        <v>36</v>
      </c>
      <c r="D828" s="7">
        <v>10</v>
      </c>
      <c r="E828" s="650">
        <v>4091.9</v>
      </c>
      <c r="F828" s="8">
        <f>E828/100*$I$2*Main!$AF$2</f>
        <v>4910.2800000000007</v>
      </c>
      <c r="G828" s="639">
        <f>F828*Main!$AF$4</f>
        <v>4910.2800000000007</v>
      </c>
      <c r="H828" s="9"/>
    </row>
    <row r="829" spans="1:9" s="5" customFormat="1" x14ac:dyDescent="0.35">
      <c r="A829" s="416">
        <v>9257373</v>
      </c>
      <c r="B829" s="254" t="s">
        <v>1790</v>
      </c>
      <c r="C829" s="7" t="s">
        <v>36</v>
      </c>
      <c r="D829" s="7">
        <v>10</v>
      </c>
      <c r="E829" s="650">
        <v>4751.2833333333338</v>
      </c>
      <c r="F829" s="8">
        <f>E829/100*$I$2*Main!$AF$2</f>
        <v>5701.5400000000009</v>
      </c>
      <c r="G829" s="639">
        <f>F829*Main!$AF$4</f>
        <v>5701.5400000000009</v>
      </c>
      <c r="H829" s="9"/>
    </row>
    <row r="830" spans="1:9" s="5" customFormat="1" x14ac:dyDescent="0.35">
      <c r="A830" s="416">
        <v>9257374</v>
      </c>
      <c r="B830" s="254" t="s">
        <v>1791</v>
      </c>
      <c r="C830" s="7" t="s">
        <v>36</v>
      </c>
      <c r="D830" s="7">
        <v>10</v>
      </c>
      <c r="E830" s="650">
        <v>5080.9750000000004</v>
      </c>
      <c r="F830" s="8">
        <f>E830/100*$I$2*Main!$AF$2</f>
        <v>6097.17</v>
      </c>
      <c r="G830" s="639">
        <f>F830*Main!$AF$4</f>
        <v>6097.17</v>
      </c>
      <c r="H830" s="9"/>
    </row>
    <row r="831" spans="1:9" s="5" customFormat="1" x14ac:dyDescent="0.35">
      <c r="A831" s="416">
        <v>9257375</v>
      </c>
      <c r="B831" s="254" t="s">
        <v>1792</v>
      </c>
      <c r="C831" s="7" t="s">
        <v>36</v>
      </c>
      <c r="D831" s="7">
        <v>10</v>
      </c>
      <c r="E831" s="650">
        <v>5410.6750000000002</v>
      </c>
      <c r="F831" s="8">
        <f>E831/100*$I$2*Main!$AF$2</f>
        <v>6492.81</v>
      </c>
      <c r="G831" s="639">
        <f>F831*Main!$AF$4</f>
        <v>6492.81</v>
      </c>
      <c r="H831" s="9"/>
    </row>
    <row r="832" spans="1:9" s="5" customFormat="1" x14ac:dyDescent="0.35">
      <c r="A832" s="416">
        <v>9257376</v>
      </c>
      <c r="B832" s="254" t="s">
        <v>1793</v>
      </c>
      <c r="C832" s="7" t="s">
        <v>36</v>
      </c>
      <c r="D832" s="7">
        <v>10</v>
      </c>
      <c r="E832" s="650">
        <v>6070.083333333333</v>
      </c>
      <c r="F832" s="8">
        <f>E832/100*$I$2*Main!$AF$2</f>
        <v>7284.0999999999995</v>
      </c>
      <c r="G832" s="639">
        <f>F832*Main!$AF$4</f>
        <v>7284.0999999999995</v>
      </c>
      <c r="H832" s="9"/>
    </row>
    <row r="833" spans="1:9" s="5" customFormat="1" x14ac:dyDescent="0.35">
      <c r="A833" s="416">
        <v>9255705</v>
      </c>
      <c r="B833" s="254" t="s">
        <v>1794</v>
      </c>
      <c r="C833" s="7" t="s">
        <v>36</v>
      </c>
      <c r="D833" s="7">
        <v>10</v>
      </c>
      <c r="E833" s="650">
        <v>3707.7750000000001</v>
      </c>
      <c r="F833" s="8">
        <f>E833/100*$I$2*Main!$AF$2</f>
        <v>4449.33</v>
      </c>
      <c r="G833" s="639">
        <f>F833*Main!$AF$4</f>
        <v>4449.33</v>
      </c>
      <c r="H833" s="9"/>
    </row>
    <row r="834" spans="1:9" s="5" customFormat="1" x14ac:dyDescent="0.35">
      <c r="A834" s="416">
        <v>9255706</v>
      </c>
      <c r="B834" s="254" t="s">
        <v>1795</v>
      </c>
      <c r="C834" s="7" t="s">
        <v>36</v>
      </c>
      <c r="D834" s="7">
        <v>10</v>
      </c>
      <c r="E834" s="650">
        <v>4149.5083333333332</v>
      </c>
      <c r="F834" s="8">
        <f>E834/100*$I$2*Main!$AF$2</f>
        <v>4979.41</v>
      </c>
      <c r="G834" s="639">
        <f>F834*Main!$AF$4</f>
        <v>4979.41</v>
      </c>
      <c r="H834" s="9"/>
    </row>
    <row r="835" spans="1:9" s="5" customFormat="1" x14ac:dyDescent="0.35">
      <c r="A835" s="416">
        <v>9255707</v>
      </c>
      <c r="B835" s="254" t="s">
        <v>1796</v>
      </c>
      <c r="C835" s="7" t="s">
        <v>36</v>
      </c>
      <c r="D835" s="7">
        <v>10</v>
      </c>
      <c r="E835" s="650">
        <v>4370.3833333333332</v>
      </c>
      <c r="F835" s="8">
        <f>E835/100*$I$2*Main!$AF$2</f>
        <v>5244.46</v>
      </c>
      <c r="G835" s="639">
        <f>F835*Main!$AF$4</f>
        <v>5244.46</v>
      </c>
      <c r="H835" s="9"/>
    </row>
    <row r="836" spans="1:9" s="106" customFormat="1" x14ac:dyDescent="0.35">
      <c r="A836" s="416">
        <v>9255708</v>
      </c>
      <c r="B836" s="254" t="s">
        <v>1797</v>
      </c>
      <c r="C836" s="7" t="s">
        <v>36</v>
      </c>
      <c r="D836" s="7">
        <v>10</v>
      </c>
      <c r="E836" s="650">
        <v>4591.2666666666664</v>
      </c>
      <c r="F836" s="8">
        <f>E836/100*$I$2*Main!$AF$2</f>
        <v>5509.52</v>
      </c>
      <c r="G836" s="639">
        <f>F836*Main!$AF$4</f>
        <v>5509.52</v>
      </c>
      <c r="H836" s="105"/>
      <c r="I836" s="5"/>
    </row>
    <row r="837" spans="1:9" s="106" customFormat="1" x14ac:dyDescent="0.35">
      <c r="A837" s="416">
        <v>9255709</v>
      </c>
      <c r="B837" s="254" t="s">
        <v>1798</v>
      </c>
      <c r="C837" s="320"/>
      <c r="D837" s="7">
        <v>10</v>
      </c>
      <c r="E837" s="650">
        <v>5033</v>
      </c>
      <c r="F837" s="8">
        <f>E837/100*$I$2*Main!$AF$2</f>
        <v>6039.5999999999995</v>
      </c>
      <c r="G837" s="639">
        <f>F837*Main!$AF$4</f>
        <v>6039.5999999999995</v>
      </c>
      <c r="H837" s="105"/>
      <c r="I837" s="5"/>
    </row>
    <row r="838" spans="1:9" s="106" customFormat="1" x14ac:dyDescent="0.35">
      <c r="A838" s="416">
        <v>9255710</v>
      </c>
      <c r="B838" s="254" t="s">
        <v>1799</v>
      </c>
      <c r="C838" s="7" t="s">
        <v>36</v>
      </c>
      <c r="D838" s="7">
        <v>10</v>
      </c>
      <c r="E838" s="650">
        <v>5916.5083333333332</v>
      </c>
      <c r="F838" s="8">
        <f>E838/100*$I$2*Main!$AF$2</f>
        <v>7099.81</v>
      </c>
      <c r="G838" s="639">
        <f>F838*Main!$AF$4</f>
        <v>7099.81</v>
      </c>
      <c r="H838" s="105"/>
      <c r="I838" s="5"/>
    </row>
    <row r="839" spans="1:9" s="106" customFormat="1" x14ac:dyDescent="0.35">
      <c r="A839" s="416">
        <v>9255711</v>
      </c>
      <c r="B839" s="254" t="s">
        <v>1800</v>
      </c>
      <c r="C839" s="320"/>
      <c r="D839" s="7">
        <v>10</v>
      </c>
      <c r="E839" s="650">
        <v>6358.25</v>
      </c>
      <c r="F839" s="8">
        <f>E839/100*$I$2*Main!$AF$2</f>
        <v>7629.9000000000005</v>
      </c>
      <c r="G839" s="639">
        <f>F839*Main!$AF$4</f>
        <v>7629.9000000000005</v>
      </c>
      <c r="H839" s="105"/>
      <c r="I839" s="5"/>
    </row>
    <row r="840" spans="1:9" s="106" customFormat="1" x14ac:dyDescent="0.35">
      <c r="A840" s="416">
        <v>9255712</v>
      </c>
      <c r="B840" s="254" t="s">
        <v>1801</v>
      </c>
      <c r="C840" s="7" t="s">
        <v>36</v>
      </c>
      <c r="D840" s="7">
        <v>10</v>
      </c>
      <c r="E840" s="650">
        <v>6800.0083333333332</v>
      </c>
      <c r="F840" s="8">
        <f>E840/100*$I$2*Main!$AF$2</f>
        <v>8160.01</v>
      </c>
      <c r="G840" s="639">
        <f>F840*Main!$AF$4</f>
        <v>8160.01</v>
      </c>
      <c r="H840" s="105"/>
      <c r="I840" s="5"/>
    </row>
    <row r="841" spans="1:9" s="106" customFormat="1" x14ac:dyDescent="0.35">
      <c r="A841" s="416">
        <v>9255713</v>
      </c>
      <c r="B841" s="254" t="s">
        <v>1802</v>
      </c>
      <c r="C841" s="7" t="s">
        <v>36</v>
      </c>
      <c r="D841" s="7">
        <v>10</v>
      </c>
      <c r="E841" s="650">
        <v>7683.5333333333338</v>
      </c>
      <c r="F841" s="8">
        <f>E841/100*$I$2*Main!$AF$2</f>
        <v>9220.24</v>
      </c>
      <c r="G841" s="639">
        <f>F841*Main!$AF$4</f>
        <v>9220.24</v>
      </c>
      <c r="H841" s="105"/>
      <c r="I841" s="5"/>
    </row>
    <row r="842" spans="1:9" s="5" customFormat="1" x14ac:dyDescent="0.35">
      <c r="A842" s="416">
        <v>9257395</v>
      </c>
      <c r="B842" s="254" t="s">
        <v>1803</v>
      </c>
      <c r="C842" s="7" t="s">
        <v>36</v>
      </c>
      <c r="D842" s="7">
        <v>10</v>
      </c>
      <c r="E842" s="650">
        <v>3707.7750000000001</v>
      </c>
      <c r="F842" s="8">
        <f>E842/100*$I$2*Main!$AF$2</f>
        <v>4449.33</v>
      </c>
      <c r="G842" s="639">
        <f>F842*Main!$AF$4</f>
        <v>4449.33</v>
      </c>
      <c r="H842" s="9"/>
    </row>
    <row r="843" spans="1:9" s="5" customFormat="1" x14ac:dyDescent="0.35">
      <c r="A843" s="416">
        <v>9257396</v>
      </c>
      <c r="B843" s="254" t="s">
        <v>1804</v>
      </c>
      <c r="C843" s="7" t="s">
        <v>36</v>
      </c>
      <c r="D843" s="7">
        <v>10</v>
      </c>
      <c r="E843" s="650">
        <v>4149.5083333333332</v>
      </c>
      <c r="F843" s="8">
        <f>E843/100*$I$2*Main!$AF$2</f>
        <v>4979.41</v>
      </c>
      <c r="G843" s="639">
        <f>F843*Main!$AF$4</f>
        <v>4979.41</v>
      </c>
      <c r="H843" s="9"/>
    </row>
    <row r="844" spans="1:9" s="5" customFormat="1" x14ac:dyDescent="0.35">
      <c r="A844" s="416">
        <v>9257397</v>
      </c>
      <c r="B844" s="254" t="s">
        <v>1805</v>
      </c>
      <c r="C844" s="7" t="s">
        <v>36</v>
      </c>
      <c r="D844" s="7">
        <v>10</v>
      </c>
      <c r="E844" s="650">
        <v>4370.3833333333332</v>
      </c>
      <c r="F844" s="8">
        <f>E844/100*$I$2*Main!$AF$2</f>
        <v>5244.46</v>
      </c>
      <c r="G844" s="639">
        <f>F844*Main!$AF$4</f>
        <v>5244.46</v>
      </c>
      <c r="H844" s="9"/>
    </row>
    <row r="845" spans="1:9" s="5" customFormat="1" x14ac:dyDescent="0.35">
      <c r="A845" s="416">
        <v>9257398</v>
      </c>
      <c r="B845" s="254" t="s">
        <v>1806</v>
      </c>
      <c r="C845" s="7" t="s">
        <v>36</v>
      </c>
      <c r="D845" s="7">
        <v>10</v>
      </c>
      <c r="E845" s="650">
        <v>4591.2666666666664</v>
      </c>
      <c r="F845" s="8">
        <f>E845/100*$I$2*Main!$AF$2</f>
        <v>5509.52</v>
      </c>
      <c r="G845" s="639">
        <f>F845*Main!$AF$4</f>
        <v>5509.52</v>
      </c>
      <c r="H845" s="9"/>
    </row>
    <row r="846" spans="1:9" s="5" customFormat="1" x14ac:dyDescent="0.35">
      <c r="A846" s="416">
        <v>9257399</v>
      </c>
      <c r="B846" s="254" t="s">
        <v>1807</v>
      </c>
      <c r="C846" s="7" t="s">
        <v>36</v>
      </c>
      <c r="D846" s="7">
        <v>10</v>
      </c>
      <c r="E846" s="650">
        <v>5033</v>
      </c>
      <c r="F846" s="8">
        <f>E846/100*$I$2*Main!$AF$2</f>
        <v>6039.5999999999995</v>
      </c>
      <c r="G846" s="639">
        <f>F846*Main!$AF$4</f>
        <v>6039.5999999999995</v>
      </c>
      <c r="H846" s="9"/>
    </row>
    <row r="847" spans="1:9" s="5" customFormat="1" x14ac:dyDescent="0.35">
      <c r="A847" s="416">
        <v>9257400</v>
      </c>
      <c r="B847" s="254" t="s">
        <v>1808</v>
      </c>
      <c r="C847" s="7" t="s">
        <v>36</v>
      </c>
      <c r="D847" s="7">
        <v>10</v>
      </c>
      <c r="E847" s="650">
        <v>5916.5083333333332</v>
      </c>
      <c r="F847" s="8">
        <f>E847/100*$I$2*Main!$AF$2</f>
        <v>7099.81</v>
      </c>
      <c r="G847" s="639">
        <f>F847*Main!$AF$4</f>
        <v>7099.81</v>
      </c>
      <c r="H847" s="9"/>
    </row>
    <row r="848" spans="1:9" s="5" customFormat="1" x14ac:dyDescent="0.35">
      <c r="A848" s="416">
        <v>9257401</v>
      </c>
      <c r="B848" s="254" t="s">
        <v>1809</v>
      </c>
      <c r="C848" s="7" t="s">
        <v>36</v>
      </c>
      <c r="D848" s="7">
        <v>10</v>
      </c>
      <c r="E848" s="650">
        <v>6358.25</v>
      </c>
      <c r="F848" s="8">
        <f>E848/100*$I$2*Main!$AF$2</f>
        <v>7629.9000000000005</v>
      </c>
      <c r="G848" s="639">
        <f>F848*Main!$AF$4</f>
        <v>7629.9000000000005</v>
      </c>
      <c r="H848" s="9"/>
    </row>
    <row r="849" spans="1:9" s="5" customFormat="1" x14ac:dyDescent="0.35">
      <c r="A849" s="416">
        <v>9257402</v>
      </c>
      <c r="B849" s="254" t="s">
        <v>1810</v>
      </c>
      <c r="C849" s="7" t="s">
        <v>36</v>
      </c>
      <c r="D849" s="7">
        <v>10</v>
      </c>
      <c r="E849" s="650">
        <v>6800.0083333333332</v>
      </c>
      <c r="F849" s="8">
        <f>E849/100*$I$2*Main!$AF$2</f>
        <v>8160.01</v>
      </c>
      <c r="G849" s="639">
        <f>F849*Main!$AF$4</f>
        <v>8160.01</v>
      </c>
      <c r="H849" s="9"/>
    </row>
    <row r="850" spans="1:9" s="5" customFormat="1" x14ac:dyDescent="0.35">
      <c r="A850" s="416">
        <v>9257403</v>
      </c>
      <c r="B850" s="254" t="s">
        <v>1811</v>
      </c>
      <c r="C850" s="7" t="s">
        <v>36</v>
      </c>
      <c r="D850" s="7">
        <v>10</v>
      </c>
      <c r="E850" s="650">
        <v>7683.5333333333338</v>
      </c>
      <c r="F850" s="8">
        <f>E850/100*$I$2*Main!$AF$2</f>
        <v>9220.24</v>
      </c>
      <c r="G850" s="639">
        <f>F850*Main!$AF$4</f>
        <v>9220.24</v>
      </c>
      <c r="H850" s="9"/>
    </row>
    <row r="851" spans="1:9" s="5" customFormat="1" x14ac:dyDescent="0.35">
      <c r="A851" s="416">
        <v>9255732</v>
      </c>
      <c r="B851" s="254" t="s">
        <v>1812</v>
      </c>
      <c r="C851" s="7" t="s">
        <v>36</v>
      </c>
      <c r="D851" s="7">
        <v>10</v>
      </c>
      <c r="E851" s="650">
        <v>4475.333333333333</v>
      </c>
      <c r="F851" s="8">
        <f>E851/100*$I$2*Main!$AF$2</f>
        <v>5370.4</v>
      </c>
      <c r="G851" s="639">
        <f>F851*Main!$AF$4</f>
        <v>5370.4</v>
      </c>
      <c r="H851" s="9"/>
    </row>
    <row r="852" spans="1:9" s="5" customFormat="1" x14ac:dyDescent="0.35">
      <c r="A852" s="416">
        <v>9255733</v>
      </c>
      <c r="B852" s="254" t="s">
        <v>1813</v>
      </c>
      <c r="C852" s="7" t="s">
        <v>36</v>
      </c>
      <c r="D852" s="7">
        <v>10</v>
      </c>
      <c r="E852" s="650">
        <v>5127.7250000000004</v>
      </c>
      <c r="F852" s="8">
        <f>E852/100*$I$2*Main!$AF$2</f>
        <v>6153.27</v>
      </c>
      <c r="G852" s="639">
        <f>F852*Main!$AF$4</f>
        <v>6153.27</v>
      </c>
      <c r="H852" s="9"/>
    </row>
    <row r="853" spans="1:9" s="5" customFormat="1" x14ac:dyDescent="0.35">
      <c r="A853" s="416">
        <v>9255734</v>
      </c>
      <c r="B853" s="254" t="s">
        <v>1814</v>
      </c>
      <c r="C853" s="7" t="s">
        <v>36</v>
      </c>
      <c r="D853" s="7">
        <v>10</v>
      </c>
      <c r="E853" s="650">
        <v>5453.875</v>
      </c>
      <c r="F853" s="8">
        <f>E853/100*$I$2*Main!$AF$2</f>
        <v>6544.65</v>
      </c>
      <c r="G853" s="639">
        <f>F853*Main!$AF$4</f>
        <v>6544.65</v>
      </c>
      <c r="H853" s="9"/>
    </row>
    <row r="854" spans="1:9" s="5" customFormat="1" x14ac:dyDescent="0.35">
      <c r="A854" s="416">
        <v>9255735</v>
      </c>
      <c r="B854" s="254" t="s">
        <v>1815</v>
      </c>
      <c r="C854" s="7" t="s">
        <v>36</v>
      </c>
      <c r="D854" s="7">
        <v>10</v>
      </c>
      <c r="E854" s="650">
        <v>5780.0583333333334</v>
      </c>
      <c r="F854" s="8">
        <f>E854/100*$I$2*Main!$AF$2</f>
        <v>6936.0700000000006</v>
      </c>
      <c r="G854" s="639">
        <f>F854*Main!$AF$4</f>
        <v>6936.0700000000006</v>
      </c>
      <c r="H854" s="9"/>
    </row>
    <row r="855" spans="1:9" s="5" customFormat="1" x14ac:dyDescent="0.35">
      <c r="A855" s="416">
        <v>9255736</v>
      </c>
      <c r="B855" s="254" t="s">
        <v>1816</v>
      </c>
      <c r="C855" s="320"/>
      <c r="D855" s="7">
        <v>10</v>
      </c>
      <c r="E855" s="650">
        <v>6432.4</v>
      </c>
      <c r="F855" s="8">
        <f>E855/100*$I$2*Main!$AF$2</f>
        <v>7718.88</v>
      </c>
      <c r="G855" s="639">
        <f>F855*Main!$AF$4</f>
        <v>7718.88</v>
      </c>
      <c r="H855" s="9"/>
    </row>
    <row r="856" spans="1:9" s="5" customFormat="1" x14ac:dyDescent="0.35">
      <c r="A856" s="416">
        <v>9255737</v>
      </c>
      <c r="B856" s="254" t="s">
        <v>1817</v>
      </c>
      <c r="C856" s="7" t="s">
        <v>36</v>
      </c>
      <c r="D856" s="7">
        <v>10</v>
      </c>
      <c r="E856" s="650">
        <v>7737.1</v>
      </c>
      <c r="F856" s="8">
        <f>E856/100*$I$2*Main!$AF$2</f>
        <v>9284.52</v>
      </c>
      <c r="G856" s="639">
        <f>F856*Main!$AF$4</f>
        <v>9284.52</v>
      </c>
      <c r="H856" s="9"/>
    </row>
    <row r="857" spans="1:9" s="5" customFormat="1" x14ac:dyDescent="0.35">
      <c r="A857" s="416">
        <v>9255738</v>
      </c>
      <c r="B857" s="254" t="s">
        <v>1818</v>
      </c>
      <c r="C857" s="320"/>
      <c r="D857" s="7">
        <v>10</v>
      </c>
      <c r="E857" s="650">
        <v>8389.4916666666668</v>
      </c>
      <c r="F857" s="8">
        <f>E857/100*$I$2*Main!$AF$2</f>
        <v>10067.390000000001</v>
      </c>
      <c r="G857" s="639">
        <f>F857*Main!$AF$4</f>
        <v>10067.390000000001</v>
      </c>
      <c r="H857" s="9"/>
    </row>
    <row r="858" spans="1:9" s="106" customFormat="1" x14ac:dyDescent="0.35">
      <c r="A858" s="416">
        <v>9255739</v>
      </c>
      <c r="B858" s="254" t="s">
        <v>1819</v>
      </c>
      <c r="C858" s="7" t="s">
        <v>36</v>
      </c>
      <c r="D858" s="7">
        <v>10</v>
      </c>
      <c r="E858" s="650">
        <v>9041.7999999999993</v>
      </c>
      <c r="F858" s="8">
        <f>E858/100*$I$2*Main!$AF$2</f>
        <v>10850.16</v>
      </c>
      <c r="G858" s="639">
        <f>F858*Main!$AF$4</f>
        <v>10850.16</v>
      </c>
      <c r="H858" s="105"/>
      <c r="I858" s="5"/>
    </row>
    <row r="859" spans="1:9" s="106" customFormat="1" x14ac:dyDescent="0.35">
      <c r="A859" s="416">
        <v>9255740</v>
      </c>
      <c r="B859" s="254" t="s">
        <v>1820</v>
      </c>
      <c r="C859" s="7" t="s">
        <v>36</v>
      </c>
      <c r="D859" s="7">
        <v>10</v>
      </c>
      <c r="E859" s="650">
        <v>10346.533333333333</v>
      </c>
      <c r="F859" s="8">
        <f>E859/100*$I$2*Main!$AF$2</f>
        <v>12415.84</v>
      </c>
      <c r="G859" s="639">
        <f>F859*Main!$AF$4</f>
        <v>12415.84</v>
      </c>
      <c r="H859" s="105"/>
      <c r="I859" s="5"/>
    </row>
    <row r="860" spans="1:9" s="5" customFormat="1" x14ac:dyDescent="0.35">
      <c r="A860" s="416">
        <v>9257422</v>
      </c>
      <c r="B860" s="254" t="s">
        <v>1821</v>
      </c>
      <c r="C860" s="7" t="s">
        <v>36</v>
      </c>
      <c r="D860" s="7">
        <v>10</v>
      </c>
      <c r="E860" s="650">
        <v>4475.333333333333</v>
      </c>
      <c r="F860" s="8">
        <f>E860/100*$I$2*Main!$AF$2</f>
        <v>5370.4</v>
      </c>
      <c r="G860" s="639">
        <f>F860*Main!$AF$4</f>
        <v>5370.4</v>
      </c>
      <c r="H860" s="9"/>
    </row>
    <row r="861" spans="1:9" s="5" customFormat="1" x14ac:dyDescent="0.35">
      <c r="A861" s="416">
        <v>9257423</v>
      </c>
      <c r="B861" s="254" t="s">
        <v>1822</v>
      </c>
      <c r="C861" s="7" t="s">
        <v>36</v>
      </c>
      <c r="D861" s="7">
        <v>10</v>
      </c>
      <c r="E861" s="650">
        <v>5127.7250000000004</v>
      </c>
      <c r="F861" s="8">
        <f>E861/100*$I$2*Main!$AF$2</f>
        <v>6153.27</v>
      </c>
      <c r="G861" s="639">
        <f>F861*Main!$AF$4</f>
        <v>6153.27</v>
      </c>
      <c r="H861" s="9"/>
    </row>
    <row r="862" spans="1:9" s="5" customFormat="1" x14ac:dyDescent="0.35">
      <c r="A862" s="416">
        <v>9257424</v>
      </c>
      <c r="B862" s="254" t="s">
        <v>1823</v>
      </c>
      <c r="C862" s="7" t="s">
        <v>36</v>
      </c>
      <c r="D862" s="7">
        <v>10</v>
      </c>
      <c r="E862" s="650">
        <v>5453.875</v>
      </c>
      <c r="F862" s="8">
        <f>E862/100*$I$2*Main!$AF$2</f>
        <v>6544.65</v>
      </c>
      <c r="G862" s="639">
        <f>F862*Main!$AF$4</f>
        <v>6544.65</v>
      </c>
      <c r="H862" s="9"/>
    </row>
    <row r="863" spans="1:9" s="5" customFormat="1" x14ac:dyDescent="0.35">
      <c r="A863" s="416">
        <v>9257425</v>
      </c>
      <c r="B863" s="254" t="s">
        <v>1824</v>
      </c>
      <c r="C863" s="7" t="s">
        <v>36</v>
      </c>
      <c r="D863" s="7">
        <v>10</v>
      </c>
      <c r="E863" s="650">
        <v>5780.0583333333334</v>
      </c>
      <c r="F863" s="8">
        <f>E863/100*$I$2*Main!$AF$2</f>
        <v>6936.0700000000006</v>
      </c>
      <c r="G863" s="639">
        <f>F863*Main!$AF$4</f>
        <v>6936.0700000000006</v>
      </c>
      <c r="H863" s="9"/>
    </row>
    <row r="864" spans="1:9" s="106" customFormat="1" x14ac:dyDescent="0.35">
      <c r="A864" s="416">
        <v>9257426</v>
      </c>
      <c r="B864" s="254" t="s">
        <v>1825</v>
      </c>
      <c r="C864" s="7" t="s">
        <v>36</v>
      </c>
      <c r="D864" s="7">
        <v>10</v>
      </c>
      <c r="E864" s="650">
        <v>6432.4</v>
      </c>
      <c r="F864" s="8">
        <f>E864/100*$I$2*Main!$AF$2</f>
        <v>7718.88</v>
      </c>
      <c r="G864" s="639">
        <f>F864*Main!$AF$4</f>
        <v>7718.88</v>
      </c>
      <c r="H864" s="105"/>
      <c r="I864" s="5"/>
    </row>
    <row r="865" spans="1:9" s="5" customFormat="1" x14ac:dyDescent="0.35">
      <c r="A865" s="416">
        <v>9257427</v>
      </c>
      <c r="B865" s="254" t="s">
        <v>1826</v>
      </c>
      <c r="C865" s="7" t="s">
        <v>36</v>
      </c>
      <c r="D865" s="7">
        <v>10</v>
      </c>
      <c r="E865" s="650">
        <v>7737.1</v>
      </c>
      <c r="F865" s="8">
        <f>E865/100*$I$2*Main!$AF$2</f>
        <v>9284.52</v>
      </c>
      <c r="G865" s="639">
        <f>F865*Main!$AF$4</f>
        <v>9284.52</v>
      </c>
      <c r="H865" s="9"/>
    </row>
    <row r="866" spans="1:9" s="5" customFormat="1" x14ac:dyDescent="0.35">
      <c r="A866" s="416">
        <v>9257428</v>
      </c>
      <c r="B866" s="254" t="s">
        <v>1827</v>
      </c>
      <c r="C866" s="7" t="s">
        <v>36</v>
      </c>
      <c r="D866" s="7">
        <v>10</v>
      </c>
      <c r="E866" s="650">
        <v>8389.4916666666668</v>
      </c>
      <c r="F866" s="8">
        <f>E866/100*$I$2*Main!$AF$2</f>
        <v>10067.390000000001</v>
      </c>
      <c r="G866" s="639">
        <f>F866*Main!$AF$4</f>
        <v>10067.390000000001</v>
      </c>
      <c r="H866" s="9"/>
    </row>
    <row r="867" spans="1:9" s="5" customFormat="1" x14ac:dyDescent="0.35">
      <c r="A867" s="416">
        <v>9257429</v>
      </c>
      <c r="B867" s="254" t="s">
        <v>1828</v>
      </c>
      <c r="C867" s="7" t="s">
        <v>36</v>
      </c>
      <c r="D867" s="7">
        <v>10</v>
      </c>
      <c r="E867" s="650">
        <v>9041.7999999999993</v>
      </c>
      <c r="F867" s="8">
        <f>E867/100*$I$2*Main!$AF$2</f>
        <v>10850.16</v>
      </c>
      <c r="G867" s="639">
        <f>F867*Main!$AF$4</f>
        <v>10850.16</v>
      </c>
      <c r="H867" s="9"/>
    </row>
    <row r="868" spans="1:9" s="5" customFormat="1" x14ac:dyDescent="0.35">
      <c r="A868" s="416">
        <v>9257430</v>
      </c>
      <c r="B868" s="254" t="s">
        <v>1829</v>
      </c>
      <c r="C868" s="7" t="s">
        <v>36</v>
      </c>
      <c r="D868" s="7">
        <v>10</v>
      </c>
      <c r="E868" s="650">
        <v>10346.533333333333</v>
      </c>
      <c r="F868" s="8">
        <f>E868/100*$I$2*Main!$AF$2</f>
        <v>12415.84</v>
      </c>
      <c r="G868" s="639">
        <f>F868*Main!$AF$4</f>
        <v>12415.84</v>
      </c>
      <c r="H868" s="9"/>
    </row>
    <row r="869" spans="1:9" s="106" customFormat="1" x14ac:dyDescent="0.35">
      <c r="A869" s="416">
        <v>9257530</v>
      </c>
      <c r="B869" s="254" t="s">
        <v>1830</v>
      </c>
      <c r="C869" s="7" t="s">
        <v>36</v>
      </c>
      <c r="D869" s="7">
        <v>10</v>
      </c>
      <c r="E869" s="650">
        <v>4475.333333333333</v>
      </c>
      <c r="F869" s="8">
        <f>E869/100*$I$2*Main!$AF$2</f>
        <v>5370.4</v>
      </c>
      <c r="G869" s="639">
        <f>F869*Main!$AF$4</f>
        <v>5370.4</v>
      </c>
      <c r="H869" s="105"/>
      <c r="I869" s="5"/>
    </row>
    <row r="870" spans="1:9" s="106" customFormat="1" x14ac:dyDescent="0.35">
      <c r="A870" s="416">
        <v>9257531</v>
      </c>
      <c r="B870" s="254" t="s">
        <v>1831</v>
      </c>
      <c r="C870" s="7" t="s">
        <v>36</v>
      </c>
      <c r="D870" s="7">
        <v>10</v>
      </c>
      <c r="E870" s="650">
        <v>5127.7250000000004</v>
      </c>
      <c r="F870" s="8">
        <f>E870/100*$I$2*Main!$AF$2</f>
        <v>6153.27</v>
      </c>
      <c r="G870" s="639">
        <f>F870*Main!$AF$4</f>
        <v>6153.27</v>
      </c>
      <c r="H870" s="105"/>
      <c r="I870" s="5"/>
    </row>
    <row r="871" spans="1:9" s="106" customFormat="1" x14ac:dyDescent="0.35">
      <c r="A871" s="416">
        <v>9257532</v>
      </c>
      <c r="B871" s="254" t="s">
        <v>1832</v>
      </c>
      <c r="C871" s="7" t="s">
        <v>36</v>
      </c>
      <c r="D871" s="7">
        <v>10</v>
      </c>
      <c r="E871" s="650">
        <v>5453.875</v>
      </c>
      <c r="F871" s="8">
        <f>E871/100*$I$2*Main!$AF$2</f>
        <v>6544.65</v>
      </c>
      <c r="G871" s="639">
        <f>F871*Main!$AF$4</f>
        <v>6544.65</v>
      </c>
      <c r="H871" s="105"/>
      <c r="I871" s="5"/>
    </row>
    <row r="872" spans="1:9" s="106" customFormat="1" x14ac:dyDescent="0.35">
      <c r="A872" s="416">
        <v>9257533</v>
      </c>
      <c r="B872" s="254" t="s">
        <v>1833</v>
      </c>
      <c r="C872" s="7" t="s">
        <v>36</v>
      </c>
      <c r="D872" s="7">
        <v>10</v>
      </c>
      <c r="E872" s="650">
        <v>5780.0583333333334</v>
      </c>
      <c r="F872" s="8">
        <f>E872/100*$I$2*Main!$AF$2</f>
        <v>6936.0700000000006</v>
      </c>
      <c r="G872" s="639">
        <f>F872*Main!$AF$4</f>
        <v>6936.0700000000006</v>
      </c>
      <c r="H872" s="105"/>
      <c r="I872" s="5"/>
    </row>
    <row r="873" spans="1:9" s="106" customFormat="1" x14ac:dyDescent="0.35">
      <c r="A873" s="416">
        <v>9257534</v>
      </c>
      <c r="B873" s="254" t="s">
        <v>1834</v>
      </c>
      <c r="C873" s="7" t="s">
        <v>36</v>
      </c>
      <c r="D873" s="7">
        <v>10</v>
      </c>
      <c r="E873" s="650">
        <v>6432.4</v>
      </c>
      <c r="F873" s="8">
        <f>E873/100*$I$2*Main!$AF$2</f>
        <v>7718.88</v>
      </c>
      <c r="G873" s="639">
        <f>F873*Main!$AF$4</f>
        <v>7718.88</v>
      </c>
      <c r="H873" s="105"/>
      <c r="I873" s="5"/>
    </row>
    <row r="874" spans="1:9" s="106" customFormat="1" x14ac:dyDescent="0.35">
      <c r="A874" s="416">
        <v>9257535</v>
      </c>
      <c r="B874" s="254" t="s">
        <v>1835</v>
      </c>
      <c r="C874" s="7" t="s">
        <v>36</v>
      </c>
      <c r="D874" s="7">
        <v>10</v>
      </c>
      <c r="E874" s="650">
        <v>7737.1</v>
      </c>
      <c r="F874" s="8">
        <f>E874/100*$I$2*Main!$AF$2</f>
        <v>9284.52</v>
      </c>
      <c r="G874" s="639">
        <f>F874*Main!$AF$4</f>
        <v>9284.52</v>
      </c>
      <c r="H874" s="105"/>
      <c r="I874" s="5"/>
    </row>
    <row r="875" spans="1:9" s="5" customFormat="1" x14ac:dyDescent="0.35">
      <c r="A875" s="416">
        <v>9257536</v>
      </c>
      <c r="B875" s="254" t="s">
        <v>1836</v>
      </c>
      <c r="C875" s="7" t="s">
        <v>36</v>
      </c>
      <c r="D875" s="7">
        <v>10</v>
      </c>
      <c r="E875" s="650">
        <v>8389.4916666666668</v>
      </c>
      <c r="F875" s="8">
        <f>E875/100*$I$2*Main!$AF$2</f>
        <v>10067.390000000001</v>
      </c>
      <c r="G875" s="639">
        <f>F875*Main!$AF$4</f>
        <v>10067.390000000001</v>
      </c>
      <c r="H875" s="9"/>
    </row>
    <row r="876" spans="1:9" s="5" customFormat="1" x14ac:dyDescent="0.35">
      <c r="A876" s="416">
        <v>9257537</v>
      </c>
      <c r="B876" s="254" t="s">
        <v>1837</v>
      </c>
      <c r="C876" s="7" t="s">
        <v>36</v>
      </c>
      <c r="D876" s="7">
        <v>10</v>
      </c>
      <c r="E876" s="650">
        <v>9041.7999999999993</v>
      </c>
      <c r="F876" s="8">
        <f>E876/100*$I$2*Main!$AF$2</f>
        <v>10850.16</v>
      </c>
      <c r="G876" s="639">
        <f>F876*Main!$AF$4</f>
        <v>10850.16</v>
      </c>
      <c r="H876" s="9"/>
    </row>
    <row r="877" spans="1:9" s="5" customFormat="1" x14ac:dyDescent="0.35">
      <c r="A877" s="416">
        <v>9257538</v>
      </c>
      <c r="B877" s="254" t="s">
        <v>1838</v>
      </c>
      <c r="C877" s="7" t="s">
        <v>36</v>
      </c>
      <c r="D877" s="7">
        <v>10</v>
      </c>
      <c r="E877" s="650">
        <v>10346.533333333333</v>
      </c>
      <c r="F877" s="8">
        <f>E877/100*$I$2*Main!$AF$2</f>
        <v>12415.84</v>
      </c>
      <c r="G877" s="639">
        <f>F877*Main!$AF$4</f>
        <v>12415.84</v>
      </c>
      <c r="H877" s="9"/>
    </row>
    <row r="878" spans="1:9" s="5" customFormat="1" x14ac:dyDescent="0.35">
      <c r="A878" s="416">
        <v>9257557</v>
      </c>
      <c r="B878" s="254" t="s">
        <v>1839</v>
      </c>
      <c r="C878" s="7" t="s">
        <v>36</v>
      </c>
      <c r="D878" s="7">
        <v>10</v>
      </c>
      <c r="E878" s="650">
        <v>4475.333333333333</v>
      </c>
      <c r="F878" s="8">
        <f>E878/100*$I$2*Main!$AF$2</f>
        <v>5370.4</v>
      </c>
      <c r="G878" s="639">
        <f>F878*Main!$AF$4</f>
        <v>5370.4</v>
      </c>
      <c r="H878" s="9"/>
    </row>
    <row r="879" spans="1:9" s="5" customFormat="1" x14ac:dyDescent="0.35">
      <c r="A879" s="416">
        <v>9257558</v>
      </c>
      <c r="B879" s="254" t="s">
        <v>1840</v>
      </c>
      <c r="C879" s="7" t="s">
        <v>36</v>
      </c>
      <c r="D879" s="7">
        <v>10</v>
      </c>
      <c r="E879" s="650">
        <v>5127.7250000000004</v>
      </c>
      <c r="F879" s="8">
        <f>E879/100*$I$2*Main!$AF$2</f>
        <v>6153.27</v>
      </c>
      <c r="G879" s="639">
        <f>F879*Main!$AF$4</f>
        <v>6153.27</v>
      </c>
      <c r="H879" s="9"/>
    </row>
    <row r="880" spans="1:9" s="5" customFormat="1" x14ac:dyDescent="0.35">
      <c r="A880" s="416">
        <v>9257559</v>
      </c>
      <c r="B880" s="254" t="s">
        <v>1841</v>
      </c>
      <c r="C880" s="7" t="s">
        <v>36</v>
      </c>
      <c r="D880" s="7">
        <v>10</v>
      </c>
      <c r="E880" s="650">
        <v>5453.875</v>
      </c>
      <c r="F880" s="8">
        <f>E880/100*$I$2*Main!$AF$2</f>
        <v>6544.65</v>
      </c>
      <c r="G880" s="639">
        <f>F880*Main!$AF$4</f>
        <v>6544.65</v>
      </c>
      <c r="H880" s="9"/>
    </row>
    <row r="881" spans="1:9" s="5" customFormat="1" x14ac:dyDescent="0.35">
      <c r="A881" s="416">
        <v>9257560</v>
      </c>
      <c r="B881" s="254" t="s">
        <v>1842</v>
      </c>
      <c r="C881" s="7" t="s">
        <v>36</v>
      </c>
      <c r="D881" s="7">
        <v>10</v>
      </c>
      <c r="E881" s="650">
        <v>5780.0583333333334</v>
      </c>
      <c r="F881" s="8">
        <f>E881/100*$I$2*Main!$AF$2</f>
        <v>6936.0700000000006</v>
      </c>
      <c r="G881" s="639">
        <f>F881*Main!$AF$4</f>
        <v>6936.0700000000006</v>
      </c>
      <c r="H881" s="9"/>
    </row>
    <row r="882" spans="1:9" s="5" customFormat="1" x14ac:dyDescent="0.35">
      <c r="A882" s="416">
        <v>9257561</v>
      </c>
      <c r="B882" s="254" t="s">
        <v>1843</v>
      </c>
      <c r="C882" s="7" t="s">
        <v>36</v>
      </c>
      <c r="D882" s="7">
        <v>10</v>
      </c>
      <c r="E882" s="650">
        <v>6432.4</v>
      </c>
      <c r="F882" s="8">
        <f>E882/100*$I$2*Main!$AF$2</f>
        <v>7718.88</v>
      </c>
      <c r="G882" s="639">
        <f>F882*Main!$AF$4</f>
        <v>7718.88</v>
      </c>
      <c r="H882" s="9"/>
    </row>
    <row r="883" spans="1:9" s="5" customFormat="1" x14ac:dyDescent="0.35">
      <c r="A883" s="416">
        <v>9257562</v>
      </c>
      <c r="B883" s="254" t="s">
        <v>1844</v>
      </c>
      <c r="C883" s="7" t="s">
        <v>36</v>
      </c>
      <c r="D883" s="7">
        <v>10</v>
      </c>
      <c r="E883" s="650">
        <v>7737.1</v>
      </c>
      <c r="F883" s="8">
        <f>E883/100*$I$2*Main!$AF$2</f>
        <v>9284.52</v>
      </c>
      <c r="G883" s="639">
        <f>F883*Main!$AF$4</f>
        <v>9284.52</v>
      </c>
      <c r="H883" s="9"/>
    </row>
    <row r="884" spans="1:9" s="5" customFormat="1" x14ac:dyDescent="0.35">
      <c r="A884" s="416">
        <v>9257563</v>
      </c>
      <c r="B884" s="254" t="s">
        <v>1845</v>
      </c>
      <c r="C884" s="7" t="s">
        <v>36</v>
      </c>
      <c r="D884" s="7">
        <v>10</v>
      </c>
      <c r="E884" s="650">
        <v>8389.4916666666668</v>
      </c>
      <c r="F884" s="8">
        <f>E884/100*$I$2*Main!$AF$2</f>
        <v>10067.390000000001</v>
      </c>
      <c r="G884" s="639">
        <f>F884*Main!$AF$4</f>
        <v>10067.390000000001</v>
      </c>
      <c r="H884" s="9"/>
    </row>
    <row r="885" spans="1:9" s="5" customFormat="1" x14ac:dyDescent="0.35">
      <c r="A885" s="416">
        <v>9257564</v>
      </c>
      <c r="B885" s="254" t="s">
        <v>1846</v>
      </c>
      <c r="C885" s="7" t="s">
        <v>36</v>
      </c>
      <c r="D885" s="7">
        <v>10</v>
      </c>
      <c r="E885" s="650">
        <v>9041.7999999999993</v>
      </c>
      <c r="F885" s="8">
        <f>E885/100*$I$2*Main!$AF$2</f>
        <v>10850.16</v>
      </c>
      <c r="G885" s="639">
        <f>F885*Main!$AF$4</f>
        <v>10850.16</v>
      </c>
      <c r="H885" s="9"/>
    </row>
    <row r="886" spans="1:9" s="5" customFormat="1" x14ac:dyDescent="0.35">
      <c r="A886" s="416">
        <v>9257565</v>
      </c>
      <c r="B886" s="254" t="s">
        <v>1847</v>
      </c>
      <c r="C886" s="7" t="s">
        <v>36</v>
      </c>
      <c r="D886" s="7">
        <v>10</v>
      </c>
      <c r="E886" s="650">
        <v>10346.533333333333</v>
      </c>
      <c r="F886" s="8">
        <f>E886/100*$I$2*Main!$AF$2</f>
        <v>12415.84</v>
      </c>
      <c r="G886" s="639">
        <f>F886*Main!$AF$4</f>
        <v>12415.84</v>
      </c>
      <c r="H886" s="9"/>
    </row>
    <row r="887" spans="1:9" s="5" customFormat="1" x14ac:dyDescent="0.35">
      <c r="A887" s="416">
        <v>9257663</v>
      </c>
      <c r="B887" s="254" t="s">
        <v>1848</v>
      </c>
      <c r="C887" s="320"/>
      <c r="D887" s="7">
        <v>1</v>
      </c>
      <c r="E887" s="650">
        <v>5393.0333333333338</v>
      </c>
      <c r="F887" s="8">
        <f>E887/100*$I$2*Main!$AF$2</f>
        <v>6471.64</v>
      </c>
      <c r="G887" s="639">
        <f>F887*Main!$AF$4</f>
        <v>6471.64</v>
      </c>
      <c r="H887" s="9"/>
    </row>
    <row r="888" spans="1:9" s="106" customFormat="1" x14ac:dyDescent="0.35">
      <c r="A888" s="416">
        <v>9257651</v>
      </c>
      <c r="B888" s="254" t="s">
        <v>1773</v>
      </c>
      <c r="C888" s="320"/>
      <c r="D888" s="7">
        <v>1</v>
      </c>
      <c r="E888" s="650">
        <v>3363.8</v>
      </c>
      <c r="F888" s="8">
        <f>E888/100*$I$2*Main!$AF$2</f>
        <v>4036.5600000000004</v>
      </c>
      <c r="G888" s="639">
        <f>F888*Main!$AF$4</f>
        <v>4036.5600000000004</v>
      </c>
      <c r="H888" s="105"/>
      <c r="I888" s="5"/>
    </row>
    <row r="889" spans="1:9" s="106" customFormat="1" x14ac:dyDescent="0.35">
      <c r="A889" s="416">
        <v>9257657</v>
      </c>
      <c r="B889" s="254" t="s">
        <v>1774</v>
      </c>
      <c r="C889" s="320"/>
      <c r="D889" s="7">
        <v>1</v>
      </c>
      <c r="E889" s="650">
        <v>3363.8</v>
      </c>
      <c r="F889" s="8">
        <f>E889/100*$I$2*Main!$AF$2</f>
        <v>4036.5600000000004</v>
      </c>
      <c r="G889" s="639">
        <f>F889*Main!$AF$4</f>
        <v>4036.5600000000004</v>
      </c>
      <c r="H889" s="105"/>
      <c r="I889" s="5"/>
    </row>
    <row r="890" spans="1:9" s="5" customFormat="1" x14ac:dyDescent="0.35">
      <c r="A890" s="416">
        <v>9257629</v>
      </c>
      <c r="B890" s="254" t="s">
        <v>1849</v>
      </c>
      <c r="C890" s="7" t="s">
        <v>36</v>
      </c>
      <c r="D890" s="7">
        <v>200</v>
      </c>
      <c r="E890" s="650">
        <v>26.741666666666667</v>
      </c>
      <c r="F890" s="8">
        <f>E890/100*$I$2*Main!$AF$2</f>
        <v>32.090000000000003</v>
      </c>
      <c r="G890" s="639">
        <f>F890*Main!$AF$4</f>
        <v>32.090000000000003</v>
      </c>
      <c r="H890" s="9"/>
    </row>
    <row r="891" spans="1:9" s="5" customFormat="1" x14ac:dyDescent="0.35">
      <c r="A891" s="416">
        <v>9257630</v>
      </c>
      <c r="B891" s="254" t="s">
        <v>1850</v>
      </c>
      <c r="C891" s="7" t="s">
        <v>36</v>
      </c>
      <c r="D891" s="7">
        <v>200</v>
      </c>
      <c r="E891" s="650">
        <v>36.81666666666667</v>
      </c>
      <c r="F891" s="8">
        <f>E891/100*$I$2*Main!$AF$2</f>
        <v>44.180000000000007</v>
      </c>
      <c r="G891" s="639">
        <f>F891*Main!$AF$4</f>
        <v>44.180000000000007</v>
      </c>
      <c r="H891" s="9"/>
    </row>
    <row r="892" spans="1:9" s="5" customFormat="1" x14ac:dyDescent="0.35">
      <c r="A892" s="416">
        <v>9257631</v>
      </c>
      <c r="B892" s="254" t="s">
        <v>1851</v>
      </c>
      <c r="C892" s="7" t="s">
        <v>36</v>
      </c>
      <c r="D892" s="7">
        <v>200</v>
      </c>
      <c r="E892" s="650">
        <v>47.908333333333331</v>
      </c>
      <c r="F892" s="8">
        <f>E892/100*$I$2*Main!$AF$2</f>
        <v>57.489999999999995</v>
      </c>
      <c r="G892" s="639">
        <f>F892*Main!$AF$4</f>
        <v>57.489999999999995</v>
      </c>
      <c r="H892" s="9"/>
    </row>
    <row r="893" spans="1:9" s="5" customFormat="1" x14ac:dyDescent="0.35">
      <c r="A893" s="418">
        <v>9257703</v>
      </c>
      <c r="B893" s="254" t="s">
        <v>1852</v>
      </c>
      <c r="C893" s="320"/>
      <c r="D893" s="7">
        <v>200</v>
      </c>
      <c r="E893" s="650">
        <v>34.408333333333331</v>
      </c>
      <c r="F893" s="8">
        <f>E893/100*$I$2*Main!$AF$2</f>
        <v>41.289999999999992</v>
      </c>
      <c r="G893" s="639">
        <f>F893*Main!$AF$4</f>
        <v>41.289999999999992</v>
      </c>
      <c r="H893" s="9"/>
    </row>
    <row r="894" spans="1:9" s="5" customFormat="1" x14ac:dyDescent="0.35">
      <c r="A894" s="418">
        <v>9255080</v>
      </c>
      <c r="B894" s="254" t="s">
        <v>1853</v>
      </c>
      <c r="C894" s="7" t="s">
        <v>36</v>
      </c>
      <c r="D894" s="7">
        <v>10</v>
      </c>
      <c r="E894" s="650">
        <v>1402.4666666666667</v>
      </c>
      <c r="F894" s="8">
        <f>E894/100*$I$2*Main!$AF$2</f>
        <v>1682.96</v>
      </c>
      <c r="G894" s="639">
        <f>F894*Main!$AF$4</f>
        <v>1682.96</v>
      </c>
      <c r="H894" s="9"/>
    </row>
    <row r="895" spans="1:9" s="5" customFormat="1" x14ac:dyDescent="0.35">
      <c r="A895" s="418">
        <v>9255081</v>
      </c>
      <c r="B895" s="254" t="s">
        <v>1854</v>
      </c>
      <c r="C895" s="7" t="s">
        <v>36</v>
      </c>
      <c r="D895" s="7">
        <v>10</v>
      </c>
      <c r="E895" s="650">
        <v>1402.4666666666667</v>
      </c>
      <c r="F895" s="8">
        <f>E895/100*$I$2*Main!$AF$2</f>
        <v>1682.96</v>
      </c>
      <c r="G895" s="639">
        <f>F895*Main!$AF$4</f>
        <v>1682.96</v>
      </c>
      <c r="H895" s="9"/>
    </row>
    <row r="896" spans="1:9" s="106" customFormat="1" x14ac:dyDescent="0.35">
      <c r="A896" s="416">
        <v>9255082</v>
      </c>
      <c r="B896" s="254" t="s">
        <v>1855</v>
      </c>
      <c r="C896" s="7" t="s">
        <v>36</v>
      </c>
      <c r="D896" s="7">
        <v>10</v>
      </c>
      <c r="E896" s="650">
        <v>1427.3916666666667</v>
      </c>
      <c r="F896" s="8">
        <f>E896/100*$I$2*Main!$AF$2</f>
        <v>1712.87</v>
      </c>
      <c r="G896" s="639">
        <f>F896*Main!$AF$4</f>
        <v>1712.87</v>
      </c>
      <c r="H896" s="105"/>
      <c r="I896" s="5"/>
    </row>
    <row r="897" spans="1:9" s="106" customFormat="1" x14ac:dyDescent="0.35">
      <c r="A897" s="416">
        <v>9255083</v>
      </c>
      <c r="B897" s="254" t="s">
        <v>1856</v>
      </c>
      <c r="C897" s="7" t="s">
        <v>36</v>
      </c>
      <c r="D897" s="7">
        <v>10</v>
      </c>
      <c r="E897" s="650">
        <v>1427.3916666666667</v>
      </c>
      <c r="F897" s="8">
        <f>E897/100*$I$2*Main!$AF$2</f>
        <v>1712.87</v>
      </c>
      <c r="G897" s="639">
        <f>F897*Main!$AF$4</f>
        <v>1712.87</v>
      </c>
      <c r="H897" s="105"/>
      <c r="I897" s="5"/>
    </row>
    <row r="898" spans="1:9" s="5" customFormat="1" x14ac:dyDescent="0.35">
      <c r="A898" s="416">
        <v>9255084</v>
      </c>
      <c r="B898" s="254" t="s">
        <v>1857</v>
      </c>
      <c r="C898" s="320"/>
      <c r="D898" s="7">
        <v>10</v>
      </c>
      <c r="E898" s="650">
        <v>1452.2833333333333</v>
      </c>
      <c r="F898" s="8">
        <f>E898/100*$I$2*Main!$AF$2</f>
        <v>1742.74</v>
      </c>
      <c r="G898" s="639">
        <f>F898*Main!$AF$4</f>
        <v>1742.74</v>
      </c>
      <c r="H898" s="9"/>
    </row>
    <row r="899" spans="1:9" s="5" customFormat="1" x14ac:dyDescent="0.35">
      <c r="A899" s="416">
        <v>9255085</v>
      </c>
      <c r="B899" s="254" t="s">
        <v>1858</v>
      </c>
      <c r="C899" s="320"/>
      <c r="D899" s="7">
        <v>10</v>
      </c>
      <c r="E899" s="650">
        <v>1452.2833333333333</v>
      </c>
      <c r="F899" s="8">
        <f>E899/100*$I$2*Main!$AF$2</f>
        <v>1742.74</v>
      </c>
      <c r="G899" s="639">
        <f>F899*Main!$AF$4</f>
        <v>1742.74</v>
      </c>
      <c r="H899" s="9"/>
    </row>
    <row r="900" spans="1:9" s="5" customFormat="1" x14ac:dyDescent="0.35">
      <c r="A900" s="416">
        <v>9255086</v>
      </c>
      <c r="B900" s="254" t="s">
        <v>1859</v>
      </c>
      <c r="C900" s="7" t="s">
        <v>36</v>
      </c>
      <c r="D900" s="7">
        <v>10</v>
      </c>
      <c r="E900" s="650">
        <v>1477.1916666666666</v>
      </c>
      <c r="F900" s="8">
        <f>E900/100*$I$2*Main!$AF$2</f>
        <v>1772.6299999999999</v>
      </c>
      <c r="G900" s="639">
        <f>F900*Main!$AF$4</f>
        <v>1772.6299999999999</v>
      </c>
      <c r="H900" s="9"/>
    </row>
    <row r="901" spans="1:9" s="106" customFormat="1" x14ac:dyDescent="0.35">
      <c r="A901" s="416">
        <v>9255087</v>
      </c>
      <c r="B901" s="254" t="s">
        <v>1860</v>
      </c>
      <c r="C901" s="7" t="s">
        <v>36</v>
      </c>
      <c r="D901" s="7">
        <v>10</v>
      </c>
      <c r="E901" s="650">
        <v>1477.1916666666666</v>
      </c>
      <c r="F901" s="8">
        <f>E901/100*$I$2*Main!$AF$2</f>
        <v>1772.6299999999999</v>
      </c>
      <c r="G901" s="639">
        <f>F901*Main!$AF$4</f>
        <v>1772.6299999999999</v>
      </c>
      <c r="H901" s="105"/>
      <c r="I901" s="5"/>
    </row>
    <row r="902" spans="1:9" s="106" customFormat="1" x14ac:dyDescent="0.35">
      <c r="A902" s="416">
        <v>9255088</v>
      </c>
      <c r="B902" s="254" t="s">
        <v>1861</v>
      </c>
      <c r="C902" s="320"/>
      <c r="D902" s="7">
        <v>20</v>
      </c>
      <c r="E902" s="650">
        <v>1337.7750000000001</v>
      </c>
      <c r="F902" s="8">
        <f>E902/100*$I$2*Main!$AF$2</f>
        <v>1605.3300000000002</v>
      </c>
      <c r="G902" s="639">
        <f>F902*Main!$AF$4</f>
        <v>1605.3300000000002</v>
      </c>
      <c r="H902" s="105"/>
      <c r="I902" s="5"/>
    </row>
    <row r="903" spans="1:9" s="5" customFormat="1" x14ac:dyDescent="0.35">
      <c r="A903" s="416">
        <v>9255089</v>
      </c>
      <c r="B903" s="254" t="s">
        <v>1862</v>
      </c>
      <c r="C903" s="320"/>
      <c r="D903" s="7">
        <v>20</v>
      </c>
      <c r="E903" s="650">
        <v>1337.7750000000001</v>
      </c>
      <c r="F903" s="8">
        <f>E903/100*$I$2*Main!$AF$2</f>
        <v>1605.3300000000002</v>
      </c>
      <c r="G903" s="639">
        <f>F903*Main!$AF$4</f>
        <v>1605.3300000000002</v>
      </c>
      <c r="H903" s="9"/>
    </row>
    <row r="904" spans="1:9" s="5" customFormat="1" x14ac:dyDescent="0.35">
      <c r="A904" s="416">
        <v>9255090</v>
      </c>
      <c r="B904" s="254" t="s">
        <v>1863</v>
      </c>
      <c r="C904" s="320"/>
      <c r="D904" s="7">
        <v>20</v>
      </c>
      <c r="E904" s="650">
        <v>1352.6916666666666</v>
      </c>
      <c r="F904" s="8">
        <f>E904/100*$I$2*Main!$AF$2</f>
        <v>1623.23</v>
      </c>
      <c r="G904" s="639">
        <f>F904*Main!$AF$4</f>
        <v>1623.23</v>
      </c>
      <c r="H904" s="9"/>
    </row>
    <row r="905" spans="1:9" s="5" customFormat="1" x14ac:dyDescent="0.35">
      <c r="A905" s="416">
        <v>9255091</v>
      </c>
      <c r="B905" s="254" t="s">
        <v>1864</v>
      </c>
      <c r="C905" s="320"/>
      <c r="D905" s="7">
        <v>20</v>
      </c>
      <c r="E905" s="650">
        <v>1352.6916666666666</v>
      </c>
      <c r="F905" s="8">
        <f>E905/100*$I$2*Main!$AF$2</f>
        <v>1623.23</v>
      </c>
      <c r="G905" s="639">
        <f>F905*Main!$AF$4</f>
        <v>1623.23</v>
      </c>
      <c r="H905" s="9"/>
    </row>
    <row r="906" spans="1:9" s="5" customFormat="1" x14ac:dyDescent="0.35">
      <c r="A906" s="416">
        <v>9255092</v>
      </c>
      <c r="B906" s="254" t="s">
        <v>1865</v>
      </c>
      <c r="C906" s="320"/>
      <c r="D906" s="7">
        <v>20</v>
      </c>
      <c r="E906" s="650">
        <v>1377.5833333333333</v>
      </c>
      <c r="F906" s="8">
        <f>E906/100*$I$2*Main!$AF$2</f>
        <v>1653.1</v>
      </c>
      <c r="G906" s="639">
        <f>F906*Main!$AF$4</f>
        <v>1653.1</v>
      </c>
      <c r="H906" s="9"/>
    </row>
    <row r="907" spans="1:9" s="5" customFormat="1" x14ac:dyDescent="0.35">
      <c r="A907" s="416">
        <v>9255093</v>
      </c>
      <c r="B907" s="254" t="s">
        <v>1866</v>
      </c>
      <c r="C907" s="320"/>
      <c r="D907" s="7">
        <v>20</v>
      </c>
      <c r="E907" s="650">
        <v>1377.5833333333333</v>
      </c>
      <c r="F907" s="8">
        <f>E907/100*$I$2*Main!$AF$2</f>
        <v>1653.1</v>
      </c>
      <c r="G907" s="639">
        <f>F907*Main!$AF$4</f>
        <v>1653.1</v>
      </c>
      <c r="H907" s="9"/>
    </row>
    <row r="908" spans="1:9" s="5" customFormat="1" x14ac:dyDescent="0.35">
      <c r="A908" s="416">
        <v>9255094</v>
      </c>
      <c r="B908" s="254" t="s">
        <v>1867</v>
      </c>
      <c r="C908" s="320"/>
      <c r="D908" s="7">
        <v>20</v>
      </c>
      <c r="E908" s="650">
        <v>1402.4666666666667</v>
      </c>
      <c r="F908" s="8">
        <f>E908/100*$I$2*Main!$AF$2</f>
        <v>1682.96</v>
      </c>
      <c r="G908" s="639">
        <f>F908*Main!$AF$4</f>
        <v>1682.96</v>
      </c>
      <c r="H908" s="9"/>
    </row>
    <row r="909" spans="1:9" s="106" customFormat="1" x14ac:dyDescent="0.35">
      <c r="A909" s="416">
        <v>9255095</v>
      </c>
      <c r="B909" s="254" t="s">
        <v>1868</v>
      </c>
      <c r="C909" s="320"/>
      <c r="D909" s="7">
        <v>20</v>
      </c>
      <c r="E909" s="650">
        <v>1402.4666666666667</v>
      </c>
      <c r="F909" s="8">
        <f>E909/100*$I$2*Main!$AF$2</f>
        <v>1682.96</v>
      </c>
      <c r="G909" s="639">
        <f>F909*Main!$AF$4</f>
        <v>1682.96</v>
      </c>
      <c r="H909" s="105"/>
      <c r="I909" s="5"/>
    </row>
    <row r="910" spans="1:9" s="106" customFormat="1" x14ac:dyDescent="0.35">
      <c r="A910" s="416">
        <v>9255096</v>
      </c>
      <c r="B910" s="254" t="s">
        <v>1869</v>
      </c>
      <c r="C910" s="320"/>
      <c r="D910" s="7">
        <v>20</v>
      </c>
      <c r="E910" s="650">
        <v>1427.3916666666667</v>
      </c>
      <c r="F910" s="8">
        <f>E910/100*$I$2*Main!$AF$2</f>
        <v>1712.87</v>
      </c>
      <c r="G910" s="639">
        <f>F910*Main!$AF$4</f>
        <v>1712.87</v>
      </c>
      <c r="H910" s="105"/>
      <c r="I910" s="5"/>
    </row>
    <row r="911" spans="1:9" s="5" customFormat="1" x14ac:dyDescent="0.35">
      <c r="A911" s="416">
        <v>9255097</v>
      </c>
      <c r="B911" s="254" t="s">
        <v>1870</v>
      </c>
      <c r="C911" s="320"/>
      <c r="D911" s="7">
        <v>20</v>
      </c>
      <c r="E911" s="650">
        <v>1427.3916666666667</v>
      </c>
      <c r="F911" s="8">
        <f>E911/100*$I$2*Main!$AF$2</f>
        <v>1712.87</v>
      </c>
      <c r="G911" s="639">
        <f>F911*Main!$AF$4</f>
        <v>1712.87</v>
      </c>
      <c r="H911" s="9"/>
    </row>
    <row r="912" spans="1:9" s="5" customFormat="1" x14ac:dyDescent="0.35">
      <c r="A912" s="416">
        <v>9255098</v>
      </c>
      <c r="B912" s="254" t="s">
        <v>1871</v>
      </c>
      <c r="C912" s="320"/>
      <c r="D912" s="7">
        <v>20</v>
      </c>
      <c r="E912" s="650">
        <v>1452.2833333333333</v>
      </c>
      <c r="F912" s="8">
        <f>E912/100*$I$2*Main!$AF$2</f>
        <v>1742.74</v>
      </c>
      <c r="G912" s="639">
        <f>F912*Main!$AF$4</f>
        <v>1742.74</v>
      </c>
      <c r="H912" s="9"/>
    </row>
    <row r="913" spans="1:9" s="5" customFormat="1" x14ac:dyDescent="0.35">
      <c r="A913" s="416">
        <v>9255099</v>
      </c>
      <c r="B913" s="254" t="s">
        <v>1872</v>
      </c>
      <c r="C913" s="320"/>
      <c r="D913" s="7">
        <v>20</v>
      </c>
      <c r="E913" s="650">
        <v>1452.2833333333333</v>
      </c>
      <c r="F913" s="8">
        <f>E913/100*$I$2*Main!$AF$2</f>
        <v>1742.74</v>
      </c>
      <c r="G913" s="639">
        <f>F913*Main!$AF$4</f>
        <v>1742.74</v>
      </c>
      <c r="H913" s="9"/>
    </row>
    <row r="914" spans="1:9" s="5" customFormat="1" x14ac:dyDescent="0.35">
      <c r="A914" s="416">
        <v>9255100</v>
      </c>
      <c r="B914" s="254" t="s">
        <v>1873</v>
      </c>
      <c r="C914" s="7" t="s">
        <v>36</v>
      </c>
      <c r="D914" s="7">
        <v>20</v>
      </c>
      <c r="E914" s="650">
        <v>1477.1916666666666</v>
      </c>
      <c r="F914" s="8">
        <f>E914/100*$I$2*Main!$AF$2</f>
        <v>1772.6299999999999</v>
      </c>
      <c r="G914" s="639">
        <f>F914*Main!$AF$4</f>
        <v>1772.6299999999999</v>
      </c>
      <c r="H914" s="9"/>
    </row>
    <row r="915" spans="1:9" s="5" customFormat="1" x14ac:dyDescent="0.35">
      <c r="A915" s="416">
        <v>9255101</v>
      </c>
      <c r="B915" s="254" t="s">
        <v>1874</v>
      </c>
      <c r="C915" s="7" t="s">
        <v>36</v>
      </c>
      <c r="D915" s="7">
        <v>20</v>
      </c>
      <c r="E915" s="650">
        <v>1477.1916666666666</v>
      </c>
      <c r="F915" s="8">
        <f>E915/100*$I$2*Main!$AF$2</f>
        <v>1772.6299999999999</v>
      </c>
      <c r="G915" s="639">
        <f>F915*Main!$AF$4</f>
        <v>1772.6299999999999</v>
      </c>
      <c r="H915" s="9"/>
    </row>
    <row r="916" spans="1:9" s="5" customFormat="1" x14ac:dyDescent="0.35">
      <c r="A916" s="416">
        <v>9255102</v>
      </c>
      <c r="B916" s="254" t="s">
        <v>1875</v>
      </c>
      <c r="C916" s="7" t="s">
        <v>36</v>
      </c>
      <c r="D916" s="7">
        <v>20</v>
      </c>
      <c r="E916" s="650">
        <v>1514.75</v>
      </c>
      <c r="F916" s="8">
        <f>E916/100*$I$2*Main!$AF$2</f>
        <v>1817.7</v>
      </c>
      <c r="G916" s="639">
        <f>F916*Main!$AF$4</f>
        <v>1817.7</v>
      </c>
      <c r="H916" s="9"/>
    </row>
    <row r="917" spans="1:9" s="106" customFormat="1" x14ac:dyDescent="0.35">
      <c r="A917" s="416">
        <v>9255103</v>
      </c>
      <c r="B917" s="254" t="s">
        <v>1876</v>
      </c>
      <c r="C917" s="7" t="s">
        <v>36</v>
      </c>
      <c r="D917" s="7">
        <v>20</v>
      </c>
      <c r="E917" s="650">
        <v>1514.75</v>
      </c>
      <c r="F917" s="8">
        <f>E917/100*$I$2*Main!$AF$2</f>
        <v>1817.7</v>
      </c>
      <c r="G917" s="639">
        <f>F917*Main!$AF$4</f>
        <v>1817.7</v>
      </c>
      <c r="H917" s="105"/>
      <c r="I917" s="5"/>
    </row>
    <row r="918" spans="1:9" s="106" customFormat="1" x14ac:dyDescent="0.35">
      <c r="A918" s="416">
        <v>9255104</v>
      </c>
      <c r="B918" s="254" t="s">
        <v>1877</v>
      </c>
      <c r="C918" s="7" t="s">
        <v>36</v>
      </c>
      <c r="D918" s="7">
        <v>20</v>
      </c>
      <c r="E918" s="650">
        <v>1565.7750000000001</v>
      </c>
      <c r="F918" s="8">
        <f>E918/100*$I$2*Main!$AF$2</f>
        <v>1878.93</v>
      </c>
      <c r="G918" s="639">
        <f>F918*Main!$AF$4</f>
        <v>1878.93</v>
      </c>
      <c r="H918" s="105"/>
      <c r="I918" s="5"/>
    </row>
    <row r="919" spans="1:9" s="5" customFormat="1" x14ac:dyDescent="0.35">
      <c r="A919" s="416">
        <v>9255105</v>
      </c>
      <c r="B919" s="254" t="s">
        <v>1878</v>
      </c>
      <c r="C919" s="7" t="s">
        <v>36</v>
      </c>
      <c r="D919" s="7">
        <v>20</v>
      </c>
      <c r="E919" s="650">
        <v>1565.7750000000001</v>
      </c>
      <c r="F919" s="8">
        <f>E919/100*$I$2*Main!$AF$2</f>
        <v>1878.93</v>
      </c>
      <c r="G919" s="639">
        <f>F919*Main!$AF$4</f>
        <v>1878.93</v>
      </c>
      <c r="H919" s="9"/>
    </row>
    <row r="920" spans="1:9" s="5" customFormat="1" x14ac:dyDescent="0.35">
      <c r="A920" s="416">
        <v>9255106</v>
      </c>
      <c r="B920" s="254" t="s">
        <v>1879</v>
      </c>
      <c r="C920" s="7" t="s">
        <v>36</v>
      </c>
      <c r="D920" s="7">
        <v>20</v>
      </c>
      <c r="E920" s="650">
        <v>1723.5</v>
      </c>
      <c r="F920" s="8">
        <f>E920/100*$I$2*Main!$AF$2</f>
        <v>2068.1999999999998</v>
      </c>
      <c r="G920" s="639">
        <f>F920*Main!$AF$4</f>
        <v>2068.1999999999998</v>
      </c>
      <c r="H920" s="9"/>
    </row>
    <row r="921" spans="1:9" s="5" customFormat="1" x14ac:dyDescent="0.35">
      <c r="A921" s="416">
        <v>9255107</v>
      </c>
      <c r="B921" s="254" t="s">
        <v>1880</v>
      </c>
      <c r="C921" s="7" t="s">
        <v>36</v>
      </c>
      <c r="D921" s="7">
        <v>20</v>
      </c>
      <c r="E921" s="650">
        <v>1723.5</v>
      </c>
      <c r="F921" s="8">
        <f>E921/100*$I$2*Main!$AF$2</f>
        <v>2068.1999999999998</v>
      </c>
      <c r="G921" s="639">
        <f>F921*Main!$AF$4</f>
        <v>2068.1999999999998</v>
      </c>
      <c r="H921" s="9"/>
    </row>
    <row r="922" spans="1:9" s="106" customFormat="1" x14ac:dyDescent="0.35">
      <c r="A922" s="416">
        <v>9255108</v>
      </c>
      <c r="B922" s="254" t="s">
        <v>1881</v>
      </c>
      <c r="C922" s="7" t="s">
        <v>36</v>
      </c>
      <c r="D922" s="7">
        <v>20</v>
      </c>
      <c r="E922" s="650">
        <v>1723.5</v>
      </c>
      <c r="F922" s="8">
        <f>E922/100*$I$2*Main!$AF$2</f>
        <v>2068.1999999999998</v>
      </c>
      <c r="G922" s="639">
        <f>F922*Main!$AF$4</f>
        <v>2068.1999999999998</v>
      </c>
      <c r="H922" s="105"/>
      <c r="I922" s="5"/>
    </row>
    <row r="923" spans="1:9" s="106" customFormat="1" x14ac:dyDescent="0.35">
      <c r="A923" s="416">
        <v>9255109</v>
      </c>
      <c r="B923" s="254" t="s">
        <v>1882</v>
      </c>
      <c r="C923" s="7" t="s">
        <v>36</v>
      </c>
      <c r="D923" s="7">
        <v>20</v>
      </c>
      <c r="E923" s="650">
        <v>1723.5</v>
      </c>
      <c r="F923" s="8">
        <f>E923/100*$I$2*Main!$AF$2</f>
        <v>2068.1999999999998</v>
      </c>
      <c r="G923" s="639">
        <f>F923*Main!$AF$4</f>
        <v>2068.1999999999998</v>
      </c>
      <c r="H923" s="105"/>
      <c r="I923" s="5"/>
    </row>
    <row r="924" spans="1:9" s="5" customFormat="1" x14ac:dyDescent="0.35">
      <c r="A924" s="416">
        <v>9255110</v>
      </c>
      <c r="B924" s="254" t="s">
        <v>1883</v>
      </c>
      <c r="C924" s="7" t="s">
        <v>36</v>
      </c>
      <c r="D924" s="7">
        <v>20</v>
      </c>
      <c r="E924" s="650">
        <v>1755.2083333333333</v>
      </c>
      <c r="F924" s="8">
        <f>E924/100*$I$2*Main!$AF$2</f>
        <v>2106.25</v>
      </c>
      <c r="G924" s="639">
        <f>F924*Main!$AF$4</f>
        <v>2106.25</v>
      </c>
      <c r="H924" s="9"/>
    </row>
    <row r="925" spans="1:9" s="5" customFormat="1" x14ac:dyDescent="0.35">
      <c r="A925" s="416">
        <v>9255111</v>
      </c>
      <c r="B925" s="254" t="s">
        <v>1884</v>
      </c>
      <c r="C925" s="7" t="s">
        <v>36</v>
      </c>
      <c r="D925" s="7">
        <v>20</v>
      </c>
      <c r="E925" s="650">
        <v>1755.2083333333333</v>
      </c>
      <c r="F925" s="8">
        <f>E925/100*$I$2*Main!$AF$2</f>
        <v>2106.25</v>
      </c>
      <c r="G925" s="639">
        <f>F925*Main!$AF$4</f>
        <v>2106.25</v>
      </c>
      <c r="H925" s="9"/>
    </row>
    <row r="926" spans="1:9" s="5" customFormat="1" x14ac:dyDescent="0.35">
      <c r="A926" s="416">
        <v>9255112</v>
      </c>
      <c r="B926" s="254" t="s">
        <v>1885</v>
      </c>
      <c r="C926" s="7" t="s">
        <v>36</v>
      </c>
      <c r="D926" s="7">
        <v>20</v>
      </c>
      <c r="E926" s="650">
        <v>1786.9</v>
      </c>
      <c r="F926" s="8">
        <f>E926/100*$I$2*Main!$AF$2</f>
        <v>2144.2799999999997</v>
      </c>
      <c r="G926" s="639">
        <f>F926*Main!$AF$4</f>
        <v>2144.2799999999997</v>
      </c>
      <c r="H926" s="9"/>
    </row>
    <row r="927" spans="1:9" s="5" customFormat="1" x14ac:dyDescent="0.35">
      <c r="A927" s="416">
        <v>9255113</v>
      </c>
      <c r="B927" s="254" t="s">
        <v>1886</v>
      </c>
      <c r="C927" s="7" t="s">
        <v>36</v>
      </c>
      <c r="D927" s="7">
        <v>20</v>
      </c>
      <c r="E927" s="650">
        <v>1786.9</v>
      </c>
      <c r="F927" s="8">
        <f>E927/100*$I$2*Main!$AF$2</f>
        <v>2144.2799999999997</v>
      </c>
      <c r="G927" s="639">
        <f>F927*Main!$AF$4</f>
        <v>2144.2799999999997</v>
      </c>
      <c r="H927" s="9"/>
    </row>
    <row r="928" spans="1:9" s="5" customFormat="1" x14ac:dyDescent="0.35">
      <c r="A928" s="416">
        <v>9255114</v>
      </c>
      <c r="B928" s="254" t="s">
        <v>1887</v>
      </c>
      <c r="C928" s="7" t="s">
        <v>36</v>
      </c>
      <c r="D928" s="7">
        <v>20</v>
      </c>
      <c r="E928" s="650">
        <v>1818.675</v>
      </c>
      <c r="F928" s="8">
        <f>E928/100*$I$2*Main!$AF$2</f>
        <v>2182.41</v>
      </c>
      <c r="G928" s="639">
        <f>F928*Main!$AF$4</f>
        <v>2182.41</v>
      </c>
      <c r="H928" s="9"/>
    </row>
    <row r="929" spans="1:9" s="5" customFormat="1" x14ac:dyDescent="0.35">
      <c r="A929" s="416">
        <v>9255115</v>
      </c>
      <c r="B929" s="254" t="s">
        <v>1888</v>
      </c>
      <c r="C929" s="7" t="s">
        <v>36</v>
      </c>
      <c r="D929" s="7">
        <v>20</v>
      </c>
      <c r="E929" s="650">
        <v>1818.675</v>
      </c>
      <c r="F929" s="8">
        <f>E929/100*$I$2*Main!$AF$2</f>
        <v>2182.41</v>
      </c>
      <c r="G929" s="639">
        <f>F929*Main!$AF$4</f>
        <v>2182.41</v>
      </c>
      <c r="H929" s="9"/>
    </row>
    <row r="930" spans="1:9" s="106" customFormat="1" x14ac:dyDescent="0.35">
      <c r="A930" s="416">
        <v>9255116</v>
      </c>
      <c r="B930" s="254" t="s">
        <v>1889</v>
      </c>
      <c r="C930" s="320"/>
      <c r="D930" s="7">
        <v>20</v>
      </c>
      <c r="E930" s="650">
        <v>1850.3833333333334</v>
      </c>
      <c r="F930" s="8">
        <f>E930/100*$I$2*Main!$AF$2</f>
        <v>2220.46</v>
      </c>
      <c r="G930" s="639">
        <f>F930*Main!$AF$4</f>
        <v>2220.46</v>
      </c>
      <c r="H930" s="105"/>
      <c r="I930" s="5"/>
    </row>
    <row r="931" spans="1:9" s="106" customFormat="1" x14ac:dyDescent="0.35">
      <c r="A931" s="416">
        <v>9255117</v>
      </c>
      <c r="B931" s="254" t="s">
        <v>1890</v>
      </c>
      <c r="C931" s="320"/>
      <c r="D931" s="7">
        <v>20</v>
      </c>
      <c r="E931" s="650">
        <v>1850.3833333333334</v>
      </c>
      <c r="F931" s="8">
        <f>E931/100*$I$2*Main!$AF$2</f>
        <v>2220.46</v>
      </c>
      <c r="G931" s="639">
        <f>F931*Main!$AF$4</f>
        <v>2220.46</v>
      </c>
      <c r="H931" s="105"/>
      <c r="I931" s="5"/>
    </row>
    <row r="932" spans="1:9" s="5" customFormat="1" x14ac:dyDescent="0.35">
      <c r="A932" s="416">
        <v>9255118</v>
      </c>
      <c r="B932" s="254" t="s">
        <v>1891</v>
      </c>
      <c r="C932" s="7" t="s">
        <v>36</v>
      </c>
      <c r="D932" s="7">
        <v>20</v>
      </c>
      <c r="E932" s="650">
        <v>1882.0833333333333</v>
      </c>
      <c r="F932" s="8">
        <f>E932/100*$I$2*Main!$AF$2</f>
        <v>2258.5</v>
      </c>
      <c r="G932" s="639">
        <f>F932*Main!$AF$4</f>
        <v>2258.5</v>
      </c>
      <c r="H932" s="9"/>
    </row>
    <row r="933" spans="1:9" s="5" customFormat="1" x14ac:dyDescent="0.35">
      <c r="A933" s="416">
        <v>9255119</v>
      </c>
      <c r="B933" s="254" t="s">
        <v>1892</v>
      </c>
      <c r="C933" s="7" t="s">
        <v>36</v>
      </c>
      <c r="D933" s="7">
        <v>20</v>
      </c>
      <c r="E933" s="650">
        <v>1882.0833333333333</v>
      </c>
      <c r="F933" s="8">
        <f>E933/100*$I$2*Main!$AF$2</f>
        <v>2258.5</v>
      </c>
      <c r="G933" s="639">
        <f>F933*Main!$AF$4</f>
        <v>2258.5</v>
      </c>
      <c r="H933" s="9"/>
    </row>
    <row r="934" spans="1:9" s="5" customFormat="1" x14ac:dyDescent="0.35">
      <c r="A934" s="416">
        <v>9255120</v>
      </c>
      <c r="B934" s="254" t="s">
        <v>1893</v>
      </c>
      <c r="C934" s="7" t="s">
        <v>36</v>
      </c>
      <c r="D934" s="7">
        <v>20</v>
      </c>
      <c r="E934" s="650">
        <v>1929.95</v>
      </c>
      <c r="F934" s="8">
        <f>E934/100*$I$2*Main!$AF$2</f>
        <v>2315.94</v>
      </c>
      <c r="G934" s="639">
        <f>F934*Main!$AF$4</f>
        <v>2315.94</v>
      </c>
      <c r="H934" s="9"/>
    </row>
    <row r="935" spans="1:9" s="5" customFormat="1" x14ac:dyDescent="0.35">
      <c r="A935" s="416">
        <v>9255121</v>
      </c>
      <c r="B935" s="254" t="s">
        <v>1894</v>
      </c>
      <c r="C935" s="7" t="s">
        <v>36</v>
      </c>
      <c r="D935" s="7">
        <v>20</v>
      </c>
      <c r="E935" s="650">
        <v>1929.95</v>
      </c>
      <c r="F935" s="8">
        <f>E935/100*$I$2*Main!$AF$2</f>
        <v>2315.94</v>
      </c>
      <c r="G935" s="639">
        <f>F935*Main!$AF$4</f>
        <v>2315.94</v>
      </c>
      <c r="H935" s="9"/>
    </row>
    <row r="936" spans="1:9" s="5" customFormat="1" x14ac:dyDescent="0.35">
      <c r="A936" s="416">
        <v>9255122</v>
      </c>
      <c r="B936" s="254" t="s">
        <v>1895</v>
      </c>
      <c r="C936" s="7" t="s">
        <v>36</v>
      </c>
      <c r="D936" s="7">
        <v>20</v>
      </c>
      <c r="E936" s="650">
        <v>2021.3</v>
      </c>
      <c r="F936" s="8">
        <f>E936/100*$I$2*Main!$AF$2</f>
        <v>2425.56</v>
      </c>
      <c r="G936" s="639">
        <f>F936*Main!$AF$4</f>
        <v>2425.56</v>
      </c>
      <c r="H936" s="9"/>
    </row>
    <row r="937" spans="1:9" s="5" customFormat="1" x14ac:dyDescent="0.35">
      <c r="A937" s="416">
        <v>9255123</v>
      </c>
      <c r="B937" s="254" t="s">
        <v>1896</v>
      </c>
      <c r="C937" s="7" t="s">
        <v>36</v>
      </c>
      <c r="D937" s="7">
        <v>20</v>
      </c>
      <c r="E937" s="650">
        <v>2021.3</v>
      </c>
      <c r="F937" s="8">
        <f>E937/100*$I$2*Main!$AF$2</f>
        <v>2425.56</v>
      </c>
      <c r="G937" s="639">
        <f>F937*Main!$AF$4</f>
        <v>2425.56</v>
      </c>
      <c r="H937" s="9"/>
    </row>
    <row r="938" spans="1:9" s="106" customFormat="1" x14ac:dyDescent="0.35">
      <c r="A938" s="416">
        <v>9255124</v>
      </c>
      <c r="B938" s="254" t="s">
        <v>1897</v>
      </c>
      <c r="C938" s="320"/>
      <c r="D938" s="7">
        <v>10</v>
      </c>
      <c r="E938" s="650">
        <v>2210.6333333333332</v>
      </c>
      <c r="F938" s="8">
        <f>E938/100*$I$2*Main!$AF$2</f>
        <v>2652.7599999999998</v>
      </c>
      <c r="G938" s="639">
        <f>F938*Main!$AF$4</f>
        <v>2652.7599999999998</v>
      </c>
      <c r="H938" s="105"/>
      <c r="I938" s="5"/>
    </row>
    <row r="939" spans="1:9" s="106" customFormat="1" x14ac:dyDescent="0.35">
      <c r="A939" s="416">
        <v>9255125</v>
      </c>
      <c r="B939" s="254" t="s">
        <v>1898</v>
      </c>
      <c r="C939" s="320"/>
      <c r="D939" s="7">
        <v>10</v>
      </c>
      <c r="E939" s="650">
        <v>2210.6333333333332</v>
      </c>
      <c r="F939" s="8">
        <f>E939/100*$I$2*Main!$AF$2</f>
        <v>2652.7599999999998</v>
      </c>
      <c r="G939" s="639">
        <f>F939*Main!$AF$4</f>
        <v>2652.7599999999998</v>
      </c>
      <c r="H939" s="105"/>
      <c r="I939" s="5"/>
    </row>
    <row r="940" spans="1:9" s="5" customFormat="1" x14ac:dyDescent="0.35">
      <c r="A940" s="416">
        <v>9255126</v>
      </c>
      <c r="B940" s="254" t="s">
        <v>1899</v>
      </c>
      <c r="C940" s="320"/>
      <c r="D940" s="7">
        <v>10</v>
      </c>
      <c r="E940" s="650">
        <v>2235.2666666666669</v>
      </c>
      <c r="F940" s="8">
        <f>E940/100*$I$2*Main!$AF$2</f>
        <v>2682.32</v>
      </c>
      <c r="G940" s="639">
        <f>F940*Main!$AF$4</f>
        <v>2682.32</v>
      </c>
      <c r="H940" s="9"/>
    </row>
    <row r="941" spans="1:9" s="5" customFormat="1" x14ac:dyDescent="0.35">
      <c r="A941" s="416">
        <v>9255127</v>
      </c>
      <c r="B941" s="254" t="s">
        <v>1900</v>
      </c>
      <c r="C941" s="320"/>
      <c r="D941" s="7">
        <v>10</v>
      </c>
      <c r="E941" s="650">
        <v>2235.2666666666669</v>
      </c>
      <c r="F941" s="8">
        <f>E941/100*$I$2*Main!$AF$2</f>
        <v>2682.32</v>
      </c>
      <c r="G941" s="639">
        <f>F941*Main!$AF$4</f>
        <v>2682.32</v>
      </c>
      <c r="H941" s="9"/>
    </row>
    <row r="942" spans="1:9" s="5" customFormat="1" x14ac:dyDescent="0.35">
      <c r="A942" s="416">
        <v>9255128</v>
      </c>
      <c r="B942" s="254" t="s">
        <v>1901</v>
      </c>
      <c r="C942" s="320"/>
      <c r="D942" s="7">
        <v>10</v>
      </c>
      <c r="E942" s="650">
        <v>2276.4499999999998</v>
      </c>
      <c r="F942" s="8">
        <f>E942/100*$I$2*Main!$AF$2</f>
        <v>2731.74</v>
      </c>
      <c r="G942" s="639">
        <f>F942*Main!$AF$4</f>
        <v>2731.74</v>
      </c>
      <c r="H942" s="9"/>
    </row>
    <row r="943" spans="1:9" s="5" customFormat="1" x14ac:dyDescent="0.35">
      <c r="A943" s="416">
        <v>9255129</v>
      </c>
      <c r="B943" s="254" t="s">
        <v>1902</v>
      </c>
      <c r="C943" s="320"/>
      <c r="D943" s="7">
        <v>10</v>
      </c>
      <c r="E943" s="650">
        <v>2276.4499999999998</v>
      </c>
      <c r="F943" s="8">
        <f>E943/100*$I$2*Main!$AF$2</f>
        <v>2731.74</v>
      </c>
      <c r="G943" s="639">
        <f>F943*Main!$AF$4</f>
        <v>2731.74</v>
      </c>
      <c r="H943" s="9"/>
    </row>
    <row r="944" spans="1:9" s="5" customFormat="1" x14ac:dyDescent="0.35">
      <c r="A944" s="416">
        <v>9255130</v>
      </c>
      <c r="B944" s="254" t="s">
        <v>1903</v>
      </c>
      <c r="C944" s="320"/>
      <c r="D944" s="7">
        <v>10</v>
      </c>
      <c r="E944" s="650">
        <v>2317.5749999999998</v>
      </c>
      <c r="F944" s="8">
        <f>E944/100*$I$2*Main!$AF$2</f>
        <v>2781.0899999999997</v>
      </c>
      <c r="G944" s="639">
        <f>F944*Main!$AF$4</f>
        <v>2781.0899999999997</v>
      </c>
      <c r="H944" s="9"/>
    </row>
    <row r="945" spans="1:9" s="5" customFormat="1" x14ac:dyDescent="0.35">
      <c r="A945" s="416">
        <v>9255131</v>
      </c>
      <c r="B945" s="254" t="s">
        <v>1904</v>
      </c>
      <c r="C945" s="320"/>
      <c r="D945" s="7">
        <v>10</v>
      </c>
      <c r="E945" s="650">
        <v>2317.5749999999998</v>
      </c>
      <c r="F945" s="8">
        <f>E945/100*$I$2*Main!$AF$2</f>
        <v>2781.0899999999997</v>
      </c>
      <c r="G945" s="639">
        <f>F945*Main!$AF$4</f>
        <v>2781.0899999999997</v>
      </c>
      <c r="H945" s="9"/>
    </row>
    <row r="946" spans="1:9" s="106" customFormat="1" x14ac:dyDescent="0.35">
      <c r="A946" s="416">
        <v>9255132</v>
      </c>
      <c r="B946" s="254" t="s">
        <v>1905</v>
      </c>
      <c r="C946" s="320"/>
      <c r="D946" s="7">
        <v>10</v>
      </c>
      <c r="E946" s="650">
        <v>2358.7083333333335</v>
      </c>
      <c r="F946" s="8">
        <f>E946/100*$I$2*Main!$AF$2</f>
        <v>2830.4500000000003</v>
      </c>
      <c r="G946" s="639">
        <f>F946*Main!$AF$4</f>
        <v>2830.4500000000003</v>
      </c>
      <c r="H946" s="105"/>
      <c r="I946" s="5"/>
    </row>
    <row r="947" spans="1:9" s="106" customFormat="1" x14ac:dyDescent="0.35">
      <c r="A947" s="416">
        <v>9255133</v>
      </c>
      <c r="B947" s="254" t="s">
        <v>1906</v>
      </c>
      <c r="C947" s="320"/>
      <c r="D947" s="7">
        <v>10</v>
      </c>
      <c r="E947" s="650">
        <v>2358.7083333333335</v>
      </c>
      <c r="F947" s="8">
        <f>E947/100*$I$2*Main!$AF$2</f>
        <v>2830.4500000000003</v>
      </c>
      <c r="G947" s="639">
        <f>F947*Main!$AF$4</f>
        <v>2830.4500000000003</v>
      </c>
      <c r="H947" s="105"/>
      <c r="I947" s="5"/>
    </row>
    <row r="948" spans="1:9" s="5" customFormat="1" x14ac:dyDescent="0.35">
      <c r="A948" s="416">
        <v>9255134</v>
      </c>
      <c r="B948" s="254" t="s">
        <v>1907</v>
      </c>
      <c r="C948" s="320"/>
      <c r="D948" s="7">
        <v>10</v>
      </c>
      <c r="E948" s="650">
        <v>2399.8583333333331</v>
      </c>
      <c r="F948" s="8">
        <f>E948/100*$I$2*Main!$AF$2</f>
        <v>2879.83</v>
      </c>
      <c r="G948" s="639">
        <f>F948*Main!$AF$4</f>
        <v>2879.83</v>
      </c>
      <c r="H948" s="9"/>
    </row>
    <row r="949" spans="1:9" s="5" customFormat="1" x14ac:dyDescent="0.35">
      <c r="A949" s="416">
        <v>9255135</v>
      </c>
      <c r="B949" s="254" t="s">
        <v>1908</v>
      </c>
      <c r="C949" s="320"/>
      <c r="D949" s="7">
        <v>10</v>
      </c>
      <c r="E949" s="650">
        <v>2399.8583333333331</v>
      </c>
      <c r="F949" s="8">
        <f>E949/100*$I$2*Main!$AF$2</f>
        <v>2879.83</v>
      </c>
      <c r="G949" s="639">
        <f>F949*Main!$AF$4</f>
        <v>2879.83</v>
      </c>
      <c r="H949" s="9"/>
    </row>
    <row r="950" spans="1:9" s="5" customFormat="1" x14ac:dyDescent="0.35">
      <c r="A950" s="416">
        <v>9255136</v>
      </c>
      <c r="B950" s="254" t="s">
        <v>1909</v>
      </c>
      <c r="C950" s="7" t="s">
        <v>36</v>
      </c>
      <c r="D950" s="7">
        <v>10</v>
      </c>
      <c r="E950" s="650">
        <v>2440.9749999999999</v>
      </c>
      <c r="F950" s="8">
        <f>E950/100*$I$2*Main!$AF$2</f>
        <v>2929.17</v>
      </c>
      <c r="G950" s="639">
        <f>F950*Main!$AF$4</f>
        <v>2929.17</v>
      </c>
      <c r="H950" s="9"/>
    </row>
    <row r="951" spans="1:9" s="5" customFormat="1" x14ac:dyDescent="0.35">
      <c r="A951" s="416">
        <v>9255137</v>
      </c>
      <c r="B951" s="254" t="s">
        <v>1910</v>
      </c>
      <c r="C951" s="7" t="s">
        <v>36</v>
      </c>
      <c r="D951" s="7">
        <v>10</v>
      </c>
      <c r="E951" s="650">
        <v>2440.9749999999999</v>
      </c>
      <c r="F951" s="8">
        <f>E951/100*$I$2*Main!$AF$2</f>
        <v>2929.17</v>
      </c>
      <c r="G951" s="639">
        <f>F951*Main!$AF$4</f>
        <v>2929.17</v>
      </c>
      <c r="H951" s="9"/>
    </row>
    <row r="952" spans="1:9" s="5" customFormat="1" x14ac:dyDescent="0.35">
      <c r="A952" s="416">
        <v>9255138</v>
      </c>
      <c r="B952" s="254" t="s">
        <v>1911</v>
      </c>
      <c r="C952" s="7" t="s">
        <v>36</v>
      </c>
      <c r="D952" s="7">
        <v>10</v>
      </c>
      <c r="E952" s="650">
        <v>2503.0749999999998</v>
      </c>
      <c r="F952" s="8">
        <f>E952/100*$I$2*Main!$AF$2</f>
        <v>3003.6899999999996</v>
      </c>
      <c r="G952" s="639">
        <f>F952*Main!$AF$4</f>
        <v>3003.6899999999996</v>
      </c>
      <c r="H952" s="9"/>
    </row>
    <row r="953" spans="1:9" s="5" customFormat="1" x14ac:dyDescent="0.35">
      <c r="A953" s="416">
        <v>9255139</v>
      </c>
      <c r="B953" s="254" t="s">
        <v>1912</v>
      </c>
      <c r="C953" s="7" t="s">
        <v>36</v>
      </c>
      <c r="D953" s="7">
        <v>10</v>
      </c>
      <c r="E953" s="650">
        <v>2503.0749999999998</v>
      </c>
      <c r="F953" s="8">
        <f>E953/100*$I$2*Main!$AF$2</f>
        <v>3003.6899999999996</v>
      </c>
      <c r="G953" s="639">
        <f>F953*Main!$AF$4</f>
        <v>3003.6899999999996</v>
      </c>
      <c r="H953" s="9"/>
    </row>
    <row r="954" spans="1:9" s="106" customFormat="1" x14ac:dyDescent="0.35">
      <c r="A954" s="416">
        <v>9255140</v>
      </c>
      <c r="B954" s="254" t="s">
        <v>1913</v>
      </c>
      <c r="C954" s="7" t="s">
        <v>36</v>
      </c>
      <c r="D954" s="7">
        <v>10</v>
      </c>
      <c r="E954" s="650">
        <v>2587.4166666666665</v>
      </c>
      <c r="F954" s="8">
        <f>E954/100*$I$2*Main!$AF$2</f>
        <v>3104.8999999999996</v>
      </c>
      <c r="G954" s="639">
        <f>F954*Main!$AF$4</f>
        <v>3104.8999999999996</v>
      </c>
      <c r="H954" s="105"/>
      <c r="I954" s="5"/>
    </row>
    <row r="955" spans="1:9" s="106" customFormat="1" x14ac:dyDescent="0.35">
      <c r="A955" s="416">
        <v>9255141</v>
      </c>
      <c r="B955" s="254" t="s">
        <v>1914</v>
      </c>
      <c r="C955" s="7" t="s">
        <v>36</v>
      </c>
      <c r="D955" s="7">
        <v>10</v>
      </c>
      <c r="E955" s="650">
        <v>2587.4166666666665</v>
      </c>
      <c r="F955" s="8">
        <f>E955/100*$I$2*Main!$AF$2</f>
        <v>3104.8999999999996</v>
      </c>
      <c r="G955" s="639">
        <f>F955*Main!$AF$4</f>
        <v>3104.8999999999996</v>
      </c>
      <c r="H955" s="105"/>
      <c r="I955" s="5"/>
    </row>
    <row r="956" spans="1:9" s="5" customFormat="1" x14ac:dyDescent="0.35">
      <c r="A956" s="416">
        <v>9255146</v>
      </c>
      <c r="B956" s="254" t="s">
        <v>1915</v>
      </c>
      <c r="C956" s="7" t="s">
        <v>36</v>
      </c>
      <c r="D956" s="7">
        <v>10</v>
      </c>
      <c r="E956" s="650">
        <v>3583.7333333333331</v>
      </c>
      <c r="F956" s="8">
        <f>E956/100*$I$2*Main!$AF$2</f>
        <v>4300.4799999999996</v>
      </c>
      <c r="G956" s="639">
        <f>F956*Main!$AF$4</f>
        <v>4300.4799999999996</v>
      </c>
      <c r="H956" s="9"/>
    </row>
    <row r="957" spans="1:9" s="5" customFormat="1" x14ac:dyDescent="0.35">
      <c r="A957" s="416">
        <v>9255147</v>
      </c>
      <c r="B957" s="254" t="s">
        <v>1916</v>
      </c>
      <c r="C957" s="7" t="s">
        <v>36</v>
      </c>
      <c r="D957" s="7">
        <v>10</v>
      </c>
      <c r="E957" s="650">
        <v>3583.7333333333331</v>
      </c>
      <c r="F957" s="8">
        <f>E957/100*$I$2*Main!$AF$2</f>
        <v>4300.4799999999996</v>
      </c>
      <c r="G957" s="639">
        <f>F957*Main!$AF$4</f>
        <v>4300.4799999999996</v>
      </c>
      <c r="H957" s="9"/>
    </row>
    <row r="958" spans="1:9" s="5" customFormat="1" x14ac:dyDescent="0.35">
      <c r="A958" s="416">
        <v>9255148</v>
      </c>
      <c r="B958" s="254" t="s">
        <v>1917</v>
      </c>
      <c r="C958" s="7" t="s">
        <v>36</v>
      </c>
      <c r="D958" s="7">
        <v>10</v>
      </c>
      <c r="E958" s="650">
        <v>3648.5166666666669</v>
      </c>
      <c r="F958" s="8">
        <f>E958/100*$I$2*Main!$AF$2</f>
        <v>4378.22</v>
      </c>
      <c r="G958" s="639">
        <f>F958*Main!$AF$4</f>
        <v>4378.22</v>
      </c>
      <c r="H958" s="9"/>
    </row>
    <row r="959" spans="1:9" s="5" customFormat="1" x14ac:dyDescent="0.35">
      <c r="A959" s="416">
        <v>9255149</v>
      </c>
      <c r="B959" s="254" t="s">
        <v>1918</v>
      </c>
      <c r="C959" s="7" t="s">
        <v>36</v>
      </c>
      <c r="D959" s="7">
        <v>10</v>
      </c>
      <c r="E959" s="650">
        <v>3648.5166666666669</v>
      </c>
      <c r="F959" s="8">
        <f>E959/100*$I$2*Main!$AF$2</f>
        <v>4378.22</v>
      </c>
      <c r="G959" s="639">
        <f>F959*Main!$AF$4</f>
        <v>4378.22</v>
      </c>
      <c r="H959" s="9"/>
    </row>
    <row r="960" spans="1:9" s="5" customFormat="1" x14ac:dyDescent="0.35">
      <c r="A960" s="416">
        <v>9255150</v>
      </c>
      <c r="B960" s="254" t="s">
        <v>1919</v>
      </c>
      <c r="C960" s="320"/>
      <c r="D960" s="7">
        <v>10</v>
      </c>
      <c r="E960" s="650">
        <v>3713.25</v>
      </c>
      <c r="F960" s="8">
        <f>E960/100*$I$2*Main!$AF$2</f>
        <v>4455.8999999999996</v>
      </c>
      <c r="G960" s="639">
        <f>F960*Main!$AF$4</f>
        <v>4455.8999999999996</v>
      </c>
      <c r="H960" s="9"/>
    </row>
    <row r="961" spans="1:9" s="5" customFormat="1" x14ac:dyDescent="0.35">
      <c r="A961" s="416">
        <v>9255151</v>
      </c>
      <c r="B961" s="254" t="s">
        <v>1920</v>
      </c>
      <c r="C961" s="320"/>
      <c r="D961" s="7">
        <v>10</v>
      </c>
      <c r="E961" s="650">
        <v>3713.25</v>
      </c>
      <c r="F961" s="8">
        <f>E961/100*$I$2*Main!$AF$2</f>
        <v>4455.8999999999996</v>
      </c>
      <c r="G961" s="639">
        <f>F961*Main!$AF$4</f>
        <v>4455.8999999999996</v>
      </c>
      <c r="H961" s="9"/>
    </row>
    <row r="962" spans="1:9" s="106" customFormat="1" x14ac:dyDescent="0.35">
      <c r="A962" s="416">
        <v>9255152</v>
      </c>
      <c r="B962" s="254" t="s">
        <v>1921</v>
      </c>
      <c r="C962" s="320"/>
      <c r="D962" s="7">
        <v>10</v>
      </c>
      <c r="E962" s="650">
        <v>3778.0250000000001</v>
      </c>
      <c r="F962" s="8">
        <f>E962/100*$I$2*Main!$AF$2</f>
        <v>4533.63</v>
      </c>
      <c r="G962" s="639">
        <f>F962*Main!$AF$4</f>
        <v>4533.63</v>
      </c>
      <c r="H962" s="105"/>
      <c r="I962" s="5"/>
    </row>
    <row r="963" spans="1:9" s="106" customFormat="1" x14ac:dyDescent="0.35">
      <c r="A963" s="416">
        <v>9255153</v>
      </c>
      <c r="B963" s="254" t="s">
        <v>1922</v>
      </c>
      <c r="C963" s="320"/>
      <c r="D963" s="7">
        <v>10</v>
      </c>
      <c r="E963" s="650">
        <v>3778.0250000000001</v>
      </c>
      <c r="F963" s="8">
        <f>E963/100*$I$2*Main!$AF$2</f>
        <v>4533.63</v>
      </c>
      <c r="G963" s="639">
        <f>F963*Main!$AF$4</f>
        <v>4533.63</v>
      </c>
      <c r="H963" s="105"/>
      <c r="I963" s="5"/>
    </row>
    <row r="964" spans="1:9" s="5" customFormat="1" x14ac:dyDescent="0.35">
      <c r="A964" s="416">
        <v>9255154</v>
      </c>
      <c r="B964" s="254" t="s">
        <v>1923</v>
      </c>
      <c r="C964" s="7" t="s">
        <v>36</v>
      </c>
      <c r="D964" s="7">
        <v>10</v>
      </c>
      <c r="E964" s="650">
        <v>3842.8</v>
      </c>
      <c r="F964" s="8">
        <f>E964/100*$I$2*Main!$AF$2</f>
        <v>4611.3600000000006</v>
      </c>
      <c r="G964" s="639">
        <f>F964*Main!$AF$4</f>
        <v>4611.3600000000006</v>
      </c>
      <c r="H964" s="9"/>
    </row>
    <row r="965" spans="1:9" s="5" customFormat="1" x14ac:dyDescent="0.35">
      <c r="A965" s="416">
        <v>9255155</v>
      </c>
      <c r="B965" s="254" t="s">
        <v>1924</v>
      </c>
      <c r="C965" s="7" t="s">
        <v>36</v>
      </c>
      <c r="D965" s="7">
        <v>10</v>
      </c>
      <c r="E965" s="650">
        <v>3842.8</v>
      </c>
      <c r="F965" s="8">
        <f>E965/100*$I$2*Main!$AF$2</f>
        <v>4611.3600000000006</v>
      </c>
      <c r="G965" s="639">
        <f>F965*Main!$AF$4</f>
        <v>4611.3600000000006</v>
      </c>
      <c r="H965" s="9"/>
    </row>
    <row r="966" spans="1:9" s="5" customFormat="1" x14ac:dyDescent="0.35">
      <c r="A966" s="416">
        <v>9255156</v>
      </c>
      <c r="B966" s="254" t="s">
        <v>1925</v>
      </c>
      <c r="C966" s="7" t="s">
        <v>36</v>
      </c>
      <c r="D966" s="7">
        <v>10</v>
      </c>
      <c r="E966" s="650">
        <v>3940.4833333333331</v>
      </c>
      <c r="F966" s="8">
        <f>E966/100*$I$2*Main!$AF$2</f>
        <v>4728.58</v>
      </c>
      <c r="G966" s="639">
        <f>F966*Main!$AF$4</f>
        <v>4728.58</v>
      </c>
      <c r="H966" s="9"/>
    </row>
    <row r="967" spans="1:9" s="5" customFormat="1" x14ac:dyDescent="0.35">
      <c r="A967" s="416">
        <v>9255157</v>
      </c>
      <c r="B967" s="254" t="s">
        <v>1926</v>
      </c>
      <c r="C967" s="7" t="s">
        <v>36</v>
      </c>
      <c r="D967" s="7">
        <v>10</v>
      </c>
      <c r="E967" s="650">
        <v>3940.4833333333331</v>
      </c>
      <c r="F967" s="8">
        <f>E967/100*$I$2*Main!$AF$2</f>
        <v>4728.58</v>
      </c>
      <c r="G967" s="639">
        <f>F967*Main!$AF$4</f>
        <v>4728.58</v>
      </c>
      <c r="H967" s="9"/>
    </row>
    <row r="968" spans="1:9" s="5" customFormat="1" x14ac:dyDescent="0.35">
      <c r="A968" s="416">
        <v>9255158</v>
      </c>
      <c r="B968" s="254" t="s">
        <v>1927</v>
      </c>
      <c r="C968" s="7" t="s">
        <v>36</v>
      </c>
      <c r="D968" s="7">
        <v>10</v>
      </c>
      <c r="E968" s="650">
        <v>4073.3166666666666</v>
      </c>
      <c r="F968" s="8">
        <f>E968/100*$I$2*Main!$AF$2</f>
        <v>4887.9800000000005</v>
      </c>
      <c r="G968" s="639">
        <f>F968*Main!$AF$4</f>
        <v>4887.9800000000005</v>
      </c>
      <c r="H968" s="9"/>
    </row>
    <row r="969" spans="1:9" s="5" customFormat="1" x14ac:dyDescent="0.35">
      <c r="A969" s="416">
        <v>9255159</v>
      </c>
      <c r="B969" s="254" t="s">
        <v>1928</v>
      </c>
      <c r="C969" s="7" t="s">
        <v>36</v>
      </c>
      <c r="D969" s="7">
        <v>10</v>
      </c>
      <c r="E969" s="650">
        <v>4073.3166666666666</v>
      </c>
      <c r="F969" s="8">
        <f>E969/100*$I$2*Main!$AF$2</f>
        <v>4887.9800000000005</v>
      </c>
      <c r="G969" s="639">
        <f>F969*Main!$AF$4</f>
        <v>4887.9800000000005</v>
      </c>
      <c r="H969" s="9"/>
    </row>
    <row r="970" spans="1:9" s="106" customFormat="1" x14ac:dyDescent="0.35">
      <c r="A970" s="416">
        <v>9257145</v>
      </c>
      <c r="B970" s="254" t="s">
        <v>1929</v>
      </c>
      <c r="C970" s="7" t="s">
        <v>36</v>
      </c>
      <c r="D970" s="7">
        <v>10</v>
      </c>
      <c r="E970" s="650">
        <v>2443.7416666666668</v>
      </c>
      <c r="F970" s="8">
        <f>E970/100*$I$2*Main!$AF$2</f>
        <v>2932.4900000000002</v>
      </c>
      <c r="G970" s="639">
        <f>F970*Main!$AF$4</f>
        <v>2932.4900000000002</v>
      </c>
      <c r="H970" s="105"/>
      <c r="I970" s="5"/>
    </row>
    <row r="971" spans="1:9" s="106" customFormat="1" x14ac:dyDescent="0.35">
      <c r="A971" s="416">
        <v>9257146</v>
      </c>
      <c r="B971" s="254" t="s">
        <v>1930</v>
      </c>
      <c r="C971" s="7" t="s">
        <v>36</v>
      </c>
      <c r="D971" s="7">
        <v>10</v>
      </c>
      <c r="E971" s="650">
        <v>2443.7416666666668</v>
      </c>
      <c r="F971" s="8">
        <f>E971/100*$I$2*Main!$AF$2</f>
        <v>2932.4900000000002</v>
      </c>
      <c r="G971" s="639">
        <f>F971*Main!$AF$4</f>
        <v>2932.4900000000002</v>
      </c>
      <c r="H971" s="105"/>
      <c r="I971" s="5"/>
    </row>
    <row r="972" spans="1:9" s="5" customFormat="1" x14ac:dyDescent="0.35">
      <c r="A972" s="416">
        <v>9257147</v>
      </c>
      <c r="B972" s="254" t="s">
        <v>1931</v>
      </c>
      <c r="C972" s="7" t="s">
        <v>36</v>
      </c>
      <c r="D972" s="7">
        <v>10</v>
      </c>
      <c r="E972" s="650">
        <v>2487.9166666666665</v>
      </c>
      <c r="F972" s="8">
        <f>E972/100*$I$2*Main!$AF$2</f>
        <v>2985.5</v>
      </c>
      <c r="G972" s="639">
        <f>F972*Main!$AF$4</f>
        <v>2985.5</v>
      </c>
      <c r="H972" s="9"/>
    </row>
    <row r="973" spans="1:9" s="5" customFormat="1" x14ac:dyDescent="0.35">
      <c r="A973" s="416">
        <v>9257148</v>
      </c>
      <c r="B973" s="254" t="s">
        <v>1932</v>
      </c>
      <c r="C973" s="7" t="s">
        <v>36</v>
      </c>
      <c r="D973" s="7">
        <v>10</v>
      </c>
      <c r="E973" s="650">
        <v>2487.9166666666665</v>
      </c>
      <c r="F973" s="8">
        <f>E973/100*$I$2*Main!$AF$2</f>
        <v>2985.5</v>
      </c>
      <c r="G973" s="639">
        <f>F973*Main!$AF$4</f>
        <v>2985.5</v>
      </c>
      <c r="H973" s="9"/>
    </row>
    <row r="974" spans="1:9" s="5" customFormat="1" x14ac:dyDescent="0.35">
      <c r="A974" s="416">
        <v>9257149</v>
      </c>
      <c r="B974" s="254" t="s">
        <v>1933</v>
      </c>
      <c r="C974" s="320"/>
      <c r="D974" s="7">
        <v>10</v>
      </c>
      <c r="E974" s="650">
        <v>2532.0500000000002</v>
      </c>
      <c r="F974" s="8">
        <f>E974/100*$I$2*Main!$AF$2</f>
        <v>3038.4600000000005</v>
      </c>
      <c r="G974" s="639">
        <f>F974*Main!$AF$4</f>
        <v>3038.4600000000005</v>
      </c>
      <c r="H974" s="9"/>
    </row>
    <row r="975" spans="1:9" s="5" customFormat="1" x14ac:dyDescent="0.35">
      <c r="A975" s="416">
        <v>9257150</v>
      </c>
      <c r="B975" s="254" t="s">
        <v>1934</v>
      </c>
      <c r="C975" s="320"/>
      <c r="D975" s="7">
        <v>10</v>
      </c>
      <c r="E975" s="650">
        <v>2532.0500000000002</v>
      </c>
      <c r="F975" s="8">
        <f>E975/100*$I$2*Main!$AF$2</f>
        <v>3038.4600000000005</v>
      </c>
      <c r="G975" s="639">
        <f>F975*Main!$AF$4</f>
        <v>3038.4600000000005</v>
      </c>
      <c r="H975" s="9"/>
    </row>
    <row r="976" spans="1:9" s="5" customFormat="1" x14ac:dyDescent="0.35">
      <c r="A976" s="416">
        <v>9257151</v>
      </c>
      <c r="B976" s="254" t="s">
        <v>1935</v>
      </c>
      <c r="C976" s="320"/>
      <c r="D976" s="7">
        <v>10</v>
      </c>
      <c r="E976" s="650">
        <v>2576.2333333333331</v>
      </c>
      <c r="F976" s="8">
        <f>E976/100*$I$2*Main!$AF$2</f>
        <v>3091.4799999999996</v>
      </c>
      <c r="G976" s="639">
        <f>F976*Main!$AF$4</f>
        <v>3091.4799999999996</v>
      </c>
      <c r="H976" s="9"/>
    </row>
    <row r="977" spans="1:9" s="5" customFormat="1" x14ac:dyDescent="0.35">
      <c r="A977" s="416">
        <v>9257152</v>
      </c>
      <c r="B977" s="254" t="s">
        <v>1936</v>
      </c>
      <c r="C977" s="320"/>
      <c r="D977" s="7">
        <v>10</v>
      </c>
      <c r="E977" s="650">
        <v>2576.2333333333331</v>
      </c>
      <c r="F977" s="8">
        <f>E977/100*$I$2*Main!$AF$2</f>
        <v>3091.4799999999996</v>
      </c>
      <c r="G977" s="639">
        <f>F977*Main!$AF$4</f>
        <v>3091.4799999999996</v>
      </c>
      <c r="H977" s="9"/>
    </row>
    <row r="978" spans="1:9" s="106" customFormat="1" x14ac:dyDescent="0.35">
      <c r="A978" s="416">
        <v>9257153</v>
      </c>
      <c r="B978" s="254" t="s">
        <v>1937</v>
      </c>
      <c r="C978" s="7" t="s">
        <v>36</v>
      </c>
      <c r="D978" s="7">
        <v>10</v>
      </c>
      <c r="E978" s="650">
        <v>2620.375</v>
      </c>
      <c r="F978" s="8">
        <f>E978/100*$I$2*Main!$AF$2</f>
        <v>3144.45</v>
      </c>
      <c r="G978" s="639">
        <f>F978*Main!$AF$4</f>
        <v>3144.45</v>
      </c>
      <c r="H978" s="105"/>
      <c r="I978" s="5"/>
    </row>
    <row r="979" spans="1:9" s="106" customFormat="1" x14ac:dyDescent="0.35">
      <c r="A979" s="416">
        <v>9257154</v>
      </c>
      <c r="B979" s="254" t="s">
        <v>1938</v>
      </c>
      <c r="C979" s="7" t="s">
        <v>36</v>
      </c>
      <c r="D979" s="7">
        <v>10</v>
      </c>
      <c r="E979" s="650">
        <v>2620.375</v>
      </c>
      <c r="F979" s="8">
        <f>E979/100*$I$2*Main!$AF$2</f>
        <v>3144.45</v>
      </c>
      <c r="G979" s="639">
        <f>F979*Main!$AF$4</f>
        <v>3144.45</v>
      </c>
      <c r="H979" s="105"/>
      <c r="I979" s="5"/>
    </row>
    <row r="980" spans="1:9" s="5" customFormat="1" x14ac:dyDescent="0.35">
      <c r="A980" s="416">
        <v>9257155</v>
      </c>
      <c r="B980" s="254" t="s">
        <v>1939</v>
      </c>
      <c r="C980" s="7" t="s">
        <v>36</v>
      </c>
      <c r="D980" s="7">
        <v>10</v>
      </c>
      <c r="E980" s="650">
        <v>2687.0083333333332</v>
      </c>
      <c r="F980" s="8">
        <f>E980/100*$I$2*Main!$AF$2</f>
        <v>3224.41</v>
      </c>
      <c r="G980" s="639">
        <f>F980*Main!$AF$4</f>
        <v>3224.41</v>
      </c>
      <c r="H980" s="9"/>
    </row>
    <row r="981" spans="1:9" s="5" customFormat="1" x14ac:dyDescent="0.35">
      <c r="A981" s="416">
        <v>9257156</v>
      </c>
      <c r="B981" s="254" t="s">
        <v>1940</v>
      </c>
      <c r="C981" s="7" t="s">
        <v>36</v>
      </c>
      <c r="D981" s="7">
        <v>10</v>
      </c>
      <c r="E981" s="650">
        <v>2687.0083333333332</v>
      </c>
      <c r="F981" s="8">
        <f>E981/100*$I$2*Main!$AF$2</f>
        <v>3224.41</v>
      </c>
      <c r="G981" s="639">
        <f>F981*Main!$AF$4</f>
        <v>3224.41</v>
      </c>
      <c r="H981" s="9"/>
    </row>
    <row r="982" spans="1:9" s="5" customFormat="1" x14ac:dyDescent="0.35">
      <c r="A982" s="416">
        <v>9257157</v>
      </c>
      <c r="B982" s="254" t="s">
        <v>1941</v>
      </c>
      <c r="C982" s="7" t="s">
        <v>36</v>
      </c>
      <c r="D982" s="7">
        <v>10</v>
      </c>
      <c r="E982" s="650">
        <v>2777.5833333333335</v>
      </c>
      <c r="F982" s="8">
        <f>E982/100*$I$2*Main!$AF$2</f>
        <v>3333.1000000000004</v>
      </c>
      <c r="G982" s="639">
        <f>F982*Main!$AF$4</f>
        <v>3333.1000000000004</v>
      </c>
      <c r="H982" s="9"/>
    </row>
    <row r="983" spans="1:9" s="106" customFormat="1" x14ac:dyDescent="0.35">
      <c r="A983" s="416">
        <v>9257158</v>
      </c>
      <c r="B983" s="254" t="s">
        <v>1942</v>
      </c>
      <c r="C983" s="7" t="s">
        <v>36</v>
      </c>
      <c r="D983" s="7">
        <v>10</v>
      </c>
      <c r="E983" s="650">
        <v>2777.5833333333335</v>
      </c>
      <c r="F983" s="8">
        <f>E983/100*$I$2*Main!$AF$2</f>
        <v>3333.1000000000004</v>
      </c>
      <c r="G983" s="639">
        <f>F983*Main!$AF$4</f>
        <v>3333.1000000000004</v>
      </c>
      <c r="H983" s="105"/>
      <c r="I983" s="5"/>
    </row>
    <row r="984" spans="1:9" s="106" customFormat="1" x14ac:dyDescent="0.35">
      <c r="A984" s="416">
        <v>9255413</v>
      </c>
      <c r="B984" s="254" t="s">
        <v>1943</v>
      </c>
      <c r="C984" s="320"/>
      <c r="D984" s="7">
        <v>10</v>
      </c>
      <c r="E984" s="650">
        <v>576.9666666666667</v>
      </c>
      <c r="F984" s="8">
        <f>E984/100*$I$2*Main!$AF$2</f>
        <v>692.36</v>
      </c>
      <c r="G984" s="639">
        <f>F984*Main!$AF$4</f>
        <v>692.36</v>
      </c>
      <c r="H984" s="105"/>
      <c r="I984" s="5"/>
    </row>
    <row r="985" spans="1:9" s="5" customFormat="1" x14ac:dyDescent="0.35">
      <c r="A985" s="416">
        <v>9270623</v>
      </c>
      <c r="B985" s="254" t="s">
        <v>1944</v>
      </c>
      <c r="C985" s="7" t="s">
        <v>36</v>
      </c>
      <c r="D985" s="7">
        <v>10</v>
      </c>
      <c r="E985" s="650">
        <v>576.9666666666667</v>
      </c>
      <c r="F985" s="8">
        <f>E985/100*$I$2*Main!$AF$2</f>
        <v>692.36</v>
      </c>
      <c r="G985" s="639">
        <f>F985*Main!$AF$4</f>
        <v>692.36</v>
      </c>
      <c r="H985" s="9"/>
    </row>
    <row r="986" spans="1:9" s="5" customFormat="1" x14ac:dyDescent="0.35">
      <c r="A986" s="416">
        <v>9255415</v>
      </c>
      <c r="B986" s="254" t="s">
        <v>1945</v>
      </c>
      <c r="C986" s="7" t="s">
        <v>36</v>
      </c>
      <c r="D986" s="7">
        <v>20</v>
      </c>
      <c r="E986" s="650">
        <v>425.66666666666669</v>
      </c>
      <c r="F986" s="8">
        <f>E986/100*$I$2*Main!$AF$2</f>
        <v>510.8</v>
      </c>
      <c r="G986" s="639">
        <f>F986*Main!$AF$4</f>
        <v>510.8</v>
      </c>
      <c r="H986" s="9"/>
    </row>
    <row r="987" spans="1:9" s="5" customFormat="1" x14ac:dyDescent="0.35">
      <c r="A987" s="416">
        <v>9255417</v>
      </c>
      <c r="B987" s="254" t="s">
        <v>1946</v>
      </c>
      <c r="C987" s="7" t="s">
        <v>36</v>
      </c>
      <c r="D987" s="7">
        <v>20</v>
      </c>
      <c r="E987" s="650">
        <v>476.1</v>
      </c>
      <c r="F987" s="8">
        <f>E987/100*$I$2*Main!$AF$2</f>
        <v>571.32000000000005</v>
      </c>
      <c r="G987" s="639">
        <f>F987*Main!$AF$4</f>
        <v>571.32000000000005</v>
      </c>
      <c r="H987" s="9"/>
    </row>
    <row r="988" spans="1:9" s="5" customFormat="1" x14ac:dyDescent="0.35">
      <c r="A988" s="416">
        <v>9255418</v>
      </c>
      <c r="B988" s="254" t="s">
        <v>1947</v>
      </c>
      <c r="C988" s="7" t="s">
        <v>36</v>
      </c>
      <c r="D988" s="7">
        <v>20</v>
      </c>
      <c r="E988" s="650">
        <v>501.31666666666666</v>
      </c>
      <c r="F988" s="8">
        <f>E988/100*$I$2*Main!$AF$2</f>
        <v>601.58000000000004</v>
      </c>
      <c r="G988" s="639">
        <f>F988*Main!$AF$4</f>
        <v>601.58000000000004</v>
      </c>
      <c r="H988" s="9"/>
    </row>
    <row r="989" spans="1:9" s="5" customFormat="1" x14ac:dyDescent="0.35">
      <c r="A989" s="416">
        <v>9255419</v>
      </c>
      <c r="B989" s="254" t="s">
        <v>1948</v>
      </c>
      <c r="C989" s="7" t="s">
        <v>36</v>
      </c>
      <c r="D989" s="7">
        <v>20</v>
      </c>
      <c r="E989" s="650">
        <v>526.51666666666665</v>
      </c>
      <c r="F989" s="8">
        <f>E989/100*$I$2*Main!$AF$2</f>
        <v>631.81999999999994</v>
      </c>
      <c r="G989" s="639">
        <f>F989*Main!$AF$4</f>
        <v>631.81999999999994</v>
      </c>
      <c r="H989" s="9"/>
    </row>
    <row r="990" spans="1:9" s="5" customFormat="1" x14ac:dyDescent="0.35">
      <c r="A990" s="416">
        <v>9255421</v>
      </c>
      <c r="B990" s="254" t="s">
        <v>1949</v>
      </c>
      <c r="C990" s="7" t="s">
        <v>36</v>
      </c>
      <c r="D990" s="7">
        <v>20</v>
      </c>
      <c r="E990" s="650">
        <v>576.9666666666667</v>
      </c>
      <c r="F990" s="8">
        <f>E990/100*$I$2*Main!$AF$2</f>
        <v>692.36</v>
      </c>
      <c r="G990" s="639">
        <f>F990*Main!$AF$4</f>
        <v>692.36</v>
      </c>
      <c r="H990" s="9"/>
    </row>
    <row r="991" spans="1:9" s="106" customFormat="1" x14ac:dyDescent="0.35">
      <c r="A991" s="416">
        <v>9255423</v>
      </c>
      <c r="B991" s="254" t="s">
        <v>1950</v>
      </c>
      <c r="C991" s="7" t="s">
        <v>36</v>
      </c>
      <c r="D991" s="7">
        <v>20</v>
      </c>
      <c r="E991" s="650">
        <v>1003.2166666666667</v>
      </c>
      <c r="F991" s="8">
        <f>E991/100*$I$2*Main!$AF$2</f>
        <v>1203.8600000000001</v>
      </c>
      <c r="G991" s="639">
        <f>F991*Main!$AF$4</f>
        <v>1203.8600000000001</v>
      </c>
      <c r="H991" s="105"/>
      <c r="I991" s="5"/>
    </row>
    <row r="992" spans="1:9" s="106" customFormat="1" x14ac:dyDescent="0.35">
      <c r="A992" s="416">
        <v>9255424</v>
      </c>
      <c r="B992" s="254" t="s">
        <v>1951</v>
      </c>
      <c r="C992" s="7" t="s">
        <v>36</v>
      </c>
      <c r="D992" s="7">
        <v>20</v>
      </c>
      <c r="E992" s="650">
        <v>1053.6500000000001</v>
      </c>
      <c r="F992" s="8">
        <f>E992/100*$I$2*Main!$AF$2</f>
        <v>1264.3800000000001</v>
      </c>
      <c r="G992" s="639">
        <f>F992*Main!$AF$4</f>
        <v>1264.3800000000001</v>
      </c>
      <c r="H992" s="105"/>
      <c r="I992" s="5"/>
    </row>
    <row r="993" spans="1:9" s="5" customFormat="1" x14ac:dyDescent="0.35">
      <c r="A993" s="416">
        <v>9255425</v>
      </c>
      <c r="B993" s="254" t="s">
        <v>1952</v>
      </c>
      <c r="C993" s="7" t="s">
        <v>36</v>
      </c>
      <c r="D993" s="7">
        <v>20</v>
      </c>
      <c r="E993" s="650">
        <v>1104.125</v>
      </c>
      <c r="F993" s="8">
        <f>E993/100*$I$2*Main!$AF$2</f>
        <v>1324.95</v>
      </c>
      <c r="G993" s="639">
        <f>F993*Main!$AF$4</f>
        <v>1324.95</v>
      </c>
      <c r="H993" s="9"/>
    </row>
    <row r="994" spans="1:9" s="5" customFormat="1" x14ac:dyDescent="0.35">
      <c r="A994" s="416">
        <v>9255426</v>
      </c>
      <c r="B994" s="254" t="s">
        <v>1953</v>
      </c>
      <c r="C994" s="7" t="s">
        <v>36</v>
      </c>
      <c r="D994" s="7">
        <v>20</v>
      </c>
      <c r="E994" s="650">
        <v>1205</v>
      </c>
      <c r="F994" s="8">
        <f>E994/100*$I$2*Main!$AF$2</f>
        <v>1446</v>
      </c>
      <c r="G994" s="639">
        <f>F994*Main!$AF$4</f>
        <v>1446</v>
      </c>
      <c r="H994" s="9"/>
    </row>
    <row r="995" spans="1:9" s="5" customFormat="1" x14ac:dyDescent="0.35">
      <c r="A995" s="416">
        <v>9270625</v>
      </c>
      <c r="B995" s="254" t="s">
        <v>1954</v>
      </c>
      <c r="C995" s="7" t="s">
        <v>36</v>
      </c>
      <c r="D995" s="7">
        <v>20</v>
      </c>
      <c r="E995" s="650">
        <v>425.66666666666669</v>
      </c>
      <c r="F995" s="8">
        <f>E995/100*$I$2*Main!$AF$2</f>
        <v>510.8</v>
      </c>
      <c r="G995" s="639">
        <f>F995*Main!$AF$4</f>
        <v>510.8</v>
      </c>
      <c r="H995" s="9"/>
    </row>
    <row r="996" spans="1:9" s="106" customFormat="1" x14ac:dyDescent="0.35">
      <c r="A996" s="416">
        <v>9270627</v>
      </c>
      <c r="B996" s="254" t="s">
        <v>1955</v>
      </c>
      <c r="C996" s="7" t="s">
        <v>36</v>
      </c>
      <c r="D996" s="7">
        <v>20</v>
      </c>
      <c r="E996" s="650">
        <v>476.1</v>
      </c>
      <c r="F996" s="8">
        <f>E996/100*$I$2*Main!$AF$2</f>
        <v>571.32000000000005</v>
      </c>
      <c r="G996" s="639">
        <f>F996*Main!$AF$4</f>
        <v>571.32000000000005</v>
      </c>
      <c r="H996" s="105"/>
      <c r="I996" s="5"/>
    </row>
    <row r="997" spans="1:9" s="106" customFormat="1" x14ac:dyDescent="0.35">
      <c r="A997" s="416">
        <v>9270628</v>
      </c>
      <c r="B997" s="254" t="s">
        <v>1956</v>
      </c>
      <c r="C997" s="7" t="s">
        <v>36</v>
      </c>
      <c r="D997" s="7">
        <v>20</v>
      </c>
      <c r="E997" s="650">
        <v>501.31666666666666</v>
      </c>
      <c r="F997" s="8">
        <f>E997/100*$I$2*Main!$AF$2</f>
        <v>601.58000000000004</v>
      </c>
      <c r="G997" s="639">
        <f>F997*Main!$AF$4</f>
        <v>601.58000000000004</v>
      </c>
      <c r="H997" s="105"/>
      <c r="I997" s="5"/>
    </row>
    <row r="998" spans="1:9" s="5" customFormat="1" x14ac:dyDescent="0.35">
      <c r="A998" s="416">
        <v>9270629</v>
      </c>
      <c r="B998" s="254" t="s">
        <v>1957</v>
      </c>
      <c r="C998" s="7" t="s">
        <v>36</v>
      </c>
      <c r="D998" s="7">
        <v>20</v>
      </c>
      <c r="E998" s="650">
        <v>526.51666666666665</v>
      </c>
      <c r="F998" s="8">
        <f>E998/100*$I$2*Main!$AF$2</f>
        <v>631.81999999999994</v>
      </c>
      <c r="G998" s="639">
        <f>F998*Main!$AF$4</f>
        <v>631.81999999999994</v>
      </c>
      <c r="H998" s="9"/>
    </row>
    <row r="999" spans="1:9" s="5" customFormat="1" x14ac:dyDescent="0.35">
      <c r="A999" s="416">
        <v>9270631</v>
      </c>
      <c r="B999" s="254" t="s">
        <v>1958</v>
      </c>
      <c r="C999" s="7" t="s">
        <v>36</v>
      </c>
      <c r="D999" s="7">
        <v>20</v>
      </c>
      <c r="E999" s="650">
        <v>576.9666666666667</v>
      </c>
      <c r="F999" s="8">
        <f>E999/100*$I$2*Main!$AF$2</f>
        <v>692.36</v>
      </c>
      <c r="G999" s="639">
        <f>F999*Main!$AF$4</f>
        <v>692.36</v>
      </c>
      <c r="H999" s="9"/>
    </row>
    <row r="1000" spans="1:9" s="5" customFormat="1" x14ac:dyDescent="0.35">
      <c r="A1000" s="416">
        <v>9270633</v>
      </c>
      <c r="B1000" s="254" t="s">
        <v>1959</v>
      </c>
      <c r="C1000" s="7" t="s">
        <v>36</v>
      </c>
      <c r="D1000" s="7">
        <v>20</v>
      </c>
      <c r="E1000" s="650">
        <v>1003.2166666666667</v>
      </c>
      <c r="F1000" s="8">
        <f>E1000/100*$I$2*Main!$AF$2</f>
        <v>1203.8600000000001</v>
      </c>
      <c r="G1000" s="639">
        <f>F1000*Main!$AF$4</f>
        <v>1203.8600000000001</v>
      </c>
      <c r="H1000" s="9"/>
    </row>
    <row r="1001" spans="1:9" s="5" customFormat="1" x14ac:dyDescent="0.35">
      <c r="A1001" s="416">
        <v>9270634</v>
      </c>
      <c r="B1001" s="254" t="s">
        <v>1960</v>
      </c>
      <c r="C1001" s="7" t="s">
        <v>36</v>
      </c>
      <c r="D1001" s="7">
        <v>20</v>
      </c>
      <c r="E1001" s="650">
        <v>1053.6500000000001</v>
      </c>
      <c r="F1001" s="8">
        <f>E1001/100*$I$2*Main!$AF$2</f>
        <v>1264.3800000000001</v>
      </c>
      <c r="G1001" s="639">
        <f>F1001*Main!$AF$4</f>
        <v>1264.3800000000001</v>
      </c>
      <c r="H1001" s="9"/>
    </row>
    <row r="1002" spans="1:9" s="5" customFormat="1" x14ac:dyDescent="0.35">
      <c r="A1002" s="416">
        <v>9270635</v>
      </c>
      <c r="B1002" s="254" t="s">
        <v>1961</v>
      </c>
      <c r="C1002" s="7" t="s">
        <v>36</v>
      </c>
      <c r="D1002" s="7">
        <v>20</v>
      </c>
      <c r="E1002" s="650">
        <v>1104.125</v>
      </c>
      <c r="F1002" s="8">
        <f>E1002/100*$I$2*Main!$AF$2</f>
        <v>1324.95</v>
      </c>
      <c r="G1002" s="639">
        <f>F1002*Main!$AF$4</f>
        <v>1324.95</v>
      </c>
      <c r="H1002" s="9"/>
    </row>
    <row r="1003" spans="1:9" s="5" customFormat="1" x14ac:dyDescent="0.35">
      <c r="A1003" s="416">
        <v>9270636</v>
      </c>
      <c r="B1003" s="254" t="s">
        <v>1962</v>
      </c>
      <c r="C1003" s="7" t="s">
        <v>36</v>
      </c>
      <c r="D1003" s="7">
        <v>20</v>
      </c>
      <c r="E1003" s="650">
        <v>1205</v>
      </c>
      <c r="F1003" s="8">
        <f>E1003/100*$I$2*Main!$AF$2</f>
        <v>1446</v>
      </c>
      <c r="G1003" s="639">
        <f>F1003*Main!$AF$4</f>
        <v>1446</v>
      </c>
      <c r="H1003" s="9"/>
    </row>
    <row r="1004" spans="1:9" s="106" customFormat="1" x14ac:dyDescent="0.35">
      <c r="A1004" s="416">
        <v>9255428</v>
      </c>
      <c r="B1004" s="254" t="s">
        <v>1963</v>
      </c>
      <c r="C1004" s="7" t="s">
        <v>36</v>
      </c>
      <c r="D1004" s="7">
        <v>20</v>
      </c>
      <c r="E1004" s="650">
        <v>540.58333333333337</v>
      </c>
      <c r="F1004" s="8">
        <f>E1004/100*$I$2*Main!$AF$2</f>
        <v>648.70000000000005</v>
      </c>
      <c r="G1004" s="639">
        <f>F1004*Main!$AF$4</f>
        <v>648.70000000000005</v>
      </c>
      <c r="H1004" s="105"/>
      <c r="I1004" s="5"/>
    </row>
    <row r="1005" spans="1:9" s="106" customFormat="1" x14ac:dyDescent="0.35">
      <c r="A1005" s="416">
        <v>9255430</v>
      </c>
      <c r="B1005" s="254" t="s">
        <v>1964</v>
      </c>
      <c r="C1005" s="7" t="s">
        <v>36</v>
      </c>
      <c r="D1005" s="7">
        <v>20</v>
      </c>
      <c r="E1005" s="650">
        <v>604.60833333333335</v>
      </c>
      <c r="F1005" s="8">
        <f>E1005/100*$I$2*Main!$AF$2</f>
        <v>725.53000000000009</v>
      </c>
      <c r="G1005" s="639">
        <f>F1005*Main!$AF$4</f>
        <v>725.53000000000009</v>
      </c>
      <c r="H1005" s="105"/>
      <c r="I1005" s="5"/>
    </row>
    <row r="1006" spans="1:9" s="5" customFormat="1" x14ac:dyDescent="0.35">
      <c r="A1006" s="416">
        <v>9255431</v>
      </c>
      <c r="B1006" s="254" t="s">
        <v>1965</v>
      </c>
      <c r="C1006" s="7" t="s">
        <v>36</v>
      </c>
      <c r="D1006" s="7">
        <v>20</v>
      </c>
      <c r="E1006" s="650">
        <v>636.625</v>
      </c>
      <c r="F1006" s="8">
        <f>E1006/100*$I$2*Main!$AF$2</f>
        <v>763.95</v>
      </c>
      <c r="G1006" s="639">
        <f>F1006*Main!$AF$4</f>
        <v>763.95</v>
      </c>
      <c r="H1006" s="9"/>
    </row>
    <row r="1007" spans="1:9" s="5" customFormat="1" x14ac:dyDescent="0.35">
      <c r="A1007" s="416">
        <v>9255432</v>
      </c>
      <c r="B1007" s="254" t="s">
        <v>1966</v>
      </c>
      <c r="C1007" s="7" t="s">
        <v>36</v>
      </c>
      <c r="D1007" s="7">
        <v>20</v>
      </c>
      <c r="E1007" s="650">
        <v>668.68333333333328</v>
      </c>
      <c r="F1007" s="8">
        <f>E1007/100*$I$2*Main!$AF$2</f>
        <v>802.41999999999985</v>
      </c>
      <c r="G1007" s="639">
        <f>F1007*Main!$AF$4</f>
        <v>802.41999999999985</v>
      </c>
      <c r="H1007" s="9"/>
    </row>
    <row r="1008" spans="1:9" s="5" customFormat="1" x14ac:dyDescent="0.35">
      <c r="A1008" s="416">
        <v>9255434</v>
      </c>
      <c r="B1008" s="254" t="s">
        <v>1967</v>
      </c>
      <c r="C1008" s="7" t="s">
        <v>36</v>
      </c>
      <c r="D1008" s="7">
        <v>20</v>
      </c>
      <c r="E1008" s="650">
        <v>732.73333333333335</v>
      </c>
      <c r="F1008" s="8">
        <f>E1008/100*$I$2*Main!$AF$2</f>
        <v>879.28000000000009</v>
      </c>
      <c r="G1008" s="639">
        <f>F1008*Main!$AF$4</f>
        <v>879.28000000000009</v>
      </c>
      <c r="H1008" s="9"/>
    </row>
    <row r="1009" spans="1:9" s="5" customFormat="1" x14ac:dyDescent="0.35">
      <c r="A1009" s="416">
        <v>9255436</v>
      </c>
      <c r="B1009" s="254" t="s">
        <v>1968</v>
      </c>
      <c r="C1009" s="7" t="s">
        <v>36</v>
      </c>
      <c r="D1009" s="7">
        <v>20</v>
      </c>
      <c r="E1009" s="650">
        <v>1274.0583333333334</v>
      </c>
      <c r="F1009" s="8">
        <f>E1009/100*$I$2*Main!$AF$2</f>
        <v>1528.87</v>
      </c>
      <c r="G1009" s="639">
        <f>F1009*Main!$AF$4</f>
        <v>1528.87</v>
      </c>
      <c r="H1009" s="9"/>
    </row>
    <row r="1010" spans="1:9" s="5" customFormat="1" x14ac:dyDescent="0.35">
      <c r="A1010" s="416">
        <v>9255437</v>
      </c>
      <c r="B1010" s="254" t="s">
        <v>1969</v>
      </c>
      <c r="C1010" s="7" t="s">
        <v>36</v>
      </c>
      <c r="D1010" s="7">
        <v>20</v>
      </c>
      <c r="E1010" s="650">
        <v>1338.15</v>
      </c>
      <c r="F1010" s="8">
        <f>E1010/100*$I$2*Main!$AF$2</f>
        <v>1605.7800000000002</v>
      </c>
      <c r="G1010" s="639">
        <f>F1010*Main!$AF$4</f>
        <v>1605.7800000000002</v>
      </c>
      <c r="H1010" s="9"/>
    </row>
    <row r="1011" spans="1:9" s="5" customFormat="1" x14ac:dyDescent="0.35">
      <c r="A1011" s="416">
        <v>9255438</v>
      </c>
      <c r="B1011" s="254" t="s">
        <v>1970</v>
      </c>
      <c r="C1011" s="7" t="s">
        <v>36</v>
      </c>
      <c r="D1011" s="7">
        <v>20</v>
      </c>
      <c r="E1011" s="650">
        <v>1402.1833333333334</v>
      </c>
      <c r="F1011" s="8">
        <f>E1011/100*$I$2*Main!$AF$2</f>
        <v>1682.62</v>
      </c>
      <c r="G1011" s="639">
        <f>F1011*Main!$AF$4</f>
        <v>1682.62</v>
      </c>
      <c r="H1011" s="9"/>
    </row>
    <row r="1012" spans="1:9" s="106" customFormat="1" x14ac:dyDescent="0.35">
      <c r="A1012" s="416">
        <v>9255439</v>
      </c>
      <c r="B1012" s="254" t="s">
        <v>1971</v>
      </c>
      <c r="C1012" s="7" t="s">
        <v>36</v>
      </c>
      <c r="D1012" s="7">
        <v>20</v>
      </c>
      <c r="E1012" s="650">
        <v>1530.325</v>
      </c>
      <c r="F1012" s="8">
        <f>E1012/100*$I$2*Main!$AF$2</f>
        <v>1836.39</v>
      </c>
      <c r="G1012" s="639">
        <f>F1012*Main!$AF$4</f>
        <v>1836.39</v>
      </c>
      <c r="H1012" s="105"/>
      <c r="I1012" s="5"/>
    </row>
    <row r="1013" spans="1:9" s="106" customFormat="1" x14ac:dyDescent="0.35">
      <c r="A1013" s="416">
        <v>9270638</v>
      </c>
      <c r="B1013" s="254" t="s">
        <v>1972</v>
      </c>
      <c r="C1013" s="7" t="s">
        <v>36</v>
      </c>
      <c r="D1013" s="7">
        <v>20</v>
      </c>
      <c r="E1013" s="650">
        <v>540.58333333333337</v>
      </c>
      <c r="F1013" s="8">
        <f>E1013/100*$I$2*Main!$AF$2</f>
        <v>648.70000000000005</v>
      </c>
      <c r="G1013" s="639">
        <f>F1013*Main!$AF$4</f>
        <v>648.70000000000005</v>
      </c>
      <c r="H1013" s="105"/>
      <c r="I1013" s="5"/>
    </row>
    <row r="1014" spans="1:9" s="5" customFormat="1" x14ac:dyDescent="0.35">
      <c r="A1014" s="416">
        <v>9270640</v>
      </c>
      <c r="B1014" s="254" t="s">
        <v>1973</v>
      </c>
      <c r="C1014" s="7" t="s">
        <v>36</v>
      </c>
      <c r="D1014" s="7">
        <v>20</v>
      </c>
      <c r="E1014" s="650">
        <v>604.60833333333335</v>
      </c>
      <c r="F1014" s="8">
        <f>E1014/100*$I$2*Main!$AF$2</f>
        <v>725.53000000000009</v>
      </c>
      <c r="G1014" s="639">
        <f>F1014*Main!$AF$4</f>
        <v>725.53000000000009</v>
      </c>
      <c r="H1014" s="9"/>
    </row>
    <row r="1015" spans="1:9" s="5" customFormat="1" x14ac:dyDescent="0.35">
      <c r="A1015" s="416">
        <v>9270641</v>
      </c>
      <c r="B1015" s="254" t="s">
        <v>1974</v>
      </c>
      <c r="C1015" s="7" t="s">
        <v>36</v>
      </c>
      <c r="D1015" s="7">
        <v>20</v>
      </c>
      <c r="E1015" s="650">
        <v>636.625</v>
      </c>
      <c r="F1015" s="8">
        <f>E1015/100*$I$2*Main!$AF$2</f>
        <v>763.95</v>
      </c>
      <c r="G1015" s="639">
        <f>F1015*Main!$AF$4</f>
        <v>763.95</v>
      </c>
      <c r="H1015" s="9"/>
    </row>
    <row r="1016" spans="1:9" s="5" customFormat="1" x14ac:dyDescent="0.35">
      <c r="A1016" s="416">
        <v>9270642</v>
      </c>
      <c r="B1016" s="254" t="s">
        <v>1975</v>
      </c>
      <c r="C1016" s="7" t="s">
        <v>36</v>
      </c>
      <c r="D1016" s="7">
        <v>20</v>
      </c>
      <c r="E1016" s="650">
        <v>668.68333333333328</v>
      </c>
      <c r="F1016" s="8">
        <f>E1016/100*$I$2*Main!$AF$2</f>
        <v>802.41999999999985</v>
      </c>
      <c r="G1016" s="639">
        <f>F1016*Main!$AF$4</f>
        <v>802.41999999999985</v>
      </c>
      <c r="H1016" s="9"/>
    </row>
    <row r="1017" spans="1:9" s="5" customFormat="1" x14ac:dyDescent="0.35">
      <c r="A1017" s="416">
        <v>9270644</v>
      </c>
      <c r="B1017" s="254" t="s">
        <v>1976</v>
      </c>
      <c r="C1017" s="7" t="s">
        <v>36</v>
      </c>
      <c r="D1017" s="7">
        <v>20</v>
      </c>
      <c r="E1017" s="650">
        <v>732.73333333333335</v>
      </c>
      <c r="F1017" s="8">
        <f>E1017/100*$I$2*Main!$AF$2</f>
        <v>879.28000000000009</v>
      </c>
      <c r="G1017" s="639">
        <f>F1017*Main!$AF$4</f>
        <v>879.28000000000009</v>
      </c>
      <c r="H1017" s="9"/>
    </row>
    <row r="1018" spans="1:9" s="5" customFormat="1" x14ac:dyDescent="0.35">
      <c r="A1018" s="416">
        <v>9270646</v>
      </c>
      <c r="B1018" s="254" t="s">
        <v>1977</v>
      </c>
      <c r="C1018" s="7" t="s">
        <v>36</v>
      </c>
      <c r="D1018" s="7">
        <v>20</v>
      </c>
      <c r="E1018" s="650">
        <v>1274.0583333333334</v>
      </c>
      <c r="F1018" s="8">
        <f>E1018/100*$I$2*Main!$AF$2</f>
        <v>1528.87</v>
      </c>
      <c r="G1018" s="639">
        <f>F1018*Main!$AF$4</f>
        <v>1528.87</v>
      </c>
      <c r="H1018" s="9"/>
    </row>
    <row r="1019" spans="1:9" s="5" customFormat="1" x14ac:dyDescent="0.35">
      <c r="A1019" s="416">
        <v>9270647</v>
      </c>
      <c r="B1019" s="254" t="s">
        <v>1978</v>
      </c>
      <c r="C1019" s="7" t="s">
        <v>36</v>
      </c>
      <c r="D1019" s="7">
        <v>20</v>
      </c>
      <c r="E1019" s="650">
        <v>1338.15</v>
      </c>
      <c r="F1019" s="8">
        <f>E1019/100*$I$2*Main!$AF$2</f>
        <v>1605.7800000000002</v>
      </c>
      <c r="G1019" s="639">
        <f>F1019*Main!$AF$4</f>
        <v>1605.7800000000002</v>
      </c>
      <c r="H1019" s="9"/>
    </row>
    <row r="1020" spans="1:9" s="5" customFormat="1" x14ac:dyDescent="0.35">
      <c r="A1020" s="416">
        <v>9270648</v>
      </c>
      <c r="B1020" s="254" t="s">
        <v>1979</v>
      </c>
      <c r="C1020" s="7" t="s">
        <v>36</v>
      </c>
      <c r="D1020" s="7">
        <v>20</v>
      </c>
      <c r="E1020" s="650">
        <v>1402.1833333333334</v>
      </c>
      <c r="F1020" s="8">
        <f>E1020/100*$I$2*Main!$AF$2</f>
        <v>1682.62</v>
      </c>
      <c r="G1020" s="639">
        <f>F1020*Main!$AF$4</f>
        <v>1682.62</v>
      </c>
      <c r="H1020" s="9"/>
    </row>
    <row r="1021" spans="1:9" s="5" customFormat="1" x14ac:dyDescent="0.35">
      <c r="A1021" s="416">
        <v>9270649</v>
      </c>
      <c r="B1021" s="254" t="s">
        <v>1980</v>
      </c>
      <c r="C1021" s="7" t="s">
        <v>36</v>
      </c>
      <c r="D1021" s="7">
        <v>20</v>
      </c>
      <c r="E1021" s="650">
        <v>1530.325</v>
      </c>
      <c r="F1021" s="8">
        <f>E1021/100*$I$2*Main!$AF$2</f>
        <v>1836.39</v>
      </c>
      <c r="G1021" s="639">
        <f>F1021*Main!$AF$4</f>
        <v>1836.39</v>
      </c>
      <c r="H1021" s="9"/>
    </row>
    <row r="1022" spans="1:9" s="106" customFormat="1" x14ac:dyDescent="0.35">
      <c r="A1022" s="416">
        <v>9255441</v>
      </c>
      <c r="B1022" s="254" t="s">
        <v>1981</v>
      </c>
      <c r="C1022" s="7" t="s">
        <v>36</v>
      </c>
      <c r="D1022" s="7">
        <v>10</v>
      </c>
      <c r="E1022" s="650">
        <v>628.24166666666667</v>
      </c>
      <c r="F1022" s="8">
        <f>E1022/100*$I$2*Main!$AF$2</f>
        <v>753.89</v>
      </c>
      <c r="G1022" s="639">
        <f>F1022*Main!$AF$4</f>
        <v>753.89</v>
      </c>
      <c r="H1022" s="105"/>
      <c r="I1022" s="5"/>
    </row>
    <row r="1023" spans="1:9" s="106" customFormat="1" x14ac:dyDescent="0.35">
      <c r="A1023" s="416">
        <v>9255443</v>
      </c>
      <c r="B1023" s="254" t="s">
        <v>1982</v>
      </c>
      <c r="C1023" s="7" t="s">
        <v>36</v>
      </c>
      <c r="D1023" s="7">
        <v>10</v>
      </c>
      <c r="E1023" s="650">
        <v>702.67499999999995</v>
      </c>
      <c r="F1023" s="8">
        <f>E1023/100*$I$2*Main!$AF$2</f>
        <v>843.21</v>
      </c>
      <c r="G1023" s="639">
        <f>F1023*Main!$AF$4</f>
        <v>843.21</v>
      </c>
      <c r="H1023" s="105"/>
      <c r="I1023" s="5"/>
    </row>
    <row r="1024" spans="1:9" s="5" customFormat="1" x14ac:dyDescent="0.35">
      <c r="A1024" s="416">
        <v>9255444</v>
      </c>
      <c r="B1024" s="254" t="s">
        <v>1983</v>
      </c>
      <c r="C1024" s="7" t="s">
        <v>36</v>
      </c>
      <c r="D1024" s="7">
        <v>10</v>
      </c>
      <c r="E1024" s="650">
        <v>758.41666666666663</v>
      </c>
      <c r="F1024" s="8">
        <f>E1024/100*$I$2*Main!$AF$2</f>
        <v>910.1</v>
      </c>
      <c r="G1024" s="639">
        <f>F1024*Main!$AF$4</f>
        <v>910.1</v>
      </c>
      <c r="H1024" s="9"/>
    </row>
    <row r="1025" spans="1:9" s="5" customFormat="1" x14ac:dyDescent="0.35">
      <c r="A1025" s="416">
        <v>9255445</v>
      </c>
      <c r="B1025" s="254" t="s">
        <v>1984</v>
      </c>
      <c r="C1025" s="7" t="s">
        <v>36</v>
      </c>
      <c r="D1025" s="7">
        <v>10</v>
      </c>
      <c r="E1025" s="650">
        <v>777.125</v>
      </c>
      <c r="F1025" s="8">
        <f>E1025/100*$I$2*Main!$AF$2</f>
        <v>932.55000000000007</v>
      </c>
      <c r="G1025" s="639">
        <f>F1025*Main!$AF$4</f>
        <v>932.55000000000007</v>
      </c>
      <c r="H1025" s="9"/>
    </row>
    <row r="1026" spans="1:9" s="5" customFormat="1" x14ac:dyDescent="0.35">
      <c r="A1026" s="416">
        <v>9255447</v>
      </c>
      <c r="B1026" s="254" t="s">
        <v>1985</v>
      </c>
      <c r="C1026" s="7" t="s">
        <v>36</v>
      </c>
      <c r="D1026" s="7">
        <v>10</v>
      </c>
      <c r="E1026" s="650">
        <v>851.58333333333337</v>
      </c>
      <c r="F1026" s="8">
        <f>E1026/100*$I$2*Main!$AF$2</f>
        <v>1021.9</v>
      </c>
      <c r="G1026" s="639">
        <f>F1026*Main!$AF$4</f>
        <v>1021.9</v>
      </c>
      <c r="H1026" s="9"/>
    </row>
    <row r="1027" spans="1:9" s="5" customFormat="1" x14ac:dyDescent="0.35">
      <c r="A1027" s="416">
        <v>9255449</v>
      </c>
      <c r="B1027" s="254" t="s">
        <v>1986</v>
      </c>
      <c r="C1027" s="7" t="s">
        <v>36</v>
      </c>
      <c r="D1027" s="7">
        <v>10</v>
      </c>
      <c r="E1027" s="650">
        <v>1480.7583333333334</v>
      </c>
      <c r="F1027" s="8">
        <f>E1027/100*$I$2*Main!$AF$2</f>
        <v>1776.91</v>
      </c>
      <c r="G1027" s="639">
        <f>F1027*Main!$AF$4</f>
        <v>1776.91</v>
      </c>
      <c r="H1027" s="9"/>
    </row>
    <row r="1028" spans="1:9" s="5" customFormat="1" x14ac:dyDescent="0.35">
      <c r="A1028" s="416">
        <v>9255450</v>
      </c>
      <c r="B1028" s="254" t="s">
        <v>1987</v>
      </c>
      <c r="C1028" s="7" t="s">
        <v>36</v>
      </c>
      <c r="D1028" s="7">
        <v>10</v>
      </c>
      <c r="E1028" s="650">
        <v>1555.1916666666666</v>
      </c>
      <c r="F1028" s="8">
        <f>E1028/100*$I$2*Main!$AF$2</f>
        <v>1866.2299999999998</v>
      </c>
      <c r="G1028" s="639">
        <f>F1028*Main!$AF$4</f>
        <v>1866.2299999999998</v>
      </c>
      <c r="H1028" s="9"/>
    </row>
    <row r="1029" spans="1:9" s="5" customFormat="1" x14ac:dyDescent="0.35">
      <c r="A1029" s="416">
        <v>9255451</v>
      </c>
      <c r="B1029" s="254" t="s">
        <v>1988</v>
      </c>
      <c r="C1029" s="7" t="s">
        <v>36</v>
      </c>
      <c r="D1029" s="7">
        <v>10</v>
      </c>
      <c r="E1029" s="650">
        <v>1629.625</v>
      </c>
      <c r="F1029" s="8">
        <f>E1029/100*$I$2*Main!$AF$2</f>
        <v>1955.5500000000002</v>
      </c>
      <c r="G1029" s="639">
        <f>F1029*Main!$AF$4</f>
        <v>1955.5500000000002</v>
      </c>
      <c r="H1029" s="9"/>
    </row>
    <row r="1030" spans="1:9" s="106" customFormat="1" x14ac:dyDescent="0.35">
      <c r="A1030" s="416">
        <v>9255452</v>
      </c>
      <c r="B1030" s="254" t="s">
        <v>1989</v>
      </c>
      <c r="C1030" s="7" t="s">
        <v>36</v>
      </c>
      <c r="D1030" s="7">
        <v>10</v>
      </c>
      <c r="E1030" s="650">
        <v>1778.575</v>
      </c>
      <c r="F1030" s="8">
        <f>E1030/100*$I$2*Main!$AF$2</f>
        <v>2134.29</v>
      </c>
      <c r="G1030" s="639">
        <f>F1030*Main!$AF$4</f>
        <v>2134.29</v>
      </c>
      <c r="H1030" s="105"/>
      <c r="I1030" s="5"/>
    </row>
    <row r="1031" spans="1:9" s="106" customFormat="1" x14ac:dyDescent="0.35">
      <c r="A1031" s="416">
        <v>9270651</v>
      </c>
      <c r="B1031" s="254" t="s">
        <v>1990</v>
      </c>
      <c r="C1031" s="7" t="s">
        <v>36</v>
      </c>
      <c r="D1031" s="7">
        <v>10</v>
      </c>
      <c r="E1031" s="650">
        <v>628.24166666666667</v>
      </c>
      <c r="F1031" s="8">
        <f>E1031/100*$I$2*Main!$AF$2</f>
        <v>753.89</v>
      </c>
      <c r="G1031" s="639">
        <f>F1031*Main!$AF$4</f>
        <v>753.89</v>
      </c>
      <c r="H1031" s="105"/>
      <c r="I1031" s="5"/>
    </row>
    <row r="1032" spans="1:9" s="5" customFormat="1" x14ac:dyDescent="0.35">
      <c r="A1032" s="416">
        <v>9270653</v>
      </c>
      <c r="B1032" s="254" t="s">
        <v>1991</v>
      </c>
      <c r="C1032" s="7" t="s">
        <v>36</v>
      </c>
      <c r="D1032" s="7">
        <v>10</v>
      </c>
      <c r="E1032" s="650">
        <v>702.67499999999995</v>
      </c>
      <c r="F1032" s="8">
        <f>E1032/100*$I$2*Main!$AF$2</f>
        <v>843.21</v>
      </c>
      <c r="G1032" s="639">
        <f>F1032*Main!$AF$4</f>
        <v>843.21</v>
      </c>
      <c r="H1032" s="9"/>
    </row>
    <row r="1033" spans="1:9" s="5" customFormat="1" x14ac:dyDescent="0.35">
      <c r="A1033" s="416">
        <v>9270654</v>
      </c>
      <c r="B1033" s="254" t="s">
        <v>1992</v>
      </c>
      <c r="C1033" s="7" t="s">
        <v>36</v>
      </c>
      <c r="D1033" s="7">
        <v>10</v>
      </c>
      <c r="E1033" s="650">
        <v>739.875</v>
      </c>
      <c r="F1033" s="8">
        <f>E1033/100*$I$2*Main!$AF$2</f>
        <v>887.84999999999991</v>
      </c>
      <c r="G1033" s="639">
        <f>F1033*Main!$AF$4</f>
        <v>887.84999999999991</v>
      </c>
      <c r="H1033" s="9"/>
    </row>
    <row r="1034" spans="1:9" s="5" customFormat="1" x14ac:dyDescent="0.35">
      <c r="A1034" s="416">
        <v>9270655</v>
      </c>
      <c r="B1034" s="254" t="s">
        <v>1993</v>
      </c>
      <c r="C1034" s="7" t="s">
        <v>36</v>
      </c>
      <c r="D1034" s="7">
        <v>10</v>
      </c>
      <c r="E1034" s="650">
        <v>777.125</v>
      </c>
      <c r="F1034" s="8">
        <f>E1034/100*$I$2*Main!$AF$2</f>
        <v>932.55000000000007</v>
      </c>
      <c r="G1034" s="639">
        <f>F1034*Main!$AF$4</f>
        <v>932.55000000000007</v>
      </c>
      <c r="H1034" s="9"/>
    </row>
    <row r="1035" spans="1:9" s="5" customFormat="1" x14ac:dyDescent="0.35">
      <c r="A1035" s="416">
        <v>9270657</v>
      </c>
      <c r="B1035" s="254" t="s">
        <v>1994</v>
      </c>
      <c r="C1035" s="7" t="s">
        <v>36</v>
      </c>
      <c r="D1035" s="7">
        <v>10</v>
      </c>
      <c r="E1035" s="650">
        <v>851.58333333333337</v>
      </c>
      <c r="F1035" s="8">
        <f>E1035/100*$I$2*Main!$AF$2</f>
        <v>1021.9</v>
      </c>
      <c r="G1035" s="639">
        <f>F1035*Main!$AF$4</f>
        <v>1021.9</v>
      </c>
      <c r="H1035" s="9"/>
    </row>
    <row r="1036" spans="1:9" s="5" customFormat="1" x14ac:dyDescent="0.35">
      <c r="A1036" s="416">
        <v>9270659</v>
      </c>
      <c r="B1036" s="254" t="s">
        <v>1995</v>
      </c>
      <c r="C1036" s="7" t="s">
        <v>36</v>
      </c>
      <c r="D1036" s="7">
        <v>10</v>
      </c>
      <c r="E1036" s="650">
        <v>1480.7583333333334</v>
      </c>
      <c r="F1036" s="8">
        <f>E1036/100*$I$2*Main!$AF$2</f>
        <v>1776.91</v>
      </c>
      <c r="G1036" s="639">
        <f>F1036*Main!$AF$4</f>
        <v>1776.91</v>
      </c>
      <c r="H1036" s="9"/>
    </row>
    <row r="1037" spans="1:9" s="5" customFormat="1" x14ac:dyDescent="0.35">
      <c r="A1037" s="416">
        <v>9270660</v>
      </c>
      <c r="B1037" s="254" t="s">
        <v>1996</v>
      </c>
      <c r="C1037" s="7" t="s">
        <v>36</v>
      </c>
      <c r="D1037" s="7">
        <v>10</v>
      </c>
      <c r="E1037" s="650">
        <v>1555.1916666666666</v>
      </c>
      <c r="F1037" s="8">
        <f>E1037/100*$I$2*Main!$AF$2</f>
        <v>1866.2299999999998</v>
      </c>
      <c r="G1037" s="639">
        <f>F1037*Main!$AF$4</f>
        <v>1866.2299999999998</v>
      </c>
      <c r="H1037" s="9"/>
    </row>
    <row r="1038" spans="1:9" s="5" customFormat="1" x14ac:dyDescent="0.35">
      <c r="A1038" s="416">
        <v>9270661</v>
      </c>
      <c r="B1038" s="254" t="s">
        <v>1997</v>
      </c>
      <c r="C1038" s="7" t="s">
        <v>36</v>
      </c>
      <c r="D1038" s="7">
        <v>10</v>
      </c>
      <c r="E1038" s="650">
        <v>1629.625</v>
      </c>
      <c r="F1038" s="8">
        <f>E1038/100*$I$2*Main!$AF$2</f>
        <v>1955.5500000000002</v>
      </c>
      <c r="G1038" s="639">
        <f>F1038*Main!$AF$4</f>
        <v>1955.5500000000002</v>
      </c>
      <c r="H1038" s="9"/>
    </row>
    <row r="1039" spans="1:9" s="5" customFormat="1" x14ac:dyDescent="0.35">
      <c r="A1039" s="416">
        <v>9270662</v>
      </c>
      <c r="B1039" s="254" t="s">
        <v>1998</v>
      </c>
      <c r="C1039" s="7" t="s">
        <v>36</v>
      </c>
      <c r="D1039" s="7">
        <v>10</v>
      </c>
      <c r="E1039" s="650">
        <v>1778.575</v>
      </c>
      <c r="F1039" s="8">
        <f>E1039/100*$I$2*Main!$AF$2</f>
        <v>2134.29</v>
      </c>
      <c r="G1039" s="639">
        <f>F1039*Main!$AF$4</f>
        <v>2134.29</v>
      </c>
      <c r="H1039" s="9"/>
    </row>
    <row r="1040" spans="1:9" s="5" customFormat="1" x14ac:dyDescent="0.35">
      <c r="A1040" s="416">
        <v>9255454</v>
      </c>
      <c r="B1040" s="254" t="s">
        <v>1999</v>
      </c>
      <c r="C1040" s="7" t="s">
        <v>36</v>
      </c>
      <c r="D1040" s="7">
        <v>10</v>
      </c>
      <c r="E1040" s="650">
        <v>668.22500000000002</v>
      </c>
      <c r="F1040" s="8">
        <f>E1040/100*$I$2*Main!$AF$2</f>
        <v>801.87</v>
      </c>
      <c r="G1040" s="639">
        <f>F1040*Main!$AF$4</f>
        <v>801.87</v>
      </c>
      <c r="H1040" s="9"/>
    </row>
    <row r="1041" spans="1:9" s="5" customFormat="1" x14ac:dyDescent="0.35">
      <c r="A1041" s="416">
        <v>9255456</v>
      </c>
      <c r="B1041" s="254" t="s">
        <v>2000</v>
      </c>
      <c r="C1041" s="7" t="s">
        <v>36</v>
      </c>
      <c r="D1041" s="7">
        <v>10</v>
      </c>
      <c r="E1041" s="650">
        <v>747.4083333333333</v>
      </c>
      <c r="F1041" s="8">
        <f>E1041/100*$I$2*Main!$AF$2</f>
        <v>896.88999999999987</v>
      </c>
      <c r="G1041" s="639">
        <f>F1041*Main!$AF$4</f>
        <v>896.88999999999987</v>
      </c>
      <c r="H1041" s="9"/>
    </row>
    <row r="1042" spans="1:9" s="5" customFormat="1" x14ac:dyDescent="0.35">
      <c r="A1042" s="416">
        <v>9255457</v>
      </c>
      <c r="B1042" s="254" t="s">
        <v>2001</v>
      </c>
      <c r="C1042" s="7" t="s">
        <v>36</v>
      </c>
      <c r="D1042" s="7">
        <v>10</v>
      </c>
      <c r="E1042" s="650">
        <v>806.69166666666672</v>
      </c>
      <c r="F1042" s="8">
        <f>E1042/100*$I$2*Main!$AF$2</f>
        <v>968.03000000000009</v>
      </c>
      <c r="G1042" s="639">
        <f>F1042*Main!$AF$4</f>
        <v>968.03000000000009</v>
      </c>
      <c r="H1042" s="9"/>
    </row>
    <row r="1043" spans="1:9" s="5" customFormat="1" x14ac:dyDescent="0.35">
      <c r="A1043" s="416">
        <v>9255458</v>
      </c>
      <c r="B1043" s="254" t="s">
        <v>2002</v>
      </c>
      <c r="C1043" s="7" t="s">
        <v>36</v>
      </c>
      <c r="D1043" s="7">
        <v>10</v>
      </c>
      <c r="E1043" s="650">
        <v>826.60833333333335</v>
      </c>
      <c r="F1043" s="8">
        <f>E1043/100*$I$2*Main!$AF$2</f>
        <v>991.93000000000006</v>
      </c>
      <c r="G1043" s="639">
        <f>F1043*Main!$AF$4</f>
        <v>991.93000000000006</v>
      </c>
      <c r="H1043" s="9"/>
    </row>
    <row r="1044" spans="1:9" s="5" customFormat="1" x14ac:dyDescent="0.35">
      <c r="A1044" s="416">
        <v>9255460</v>
      </c>
      <c r="B1044" s="254" t="s">
        <v>2003</v>
      </c>
      <c r="C1044" s="7" t="s">
        <v>36</v>
      </c>
      <c r="D1044" s="7">
        <v>10</v>
      </c>
      <c r="E1044" s="650">
        <v>905.8</v>
      </c>
      <c r="F1044" s="8">
        <f>E1044/100*$I$2*Main!$AF$2</f>
        <v>1086.96</v>
      </c>
      <c r="G1044" s="639">
        <f>F1044*Main!$AF$4</f>
        <v>1086.96</v>
      </c>
      <c r="H1044" s="9"/>
    </row>
    <row r="1045" spans="1:9" s="5" customFormat="1" x14ac:dyDescent="0.35">
      <c r="A1045" s="416">
        <v>9255462</v>
      </c>
      <c r="B1045" s="254" t="s">
        <v>2004</v>
      </c>
      <c r="C1045" s="7" t="s">
        <v>36</v>
      </c>
      <c r="D1045" s="7">
        <v>10</v>
      </c>
      <c r="E1045" s="650">
        <v>1575.0250000000001</v>
      </c>
      <c r="F1045" s="8">
        <f>E1045/100*$I$2*Main!$AF$2</f>
        <v>1890.0300000000002</v>
      </c>
      <c r="G1045" s="639">
        <f>F1045*Main!$AF$4</f>
        <v>1890.0300000000002</v>
      </c>
      <c r="H1045" s="9"/>
    </row>
    <row r="1046" spans="1:9" s="5" customFormat="1" x14ac:dyDescent="0.35">
      <c r="A1046" s="416">
        <v>9255463</v>
      </c>
      <c r="B1046" s="254" t="s">
        <v>2005</v>
      </c>
      <c r="C1046" s="7" t="s">
        <v>36</v>
      </c>
      <c r="D1046" s="7">
        <v>10</v>
      </c>
      <c r="E1046" s="650">
        <v>1654.2</v>
      </c>
      <c r="F1046" s="8">
        <f>E1046/100*$I$2*Main!$AF$2</f>
        <v>1985.0400000000002</v>
      </c>
      <c r="G1046" s="639">
        <f>F1046*Main!$AF$4</f>
        <v>1985.0400000000002</v>
      </c>
      <c r="H1046" s="9"/>
    </row>
    <row r="1047" spans="1:9" s="5" customFormat="1" x14ac:dyDescent="0.35">
      <c r="A1047" s="416">
        <v>9255464</v>
      </c>
      <c r="B1047" s="254" t="s">
        <v>2006</v>
      </c>
      <c r="C1047" s="7" t="s">
        <v>36</v>
      </c>
      <c r="D1047" s="7">
        <v>10</v>
      </c>
      <c r="E1047" s="650">
        <v>1733.3833333333334</v>
      </c>
      <c r="F1047" s="8">
        <f>E1047/100*$I$2*Main!$AF$2</f>
        <v>2080.06</v>
      </c>
      <c r="G1047" s="639">
        <f>F1047*Main!$AF$4</f>
        <v>2080.06</v>
      </c>
      <c r="H1047" s="9"/>
    </row>
    <row r="1048" spans="1:9" s="5" customFormat="1" x14ac:dyDescent="0.35">
      <c r="A1048" s="416">
        <v>9255465</v>
      </c>
      <c r="B1048" s="254" t="s">
        <v>2007</v>
      </c>
      <c r="C1048" s="7" t="s">
        <v>36</v>
      </c>
      <c r="D1048" s="7">
        <v>10</v>
      </c>
      <c r="E1048" s="650">
        <v>1891.7916666666667</v>
      </c>
      <c r="F1048" s="8">
        <f>E1048/100*$I$2*Main!$AF$2</f>
        <v>2270.15</v>
      </c>
      <c r="G1048" s="639">
        <f>F1048*Main!$AF$4</f>
        <v>2270.15</v>
      </c>
      <c r="H1048" s="9"/>
    </row>
    <row r="1049" spans="1:9" s="5" customFormat="1" x14ac:dyDescent="0.35">
      <c r="A1049" s="416">
        <v>9270664</v>
      </c>
      <c r="B1049" s="254" t="s">
        <v>2008</v>
      </c>
      <c r="C1049" s="7" t="s">
        <v>36</v>
      </c>
      <c r="D1049" s="7">
        <v>10</v>
      </c>
      <c r="E1049" s="650">
        <v>668.22500000000002</v>
      </c>
      <c r="F1049" s="8">
        <f>E1049/100*$I$2*Main!$AF$2</f>
        <v>801.87</v>
      </c>
      <c r="G1049" s="639">
        <f>F1049*Main!$AF$4</f>
        <v>801.87</v>
      </c>
      <c r="H1049" s="9"/>
    </row>
    <row r="1050" spans="1:9" s="5" customFormat="1" x14ac:dyDescent="0.35">
      <c r="A1050" s="416">
        <v>9270666</v>
      </c>
      <c r="B1050" s="254" t="s">
        <v>2009</v>
      </c>
      <c r="C1050" s="7" t="s">
        <v>36</v>
      </c>
      <c r="D1050" s="7">
        <v>10</v>
      </c>
      <c r="E1050" s="650">
        <v>747.4083333333333</v>
      </c>
      <c r="F1050" s="8">
        <f>E1050/100*$I$2*Main!$AF$2</f>
        <v>896.88999999999987</v>
      </c>
      <c r="G1050" s="639">
        <f>F1050*Main!$AF$4</f>
        <v>896.88999999999987</v>
      </c>
      <c r="H1050" s="9"/>
    </row>
    <row r="1051" spans="1:9" s="5" customFormat="1" x14ac:dyDescent="0.35">
      <c r="A1051" s="416">
        <v>9270667</v>
      </c>
      <c r="B1051" s="254" t="s">
        <v>2010</v>
      </c>
      <c r="C1051" s="7" t="s">
        <v>36</v>
      </c>
      <c r="D1051" s="7">
        <v>10</v>
      </c>
      <c r="E1051" s="650">
        <v>787.0333333333333</v>
      </c>
      <c r="F1051" s="8">
        <f>E1051/100*$I$2*Main!$AF$2</f>
        <v>944.43999999999994</v>
      </c>
      <c r="G1051" s="639">
        <f>F1051*Main!$AF$4</f>
        <v>944.43999999999994</v>
      </c>
      <c r="H1051" s="9"/>
    </row>
    <row r="1052" spans="1:9" s="106" customFormat="1" x14ac:dyDescent="0.35">
      <c r="A1052" s="416">
        <v>9270668</v>
      </c>
      <c r="B1052" s="254" t="s">
        <v>2011</v>
      </c>
      <c r="C1052" s="7" t="s">
        <v>36</v>
      </c>
      <c r="D1052" s="7">
        <v>10</v>
      </c>
      <c r="E1052" s="650">
        <v>826.60833333333335</v>
      </c>
      <c r="F1052" s="8">
        <f>E1052/100*$I$2*Main!$AF$2</f>
        <v>991.93000000000006</v>
      </c>
      <c r="G1052" s="639">
        <f>F1052*Main!$AF$4</f>
        <v>991.93000000000006</v>
      </c>
      <c r="H1052" s="105"/>
      <c r="I1052" s="5"/>
    </row>
    <row r="1053" spans="1:9" s="106" customFormat="1" x14ac:dyDescent="0.35">
      <c r="A1053" s="416">
        <v>9270670</v>
      </c>
      <c r="B1053" s="254" t="s">
        <v>2012</v>
      </c>
      <c r="C1053" s="7" t="s">
        <v>36</v>
      </c>
      <c r="D1053" s="7">
        <v>10</v>
      </c>
      <c r="E1053" s="650">
        <v>905.8</v>
      </c>
      <c r="F1053" s="8">
        <f>E1053/100*$I$2*Main!$AF$2</f>
        <v>1086.96</v>
      </c>
      <c r="G1053" s="639">
        <f>F1053*Main!$AF$4</f>
        <v>1086.96</v>
      </c>
      <c r="H1053" s="105"/>
      <c r="I1053" s="5"/>
    </row>
    <row r="1054" spans="1:9" s="5" customFormat="1" x14ac:dyDescent="0.35">
      <c r="A1054" s="416">
        <v>9270672</v>
      </c>
      <c r="B1054" s="254" t="s">
        <v>2013</v>
      </c>
      <c r="C1054" s="7" t="s">
        <v>36</v>
      </c>
      <c r="D1054" s="7">
        <v>10</v>
      </c>
      <c r="E1054" s="650">
        <v>1575.0250000000001</v>
      </c>
      <c r="F1054" s="8">
        <f>E1054/100*$I$2*Main!$AF$2</f>
        <v>1890.0300000000002</v>
      </c>
      <c r="G1054" s="639">
        <f>F1054*Main!$AF$4</f>
        <v>1890.0300000000002</v>
      </c>
      <c r="H1054" s="9"/>
    </row>
    <row r="1055" spans="1:9" s="5" customFormat="1" x14ac:dyDescent="0.35">
      <c r="A1055" s="416">
        <v>9270673</v>
      </c>
      <c r="B1055" s="254" t="s">
        <v>2014</v>
      </c>
      <c r="C1055" s="7" t="s">
        <v>36</v>
      </c>
      <c r="D1055" s="7">
        <v>10</v>
      </c>
      <c r="E1055" s="650">
        <v>1654.2</v>
      </c>
      <c r="F1055" s="8">
        <f>E1055/100*$I$2*Main!$AF$2</f>
        <v>1985.0400000000002</v>
      </c>
      <c r="G1055" s="639">
        <f>F1055*Main!$AF$4</f>
        <v>1985.0400000000002</v>
      </c>
      <c r="H1055" s="9"/>
    </row>
    <row r="1056" spans="1:9" s="5" customFormat="1" x14ac:dyDescent="0.35">
      <c r="A1056" s="416">
        <v>9270674</v>
      </c>
      <c r="B1056" s="254" t="s">
        <v>2015</v>
      </c>
      <c r="C1056" s="7" t="s">
        <v>36</v>
      </c>
      <c r="D1056" s="7">
        <v>10</v>
      </c>
      <c r="E1056" s="650">
        <v>1733.3833333333334</v>
      </c>
      <c r="F1056" s="8">
        <f>E1056/100*$I$2*Main!$AF$2</f>
        <v>2080.06</v>
      </c>
      <c r="G1056" s="639">
        <f>F1056*Main!$AF$4</f>
        <v>2080.06</v>
      </c>
      <c r="H1056" s="9"/>
    </row>
    <row r="1057" spans="1:9" s="106" customFormat="1" x14ac:dyDescent="0.35">
      <c r="A1057" s="416">
        <v>9270675</v>
      </c>
      <c r="B1057" s="254" t="s">
        <v>2016</v>
      </c>
      <c r="C1057" s="7" t="s">
        <v>36</v>
      </c>
      <c r="D1057" s="7">
        <v>10</v>
      </c>
      <c r="E1057" s="650">
        <v>1891.7916666666667</v>
      </c>
      <c r="F1057" s="8">
        <f>E1057/100*$I$2*Main!$AF$2</f>
        <v>2270.15</v>
      </c>
      <c r="G1057" s="639">
        <f>F1057*Main!$AF$4</f>
        <v>2270.15</v>
      </c>
      <c r="H1057" s="105"/>
      <c r="I1057" s="5"/>
    </row>
    <row r="1058" spans="1:9" s="106" customFormat="1" x14ac:dyDescent="0.35">
      <c r="A1058" s="416">
        <v>9257305</v>
      </c>
      <c r="B1058" s="254" t="s">
        <v>2017</v>
      </c>
      <c r="C1058" s="320"/>
      <c r="D1058" s="7">
        <v>1</v>
      </c>
      <c r="E1058" s="650">
        <v>9590.5</v>
      </c>
      <c r="F1058" s="8">
        <f>E1058/100*$I$2*Main!$AF$2</f>
        <v>11508.6</v>
      </c>
      <c r="G1058" s="639">
        <f>F1058*Main!$AF$4</f>
        <v>11508.6</v>
      </c>
      <c r="H1058" s="105"/>
      <c r="I1058" s="5"/>
    </row>
    <row r="1059" spans="1:9" s="5" customFormat="1" x14ac:dyDescent="0.35">
      <c r="A1059" s="416">
        <v>9257306</v>
      </c>
      <c r="B1059" s="254" t="s">
        <v>2018</v>
      </c>
      <c r="C1059" s="320"/>
      <c r="D1059" s="7">
        <v>1</v>
      </c>
      <c r="E1059" s="650">
        <v>15326.533333333333</v>
      </c>
      <c r="F1059" s="8">
        <f>E1059/100*$I$2*Main!$AF$2</f>
        <v>18391.84</v>
      </c>
      <c r="G1059" s="639">
        <f>F1059*Main!$AF$4</f>
        <v>18391.84</v>
      </c>
      <c r="H1059" s="9"/>
    </row>
    <row r="1060" spans="1:9" s="5" customFormat="1" x14ac:dyDescent="0.35">
      <c r="A1060" s="416">
        <v>9257307</v>
      </c>
      <c r="B1060" s="254" t="s">
        <v>2019</v>
      </c>
      <c r="C1060" s="320"/>
      <c r="D1060" s="7">
        <v>1</v>
      </c>
      <c r="E1060" s="650">
        <v>18478.266666666666</v>
      </c>
      <c r="F1060" s="8">
        <f>E1060/100*$I$2*Main!$AF$2</f>
        <v>22173.920000000002</v>
      </c>
      <c r="G1060" s="639">
        <f>F1060*Main!$AF$4</f>
        <v>22173.920000000002</v>
      </c>
      <c r="H1060" s="9"/>
    </row>
    <row r="1061" spans="1:9" s="5" customFormat="1" x14ac:dyDescent="0.35">
      <c r="A1061" s="416">
        <v>9257308</v>
      </c>
      <c r="B1061" s="254" t="s">
        <v>2020</v>
      </c>
      <c r="C1061" s="320"/>
      <c r="D1061" s="7">
        <v>1</v>
      </c>
      <c r="E1061" s="650">
        <v>20571.95</v>
      </c>
      <c r="F1061" s="8">
        <f>E1061/100*$I$2*Main!$AF$2</f>
        <v>24686.34</v>
      </c>
      <c r="G1061" s="639">
        <f>F1061*Main!$AF$4</f>
        <v>24686.34</v>
      </c>
      <c r="H1061" s="9"/>
    </row>
    <row r="1062" spans="1:9" s="5" customFormat="1" x14ac:dyDescent="0.35">
      <c r="A1062" s="416">
        <v>9257678</v>
      </c>
      <c r="B1062" s="254" t="s">
        <v>2021</v>
      </c>
      <c r="C1062" s="320"/>
      <c r="D1062" s="7">
        <v>20</v>
      </c>
      <c r="E1062" s="650">
        <v>293.28333333333336</v>
      </c>
      <c r="F1062" s="8">
        <f>E1062/100*$I$2*Main!$AF$2</f>
        <v>351.94</v>
      </c>
      <c r="G1062" s="639">
        <f>F1062*Main!$AF$4</f>
        <v>351.94</v>
      </c>
      <c r="H1062" s="9"/>
    </row>
    <row r="1063" spans="1:9" s="106" customFormat="1" x14ac:dyDescent="0.35">
      <c r="A1063" s="416">
        <v>9257679</v>
      </c>
      <c r="B1063" s="254" t="s">
        <v>2022</v>
      </c>
      <c r="C1063" s="320"/>
      <c r="D1063" s="7">
        <v>20</v>
      </c>
      <c r="E1063" s="650">
        <v>293.28333333333336</v>
      </c>
      <c r="F1063" s="8">
        <f>E1063/100*$I$2*Main!$AF$2</f>
        <v>351.94</v>
      </c>
      <c r="G1063" s="639">
        <f>F1063*Main!$AF$4</f>
        <v>351.94</v>
      </c>
      <c r="H1063" s="105"/>
      <c r="I1063" s="5"/>
    </row>
    <row r="1064" spans="1:9" s="106" customFormat="1" x14ac:dyDescent="0.35">
      <c r="A1064" s="416">
        <v>9257680</v>
      </c>
      <c r="B1064" s="254" t="s">
        <v>2023</v>
      </c>
      <c r="C1064" s="320"/>
      <c r="D1064" s="7">
        <v>20</v>
      </c>
      <c r="E1064" s="650">
        <v>386.64166666666665</v>
      </c>
      <c r="F1064" s="8">
        <f>E1064/100*$I$2*Main!$AF$2</f>
        <v>463.96999999999997</v>
      </c>
      <c r="G1064" s="639">
        <f>F1064*Main!$AF$4</f>
        <v>463.96999999999997</v>
      </c>
      <c r="H1064" s="105"/>
      <c r="I1064" s="5"/>
    </row>
    <row r="1065" spans="1:9" s="5" customFormat="1" x14ac:dyDescent="0.35">
      <c r="A1065" s="416">
        <v>9257681</v>
      </c>
      <c r="B1065" s="254" t="s">
        <v>2024</v>
      </c>
      <c r="C1065" s="320"/>
      <c r="D1065" s="7">
        <v>20</v>
      </c>
      <c r="E1065" s="650">
        <v>386.64166666666665</v>
      </c>
      <c r="F1065" s="8">
        <f>E1065/100*$I$2*Main!$AF$2</f>
        <v>463.96999999999997</v>
      </c>
      <c r="G1065" s="639">
        <f>F1065*Main!$AF$4</f>
        <v>463.96999999999997</v>
      </c>
      <c r="H1065" s="9"/>
    </row>
    <row r="1066" spans="1:9" s="5" customFormat="1" x14ac:dyDescent="0.35">
      <c r="A1066" s="416">
        <v>9257682</v>
      </c>
      <c r="B1066" s="254" t="s">
        <v>2025</v>
      </c>
      <c r="C1066" s="320"/>
      <c r="D1066" s="7">
        <v>20</v>
      </c>
      <c r="E1066" s="650">
        <v>506.58333333333331</v>
      </c>
      <c r="F1066" s="8">
        <f>E1066/100*$I$2*Main!$AF$2</f>
        <v>607.9</v>
      </c>
      <c r="G1066" s="639">
        <f>F1066*Main!$AF$4</f>
        <v>607.9</v>
      </c>
      <c r="H1066" s="9"/>
    </row>
    <row r="1067" spans="1:9" s="5" customFormat="1" x14ac:dyDescent="0.35">
      <c r="A1067" s="416">
        <v>9257683</v>
      </c>
      <c r="B1067" s="254" t="s">
        <v>2026</v>
      </c>
      <c r="C1067" s="320"/>
      <c r="D1067" s="7">
        <v>20</v>
      </c>
      <c r="E1067" s="650">
        <v>506.58333333333331</v>
      </c>
      <c r="F1067" s="8">
        <f>E1067/100*$I$2*Main!$AF$2</f>
        <v>607.9</v>
      </c>
      <c r="G1067" s="639">
        <f>F1067*Main!$AF$4</f>
        <v>607.9</v>
      </c>
      <c r="H1067" s="9"/>
    </row>
    <row r="1068" spans="1:9" s="5" customFormat="1" x14ac:dyDescent="0.35">
      <c r="A1068" s="416">
        <v>9257684</v>
      </c>
      <c r="B1068" s="254" t="s">
        <v>2027</v>
      </c>
      <c r="C1068" s="320"/>
      <c r="D1068" s="7">
        <v>20</v>
      </c>
      <c r="E1068" s="650">
        <v>698.50833333333333</v>
      </c>
      <c r="F1068" s="8">
        <f>E1068/100*$I$2*Main!$AF$2</f>
        <v>838.20999999999992</v>
      </c>
      <c r="G1068" s="639">
        <f>F1068*Main!$AF$4</f>
        <v>838.20999999999992</v>
      </c>
      <c r="H1068" s="9"/>
    </row>
    <row r="1069" spans="1:9" s="5" customFormat="1" x14ac:dyDescent="0.35">
      <c r="A1069" s="416">
        <v>9257685</v>
      </c>
      <c r="B1069" s="254" t="s">
        <v>2028</v>
      </c>
      <c r="C1069" s="320"/>
      <c r="D1069" s="7">
        <v>20</v>
      </c>
      <c r="E1069" s="650">
        <v>698.50833333333333</v>
      </c>
      <c r="F1069" s="8">
        <f>E1069/100*$I$2*Main!$AF$2</f>
        <v>838.20999999999992</v>
      </c>
      <c r="G1069" s="639">
        <f>F1069*Main!$AF$4</f>
        <v>838.20999999999992</v>
      </c>
      <c r="H1069" s="9"/>
    </row>
    <row r="1070" spans="1:9" s="5" customFormat="1" x14ac:dyDescent="0.35">
      <c r="A1070" s="416">
        <v>9257273</v>
      </c>
      <c r="B1070" s="254" t="s">
        <v>2029</v>
      </c>
      <c r="C1070" s="320"/>
      <c r="D1070" s="7">
        <v>1</v>
      </c>
      <c r="E1070" s="650">
        <v>10786.033333333333</v>
      </c>
      <c r="F1070" s="8">
        <f>E1070/100*$I$2*Main!$AF$2</f>
        <v>12943.24</v>
      </c>
      <c r="G1070" s="639">
        <f>F1070*Main!$AF$4</f>
        <v>12943.24</v>
      </c>
      <c r="H1070" s="9"/>
    </row>
    <row r="1071" spans="1:9" s="5" customFormat="1" x14ac:dyDescent="0.35">
      <c r="A1071" s="416">
        <v>9257274</v>
      </c>
      <c r="B1071" s="254" t="s">
        <v>2030</v>
      </c>
      <c r="C1071" s="320"/>
      <c r="D1071" s="7">
        <v>1</v>
      </c>
      <c r="E1071" s="650">
        <v>12902.908333333333</v>
      </c>
      <c r="F1071" s="8">
        <f>E1071/100*$I$2*Main!$AF$2</f>
        <v>15483.489999999998</v>
      </c>
      <c r="G1071" s="639">
        <f>F1071*Main!$AF$4</f>
        <v>15483.489999999998</v>
      </c>
      <c r="H1071" s="9"/>
    </row>
    <row r="1072" spans="1:9" s="5" customFormat="1" x14ac:dyDescent="0.35">
      <c r="A1072" s="416">
        <v>9257275</v>
      </c>
      <c r="B1072" s="254" t="s">
        <v>2031</v>
      </c>
      <c r="C1072" s="320"/>
      <c r="D1072" s="7">
        <v>1</v>
      </c>
      <c r="E1072" s="650">
        <v>16128.625</v>
      </c>
      <c r="F1072" s="8">
        <f>E1072/100*$I$2*Main!$AF$2</f>
        <v>19354.349999999999</v>
      </c>
      <c r="G1072" s="639">
        <f>F1072*Main!$AF$4</f>
        <v>19354.349999999999</v>
      </c>
      <c r="H1072" s="9"/>
    </row>
    <row r="1073" spans="1:9" s="5" customFormat="1" x14ac:dyDescent="0.35">
      <c r="A1073" s="416">
        <v>9257615</v>
      </c>
      <c r="B1073" s="254" t="s">
        <v>2032</v>
      </c>
      <c r="C1073" s="320"/>
      <c r="D1073" s="7">
        <v>1</v>
      </c>
      <c r="E1073" s="650">
        <v>521.42499999999995</v>
      </c>
      <c r="F1073" s="8">
        <f>E1073/100*$I$2*Main!$AF$2</f>
        <v>625.71</v>
      </c>
      <c r="G1073" s="639">
        <f>F1073*Main!$AF$4</f>
        <v>625.71</v>
      </c>
      <c r="H1073" s="9"/>
    </row>
    <row r="1074" spans="1:9" s="5" customFormat="1" x14ac:dyDescent="0.35">
      <c r="A1074" s="416">
        <v>9257616</v>
      </c>
      <c r="B1074" s="254" t="s">
        <v>2033</v>
      </c>
      <c r="C1074" s="320"/>
      <c r="D1074" s="7">
        <v>1</v>
      </c>
      <c r="E1074" s="650">
        <v>661</v>
      </c>
      <c r="F1074" s="8">
        <f>E1074/100*$I$2*Main!$AF$2</f>
        <v>793.2</v>
      </c>
      <c r="G1074" s="639">
        <f>F1074*Main!$AF$4</f>
        <v>793.2</v>
      </c>
      <c r="H1074" s="9"/>
    </row>
    <row r="1075" spans="1:9" s="5" customFormat="1" x14ac:dyDescent="0.35">
      <c r="A1075" s="416">
        <v>9257617</v>
      </c>
      <c r="B1075" s="254" t="s">
        <v>2034</v>
      </c>
      <c r="C1075" s="320"/>
      <c r="D1075" s="7">
        <v>1</v>
      </c>
      <c r="E1075" s="650">
        <v>923.52499999999998</v>
      </c>
      <c r="F1075" s="8">
        <f>E1075/100*$I$2*Main!$AF$2</f>
        <v>1108.23</v>
      </c>
      <c r="G1075" s="639">
        <f>F1075*Main!$AF$4</f>
        <v>1108.23</v>
      </c>
      <c r="H1075" s="9"/>
    </row>
    <row r="1076" spans="1:9" s="5" customFormat="1" x14ac:dyDescent="0.35">
      <c r="A1076" s="416">
        <v>9257625</v>
      </c>
      <c r="B1076" s="254" t="s">
        <v>2035</v>
      </c>
      <c r="C1076" s="320"/>
      <c r="D1076" s="7">
        <v>1</v>
      </c>
      <c r="E1076" s="650">
        <v>832.7166666666667</v>
      </c>
      <c r="F1076" s="8">
        <f>E1076/100*$I$2*Main!$AF$2</f>
        <v>999.26</v>
      </c>
      <c r="G1076" s="639">
        <f>F1076*Main!$AF$4</f>
        <v>999.26</v>
      </c>
      <c r="H1076" s="9"/>
    </row>
    <row r="1077" spans="1:9" s="5" customFormat="1" x14ac:dyDescent="0.35">
      <c r="A1077" s="416">
        <v>9257735</v>
      </c>
      <c r="B1077" s="254" t="s">
        <v>2036</v>
      </c>
      <c r="C1077" s="320"/>
      <c r="D1077" s="7">
        <v>1</v>
      </c>
      <c r="E1077" s="650">
        <v>953.64166666666665</v>
      </c>
      <c r="F1077" s="8">
        <f>E1077/100*$I$2*Main!$AF$2</f>
        <v>1144.3699999999999</v>
      </c>
      <c r="G1077" s="639">
        <f>F1077*Main!$AF$4</f>
        <v>1144.3699999999999</v>
      </c>
      <c r="H1077" s="9"/>
    </row>
    <row r="1078" spans="1:9" s="5" customFormat="1" x14ac:dyDescent="0.35">
      <c r="A1078" s="416">
        <v>9255687</v>
      </c>
      <c r="B1078" s="254" t="s">
        <v>2037</v>
      </c>
      <c r="C1078" s="7" t="s">
        <v>36</v>
      </c>
      <c r="D1078" s="7">
        <v>10</v>
      </c>
      <c r="E1078" s="650">
        <v>3102.7833333333333</v>
      </c>
      <c r="F1078" s="8">
        <f>E1078/100*$I$2*Main!$AF$2</f>
        <v>3723.34</v>
      </c>
      <c r="G1078" s="639">
        <f>F1078*Main!$AF$4</f>
        <v>3723.34</v>
      </c>
      <c r="H1078" s="9"/>
    </row>
    <row r="1079" spans="1:9" s="5" customFormat="1" x14ac:dyDescent="0.35">
      <c r="A1079" s="416">
        <v>9255688</v>
      </c>
      <c r="B1079" s="254" t="s">
        <v>2038</v>
      </c>
      <c r="C1079" s="7" t="s">
        <v>36</v>
      </c>
      <c r="D1079" s="7">
        <v>10</v>
      </c>
      <c r="E1079" s="650">
        <v>3432.5166666666669</v>
      </c>
      <c r="F1079" s="8">
        <f>E1079/100*$I$2*Main!$AF$2</f>
        <v>4119.0200000000004</v>
      </c>
      <c r="G1079" s="639">
        <f>F1079*Main!$AF$4</f>
        <v>4119.0200000000004</v>
      </c>
      <c r="H1079" s="9"/>
    </row>
    <row r="1080" spans="1:9" s="5" customFormat="1" x14ac:dyDescent="0.35">
      <c r="A1080" s="416">
        <v>9255689</v>
      </c>
      <c r="B1080" s="254" t="s">
        <v>2039</v>
      </c>
      <c r="C1080" s="7" t="s">
        <v>36</v>
      </c>
      <c r="D1080" s="7">
        <v>10</v>
      </c>
      <c r="E1080" s="650">
        <v>3597.3666666666668</v>
      </c>
      <c r="F1080" s="8">
        <f>E1080/100*$I$2*Main!$AF$2</f>
        <v>4316.84</v>
      </c>
      <c r="G1080" s="639">
        <f>F1080*Main!$AF$4</f>
        <v>4316.84</v>
      </c>
      <c r="H1080" s="9"/>
    </row>
    <row r="1081" spans="1:9" s="5" customFormat="1" x14ac:dyDescent="0.35">
      <c r="A1081" s="416">
        <v>9255690</v>
      </c>
      <c r="B1081" s="254" t="s">
        <v>2040</v>
      </c>
      <c r="C1081" s="7" t="s">
        <v>36</v>
      </c>
      <c r="D1081" s="7">
        <v>10</v>
      </c>
      <c r="E1081" s="650">
        <v>3762.2</v>
      </c>
      <c r="F1081" s="8">
        <f>E1081/100*$I$2*Main!$AF$2</f>
        <v>4514.6400000000003</v>
      </c>
      <c r="G1081" s="639">
        <f>F1081*Main!$AF$4</f>
        <v>4514.6400000000003</v>
      </c>
      <c r="H1081" s="9"/>
    </row>
    <row r="1082" spans="1:9" s="5" customFormat="1" x14ac:dyDescent="0.35">
      <c r="A1082" s="416">
        <v>9255691</v>
      </c>
      <c r="B1082" s="254" t="s">
        <v>2041</v>
      </c>
      <c r="C1082" s="320"/>
      <c r="D1082" s="7">
        <v>10</v>
      </c>
      <c r="E1082" s="650">
        <v>4091.9</v>
      </c>
      <c r="F1082" s="8">
        <f>E1082/100*$I$2*Main!$AF$2</f>
        <v>4910.2800000000007</v>
      </c>
      <c r="G1082" s="639">
        <f>F1082*Main!$AF$4</f>
        <v>4910.2800000000007</v>
      </c>
      <c r="H1082" s="9"/>
    </row>
    <row r="1083" spans="1:9" s="5" customFormat="1" x14ac:dyDescent="0.35">
      <c r="A1083" s="416">
        <v>9255692</v>
      </c>
      <c r="B1083" s="254" t="s">
        <v>2042</v>
      </c>
      <c r="C1083" s="7" t="s">
        <v>36</v>
      </c>
      <c r="D1083" s="7">
        <v>10</v>
      </c>
      <c r="E1083" s="650">
        <v>4751.2833333333338</v>
      </c>
      <c r="F1083" s="8">
        <f>E1083/100*$I$2*Main!$AF$2</f>
        <v>5701.5400000000009</v>
      </c>
      <c r="G1083" s="639">
        <f>F1083*Main!$AF$4</f>
        <v>5701.5400000000009</v>
      </c>
      <c r="H1083" s="9"/>
    </row>
    <row r="1084" spans="1:9" s="5" customFormat="1" x14ac:dyDescent="0.35">
      <c r="A1084" s="416">
        <v>9255693</v>
      </c>
      <c r="B1084" s="254" t="s">
        <v>2043</v>
      </c>
      <c r="C1084" s="320"/>
      <c r="D1084" s="7">
        <v>10</v>
      </c>
      <c r="E1084" s="650">
        <v>5080.9750000000004</v>
      </c>
      <c r="F1084" s="8">
        <f>E1084/100*$I$2*Main!$AF$2</f>
        <v>6097.17</v>
      </c>
      <c r="G1084" s="639">
        <f>F1084*Main!$AF$4</f>
        <v>6097.17</v>
      </c>
      <c r="H1084" s="9"/>
    </row>
    <row r="1085" spans="1:9" s="106" customFormat="1" x14ac:dyDescent="0.35">
      <c r="A1085" s="416">
        <v>9255694</v>
      </c>
      <c r="B1085" s="254" t="s">
        <v>2044</v>
      </c>
      <c r="C1085" s="7" t="s">
        <v>36</v>
      </c>
      <c r="D1085" s="7">
        <v>10</v>
      </c>
      <c r="E1085" s="650">
        <v>5410.6750000000002</v>
      </c>
      <c r="F1085" s="8">
        <f>E1085/100*$I$2*Main!$AF$2</f>
        <v>6492.81</v>
      </c>
      <c r="G1085" s="639">
        <f>F1085*Main!$AF$4</f>
        <v>6492.81</v>
      </c>
      <c r="H1085" s="105"/>
      <c r="I1085" s="5"/>
    </row>
    <row r="1086" spans="1:9" s="5" customFormat="1" x14ac:dyDescent="0.35">
      <c r="A1086" s="416">
        <v>9255695</v>
      </c>
      <c r="B1086" s="254" t="s">
        <v>2045</v>
      </c>
      <c r="C1086" s="7" t="s">
        <v>36</v>
      </c>
      <c r="D1086" s="7">
        <v>10</v>
      </c>
      <c r="E1086" s="650">
        <v>6070.083333333333</v>
      </c>
      <c r="F1086" s="8">
        <f>E1086/100*$I$2*Main!$AF$2</f>
        <v>7284.0999999999995</v>
      </c>
      <c r="G1086" s="639">
        <f>F1086*Main!$AF$4</f>
        <v>7284.0999999999995</v>
      </c>
      <c r="H1086" s="9"/>
    </row>
    <row r="1087" spans="1:9" s="5" customFormat="1" x14ac:dyDescent="0.35">
      <c r="A1087" s="416">
        <v>9257377</v>
      </c>
      <c r="B1087" s="254" t="s">
        <v>2046</v>
      </c>
      <c r="C1087" s="7" t="s">
        <v>36</v>
      </c>
      <c r="D1087" s="7">
        <v>10</v>
      </c>
      <c r="E1087" s="650">
        <v>3102.7833333333333</v>
      </c>
      <c r="F1087" s="8">
        <f>E1087/100*$I$2*Main!$AF$2</f>
        <v>3723.34</v>
      </c>
      <c r="G1087" s="639">
        <f>F1087*Main!$AF$4</f>
        <v>3723.34</v>
      </c>
      <c r="H1087" s="9"/>
    </row>
    <row r="1088" spans="1:9" s="5" customFormat="1" x14ac:dyDescent="0.35">
      <c r="A1088" s="416">
        <v>9257378</v>
      </c>
      <c r="B1088" s="254" t="s">
        <v>2047</v>
      </c>
      <c r="C1088" s="7" t="s">
        <v>36</v>
      </c>
      <c r="D1088" s="7">
        <v>10</v>
      </c>
      <c r="E1088" s="650">
        <v>3432.5166666666669</v>
      </c>
      <c r="F1088" s="8">
        <f>E1088/100*$I$2*Main!$AF$2</f>
        <v>4119.0200000000004</v>
      </c>
      <c r="G1088" s="639">
        <f>F1088*Main!$AF$4</f>
        <v>4119.0200000000004</v>
      </c>
      <c r="H1088" s="9"/>
    </row>
    <row r="1089" spans="1:9" s="5" customFormat="1" x14ac:dyDescent="0.35">
      <c r="A1089" s="416">
        <v>9257379</v>
      </c>
      <c r="B1089" s="254" t="s">
        <v>2048</v>
      </c>
      <c r="C1089" s="7" t="s">
        <v>36</v>
      </c>
      <c r="D1089" s="7">
        <v>10</v>
      </c>
      <c r="E1089" s="650">
        <v>3597.3666666666668</v>
      </c>
      <c r="F1089" s="8">
        <f>E1089/100*$I$2*Main!$AF$2</f>
        <v>4316.84</v>
      </c>
      <c r="G1089" s="639">
        <f>F1089*Main!$AF$4</f>
        <v>4316.84</v>
      </c>
      <c r="H1089" s="9"/>
    </row>
    <row r="1090" spans="1:9" s="5" customFormat="1" x14ac:dyDescent="0.35">
      <c r="A1090" s="416">
        <v>9257380</v>
      </c>
      <c r="B1090" s="254" t="s">
        <v>2049</v>
      </c>
      <c r="C1090" s="7" t="s">
        <v>36</v>
      </c>
      <c r="D1090" s="7">
        <v>10</v>
      </c>
      <c r="E1090" s="650">
        <v>3762.2</v>
      </c>
      <c r="F1090" s="8">
        <f>E1090/100*$I$2*Main!$AF$2</f>
        <v>4514.6400000000003</v>
      </c>
      <c r="G1090" s="639">
        <f>F1090*Main!$AF$4</f>
        <v>4514.6400000000003</v>
      </c>
      <c r="H1090" s="9"/>
    </row>
    <row r="1091" spans="1:9" s="5" customFormat="1" x14ac:dyDescent="0.35">
      <c r="A1091" s="416">
        <v>9257381</v>
      </c>
      <c r="B1091" s="254" t="s">
        <v>2050</v>
      </c>
      <c r="C1091" s="7" t="s">
        <v>36</v>
      </c>
      <c r="D1091" s="7">
        <v>10</v>
      </c>
      <c r="E1091" s="650">
        <v>4091.9</v>
      </c>
      <c r="F1091" s="8">
        <f>E1091/100*$I$2*Main!$AF$2</f>
        <v>4910.2800000000007</v>
      </c>
      <c r="G1091" s="639">
        <f>F1091*Main!$AF$4</f>
        <v>4910.2800000000007</v>
      </c>
      <c r="H1091" s="9"/>
    </row>
    <row r="1092" spans="1:9" s="5" customFormat="1" x14ac:dyDescent="0.35">
      <c r="A1092" s="416">
        <v>9257382</v>
      </c>
      <c r="B1092" s="254" t="s">
        <v>2051</v>
      </c>
      <c r="C1092" s="7" t="s">
        <v>36</v>
      </c>
      <c r="D1092" s="7">
        <v>10</v>
      </c>
      <c r="E1092" s="650">
        <v>4751.2833333333338</v>
      </c>
      <c r="F1092" s="8">
        <f>E1092/100*$I$2*Main!$AF$2</f>
        <v>5701.5400000000009</v>
      </c>
      <c r="G1092" s="639">
        <f>F1092*Main!$AF$4</f>
        <v>5701.5400000000009</v>
      </c>
      <c r="H1092" s="9"/>
    </row>
    <row r="1093" spans="1:9" s="5" customFormat="1" x14ac:dyDescent="0.35">
      <c r="A1093" s="416">
        <v>9257383</v>
      </c>
      <c r="B1093" s="254" t="s">
        <v>2052</v>
      </c>
      <c r="C1093" s="7" t="s">
        <v>36</v>
      </c>
      <c r="D1093" s="7">
        <v>10</v>
      </c>
      <c r="E1093" s="650">
        <v>5080.9750000000004</v>
      </c>
      <c r="F1093" s="8">
        <f>E1093/100*$I$2*Main!$AF$2</f>
        <v>6097.17</v>
      </c>
      <c r="G1093" s="639">
        <f>F1093*Main!$AF$4</f>
        <v>6097.17</v>
      </c>
      <c r="H1093" s="9"/>
    </row>
    <row r="1094" spans="1:9" s="5" customFormat="1" x14ac:dyDescent="0.35">
      <c r="A1094" s="416">
        <v>9257384</v>
      </c>
      <c r="B1094" s="254" t="s">
        <v>2053</v>
      </c>
      <c r="C1094" s="7" t="s">
        <v>36</v>
      </c>
      <c r="D1094" s="7">
        <v>10</v>
      </c>
      <c r="E1094" s="650">
        <v>5410.6750000000002</v>
      </c>
      <c r="F1094" s="8">
        <f>E1094/100*$I$2*Main!$AF$2</f>
        <v>6492.81</v>
      </c>
      <c r="G1094" s="639">
        <f>F1094*Main!$AF$4</f>
        <v>6492.81</v>
      </c>
      <c r="H1094" s="9"/>
    </row>
    <row r="1095" spans="1:9" s="5" customFormat="1" x14ac:dyDescent="0.35">
      <c r="A1095" s="416">
        <v>9257385</v>
      </c>
      <c r="B1095" s="254" t="s">
        <v>2054</v>
      </c>
      <c r="C1095" s="7" t="s">
        <v>36</v>
      </c>
      <c r="D1095" s="7">
        <v>10</v>
      </c>
      <c r="E1095" s="650">
        <v>6070.083333333333</v>
      </c>
      <c r="F1095" s="8">
        <f>E1095/100*$I$2*Main!$AF$2</f>
        <v>7284.0999999999995</v>
      </c>
      <c r="G1095" s="639">
        <f>F1095*Main!$AF$4</f>
        <v>7284.0999999999995</v>
      </c>
      <c r="H1095" s="9"/>
    </row>
    <row r="1096" spans="1:9" s="5" customFormat="1" x14ac:dyDescent="0.35">
      <c r="A1096" s="416">
        <v>9255714</v>
      </c>
      <c r="B1096" s="254" t="s">
        <v>2055</v>
      </c>
      <c r="C1096" s="7" t="s">
        <v>36</v>
      </c>
      <c r="D1096" s="7">
        <v>10</v>
      </c>
      <c r="E1096" s="650">
        <v>3707.7750000000001</v>
      </c>
      <c r="F1096" s="8">
        <f>E1096/100*$I$2*Main!$AF$2</f>
        <v>4449.33</v>
      </c>
      <c r="G1096" s="639">
        <f>F1096*Main!$AF$4</f>
        <v>4449.33</v>
      </c>
      <c r="H1096" s="9"/>
    </row>
    <row r="1097" spans="1:9" s="106" customFormat="1" x14ac:dyDescent="0.35">
      <c r="A1097" s="416">
        <v>9255715</v>
      </c>
      <c r="B1097" s="254" t="s">
        <v>2056</v>
      </c>
      <c r="C1097" s="7" t="s">
        <v>36</v>
      </c>
      <c r="D1097" s="7">
        <v>10</v>
      </c>
      <c r="E1097" s="650">
        <v>4149.5083333333332</v>
      </c>
      <c r="F1097" s="8">
        <f>E1097/100*$I$2*Main!$AF$2</f>
        <v>4979.41</v>
      </c>
      <c r="G1097" s="639">
        <f>F1097*Main!$AF$4</f>
        <v>4979.41</v>
      </c>
      <c r="H1097" s="105"/>
      <c r="I1097" s="5"/>
    </row>
    <row r="1098" spans="1:9" s="5" customFormat="1" x14ac:dyDescent="0.35">
      <c r="A1098" s="416">
        <v>9255716</v>
      </c>
      <c r="B1098" s="254" t="s">
        <v>2057</v>
      </c>
      <c r="C1098" s="7" t="s">
        <v>36</v>
      </c>
      <c r="D1098" s="7">
        <v>10</v>
      </c>
      <c r="E1098" s="650">
        <v>4370.3833333333332</v>
      </c>
      <c r="F1098" s="8">
        <f>E1098/100*$I$2*Main!$AF$2</f>
        <v>5244.46</v>
      </c>
      <c r="G1098" s="639">
        <f>F1098*Main!$AF$4</f>
        <v>5244.46</v>
      </c>
      <c r="H1098" s="9"/>
    </row>
    <row r="1099" spans="1:9" s="5" customFormat="1" x14ac:dyDescent="0.35">
      <c r="A1099" s="416">
        <v>9255717</v>
      </c>
      <c r="B1099" s="254" t="s">
        <v>2058</v>
      </c>
      <c r="C1099" s="7" t="s">
        <v>36</v>
      </c>
      <c r="D1099" s="7">
        <v>10</v>
      </c>
      <c r="E1099" s="650">
        <v>4591.2666666666664</v>
      </c>
      <c r="F1099" s="8">
        <f>E1099/100*$I$2*Main!$AF$2</f>
        <v>5509.52</v>
      </c>
      <c r="G1099" s="639">
        <f>F1099*Main!$AF$4</f>
        <v>5509.52</v>
      </c>
      <c r="H1099" s="9"/>
    </row>
    <row r="1100" spans="1:9" s="5" customFormat="1" x14ac:dyDescent="0.35">
      <c r="A1100" s="416">
        <v>9255718</v>
      </c>
      <c r="B1100" s="254" t="s">
        <v>2059</v>
      </c>
      <c r="C1100" s="320"/>
      <c r="D1100" s="7">
        <v>10</v>
      </c>
      <c r="E1100" s="650">
        <v>5033</v>
      </c>
      <c r="F1100" s="8">
        <f>E1100/100*$I$2*Main!$AF$2</f>
        <v>6039.5999999999995</v>
      </c>
      <c r="G1100" s="639">
        <f>F1100*Main!$AF$4</f>
        <v>6039.5999999999995</v>
      </c>
      <c r="H1100" s="9"/>
    </row>
    <row r="1101" spans="1:9" s="5" customFormat="1" x14ac:dyDescent="0.35">
      <c r="A1101" s="416">
        <v>9255719</v>
      </c>
      <c r="B1101" s="254" t="s">
        <v>2060</v>
      </c>
      <c r="C1101" s="7" t="s">
        <v>36</v>
      </c>
      <c r="D1101" s="7">
        <v>10</v>
      </c>
      <c r="E1101" s="650">
        <v>5916.5083333333332</v>
      </c>
      <c r="F1101" s="8">
        <f>E1101/100*$I$2*Main!$AF$2</f>
        <v>7099.81</v>
      </c>
      <c r="G1101" s="639">
        <f>F1101*Main!$AF$4</f>
        <v>7099.81</v>
      </c>
      <c r="H1101" s="9"/>
    </row>
    <row r="1102" spans="1:9" s="5" customFormat="1" x14ac:dyDescent="0.35">
      <c r="A1102" s="416">
        <v>9255720</v>
      </c>
      <c r="B1102" s="254" t="s">
        <v>2061</v>
      </c>
      <c r="C1102" s="320"/>
      <c r="D1102" s="7">
        <v>10</v>
      </c>
      <c r="E1102" s="650">
        <v>6358.25</v>
      </c>
      <c r="F1102" s="8">
        <f>E1102/100*$I$2*Main!$AF$2</f>
        <v>7629.9000000000005</v>
      </c>
      <c r="G1102" s="639">
        <f>F1102*Main!$AF$4</f>
        <v>7629.9000000000005</v>
      </c>
      <c r="H1102" s="9"/>
    </row>
    <row r="1103" spans="1:9" s="5" customFormat="1" x14ac:dyDescent="0.35">
      <c r="A1103" s="416">
        <v>9255721</v>
      </c>
      <c r="B1103" s="254" t="s">
        <v>2062</v>
      </c>
      <c r="C1103" s="7" t="s">
        <v>36</v>
      </c>
      <c r="D1103" s="7">
        <v>10</v>
      </c>
      <c r="E1103" s="650">
        <v>6800.0083333333332</v>
      </c>
      <c r="F1103" s="8">
        <f>E1103/100*$I$2*Main!$AF$2</f>
        <v>8160.01</v>
      </c>
      <c r="G1103" s="639">
        <f>F1103*Main!$AF$4</f>
        <v>8160.01</v>
      </c>
      <c r="H1103" s="9"/>
    </row>
    <row r="1104" spans="1:9" s="5" customFormat="1" x14ac:dyDescent="0.35">
      <c r="A1104" s="416">
        <v>9255722</v>
      </c>
      <c r="B1104" s="254" t="s">
        <v>2063</v>
      </c>
      <c r="C1104" s="7" t="s">
        <v>36</v>
      </c>
      <c r="D1104" s="7">
        <v>10</v>
      </c>
      <c r="E1104" s="650">
        <v>7683.5333333333338</v>
      </c>
      <c r="F1104" s="8">
        <f>E1104/100*$I$2*Main!$AF$2</f>
        <v>9220.24</v>
      </c>
      <c r="G1104" s="639">
        <f>F1104*Main!$AF$4</f>
        <v>9220.24</v>
      </c>
      <c r="H1104" s="9"/>
    </row>
    <row r="1105" spans="1:9" s="5" customFormat="1" x14ac:dyDescent="0.35">
      <c r="A1105" s="416">
        <v>9257404</v>
      </c>
      <c r="B1105" s="254" t="s">
        <v>2064</v>
      </c>
      <c r="C1105" s="7" t="s">
        <v>36</v>
      </c>
      <c r="D1105" s="7">
        <v>10</v>
      </c>
      <c r="E1105" s="650">
        <v>3707.7750000000001</v>
      </c>
      <c r="F1105" s="8">
        <f>E1105/100*$I$2*Main!$AF$2</f>
        <v>4449.33</v>
      </c>
      <c r="G1105" s="639">
        <f>F1105*Main!$AF$4</f>
        <v>4449.33</v>
      </c>
      <c r="H1105" s="9"/>
    </row>
    <row r="1106" spans="1:9" s="5" customFormat="1" x14ac:dyDescent="0.35">
      <c r="A1106" s="416">
        <v>9257405</v>
      </c>
      <c r="B1106" s="254" t="s">
        <v>2065</v>
      </c>
      <c r="C1106" s="7" t="s">
        <v>36</v>
      </c>
      <c r="D1106" s="7">
        <v>10</v>
      </c>
      <c r="E1106" s="650">
        <v>4149.5083333333332</v>
      </c>
      <c r="F1106" s="8">
        <f>E1106/100*$I$2*Main!$AF$2</f>
        <v>4979.41</v>
      </c>
      <c r="G1106" s="639">
        <f>F1106*Main!$AF$4</f>
        <v>4979.41</v>
      </c>
      <c r="H1106" s="9"/>
    </row>
    <row r="1107" spans="1:9" s="5" customFormat="1" x14ac:dyDescent="0.35">
      <c r="A1107" s="416">
        <v>9257406</v>
      </c>
      <c r="B1107" s="254" t="s">
        <v>2066</v>
      </c>
      <c r="C1107" s="7" t="s">
        <v>36</v>
      </c>
      <c r="D1107" s="7">
        <v>10</v>
      </c>
      <c r="E1107" s="650">
        <v>4370.3833333333332</v>
      </c>
      <c r="F1107" s="8">
        <f>E1107/100*$I$2*Main!$AF$2</f>
        <v>5244.46</v>
      </c>
      <c r="G1107" s="639">
        <f>F1107*Main!$AF$4</f>
        <v>5244.46</v>
      </c>
      <c r="H1107" s="9"/>
    </row>
    <row r="1108" spans="1:9" s="106" customFormat="1" x14ac:dyDescent="0.35">
      <c r="A1108" s="416">
        <v>9257407</v>
      </c>
      <c r="B1108" s="254" t="s">
        <v>2067</v>
      </c>
      <c r="C1108" s="7" t="s">
        <v>36</v>
      </c>
      <c r="D1108" s="7">
        <v>10</v>
      </c>
      <c r="E1108" s="650">
        <v>4591.2666666666664</v>
      </c>
      <c r="F1108" s="8">
        <f>E1108/100*$I$2*Main!$AF$2</f>
        <v>5509.52</v>
      </c>
      <c r="G1108" s="639">
        <f>F1108*Main!$AF$4</f>
        <v>5509.52</v>
      </c>
      <c r="H1108" s="105"/>
      <c r="I1108" s="5"/>
    </row>
    <row r="1109" spans="1:9" s="106" customFormat="1" x14ac:dyDescent="0.35">
      <c r="A1109" s="416">
        <v>9257408</v>
      </c>
      <c r="B1109" s="254" t="s">
        <v>2068</v>
      </c>
      <c r="C1109" s="7" t="s">
        <v>36</v>
      </c>
      <c r="D1109" s="7">
        <v>10</v>
      </c>
      <c r="E1109" s="650">
        <v>5033</v>
      </c>
      <c r="F1109" s="8">
        <f>E1109/100*$I$2*Main!$AF$2</f>
        <v>6039.5999999999995</v>
      </c>
      <c r="G1109" s="639">
        <f>F1109*Main!$AF$4</f>
        <v>6039.5999999999995</v>
      </c>
      <c r="H1109" s="105"/>
      <c r="I1109" s="5"/>
    </row>
    <row r="1110" spans="1:9" s="106" customFormat="1" x14ac:dyDescent="0.35">
      <c r="A1110" s="416">
        <v>9257409</v>
      </c>
      <c r="B1110" s="254" t="s">
        <v>2069</v>
      </c>
      <c r="C1110" s="7" t="s">
        <v>36</v>
      </c>
      <c r="D1110" s="7">
        <v>10</v>
      </c>
      <c r="E1110" s="650">
        <v>5916.5083333333332</v>
      </c>
      <c r="F1110" s="8">
        <f>E1110/100*$I$2*Main!$AF$2</f>
        <v>7099.81</v>
      </c>
      <c r="G1110" s="639">
        <f>F1110*Main!$AF$4</f>
        <v>7099.81</v>
      </c>
      <c r="H1110" s="105"/>
      <c r="I1110" s="5"/>
    </row>
    <row r="1111" spans="1:9" s="5" customFormat="1" x14ac:dyDescent="0.35">
      <c r="A1111" s="416">
        <v>9257410</v>
      </c>
      <c r="B1111" s="254" t="s">
        <v>2070</v>
      </c>
      <c r="C1111" s="7" t="s">
        <v>36</v>
      </c>
      <c r="D1111" s="7">
        <v>10</v>
      </c>
      <c r="E1111" s="650">
        <v>6358.25</v>
      </c>
      <c r="F1111" s="8">
        <f>E1111/100*$I$2*Main!$AF$2</f>
        <v>7629.9000000000005</v>
      </c>
      <c r="G1111" s="639">
        <f>F1111*Main!$AF$4</f>
        <v>7629.9000000000005</v>
      </c>
      <c r="H1111" s="9"/>
    </row>
    <row r="1112" spans="1:9" s="5" customFormat="1" x14ac:dyDescent="0.35">
      <c r="A1112" s="416">
        <v>9257411</v>
      </c>
      <c r="B1112" s="254" t="s">
        <v>2071</v>
      </c>
      <c r="C1112" s="7" t="s">
        <v>36</v>
      </c>
      <c r="D1112" s="7">
        <v>10</v>
      </c>
      <c r="E1112" s="650">
        <v>6800.0083333333332</v>
      </c>
      <c r="F1112" s="8">
        <f>E1112/100*$I$2*Main!$AF$2</f>
        <v>8160.01</v>
      </c>
      <c r="G1112" s="639">
        <f>F1112*Main!$AF$4</f>
        <v>8160.01</v>
      </c>
      <c r="H1112" s="9"/>
    </row>
    <row r="1113" spans="1:9" s="5" customFormat="1" x14ac:dyDescent="0.35">
      <c r="A1113" s="416">
        <v>9257412</v>
      </c>
      <c r="B1113" s="254" t="s">
        <v>2072</v>
      </c>
      <c r="C1113" s="7" t="s">
        <v>36</v>
      </c>
      <c r="D1113" s="7">
        <v>10</v>
      </c>
      <c r="E1113" s="650">
        <v>7683.5333333333338</v>
      </c>
      <c r="F1113" s="8">
        <f>E1113/100*$I$2*Main!$AF$2</f>
        <v>9220.24</v>
      </c>
      <c r="G1113" s="639">
        <f>F1113*Main!$AF$4</f>
        <v>9220.24</v>
      </c>
      <c r="H1113" s="9"/>
    </row>
    <row r="1114" spans="1:9" s="5" customFormat="1" x14ac:dyDescent="0.35">
      <c r="A1114" s="416">
        <v>9255741</v>
      </c>
      <c r="B1114" s="254" t="s">
        <v>2073</v>
      </c>
      <c r="C1114" s="7" t="s">
        <v>36</v>
      </c>
      <c r="D1114" s="7">
        <v>10</v>
      </c>
      <c r="E1114" s="650">
        <v>4475.333333333333</v>
      </c>
      <c r="F1114" s="8">
        <f>E1114/100*$I$2*Main!$AF$2</f>
        <v>5370.4</v>
      </c>
      <c r="G1114" s="639">
        <f>F1114*Main!$AF$4</f>
        <v>5370.4</v>
      </c>
      <c r="H1114" s="9"/>
    </row>
    <row r="1115" spans="1:9" s="5" customFormat="1" x14ac:dyDescent="0.35">
      <c r="A1115" s="416">
        <v>9255742</v>
      </c>
      <c r="B1115" s="254" t="s">
        <v>2074</v>
      </c>
      <c r="C1115" s="7" t="s">
        <v>36</v>
      </c>
      <c r="D1115" s="7">
        <v>10</v>
      </c>
      <c r="E1115" s="650">
        <v>5127.7250000000004</v>
      </c>
      <c r="F1115" s="8">
        <f>E1115/100*$I$2*Main!$AF$2</f>
        <v>6153.27</v>
      </c>
      <c r="G1115" s="639">
        <f>F1115*Main!$AF$4</f>
        <v>6153.27</v>
      </c>
      <c r="H1115" s="9"/>
    </row>
    <row r="1116" spans="1:9" s="5" customFormat="1" x14ac:dyDescent="0.35">
      <c r="A1116" s="416">
        <v>9255743</v>
      </c>
      <c r="B1116" s="254" t="s">
        <v>2075</v>
      </c>
      <c r="C1116" s="7" t="s">
        <v>36</v>
      </c>
      <c r="D1116" s="7">
        <v>10</v>
      </c>
      <c r="E1116" s="650">
        <v>5453.875</v>
      </c>
      <c r="F1116" s="8">
        <f>E1116/100*$I$2*Main!$AF$2</f>
        <v>6544.65</v>
      </c>
      <c r="G1116" s="639">
        <f>F1116*Main!$AF$4</f>
        <v>6544.65</v>
      </c>
      <c r="H1116" s="9"/>
    </row>
    <row r="1117" spans="1:9" s="5" customFormat="1" x14ac:dyDescent="0.35">
      <c r="A1117" s="416">
        <v>9255744</v>
      </c>
      <c r="B1117" s="254" t="s">
        <v>2076</v>
      </c>
      <c r="C1117" s="7" t="s">
        <v>36</v>
      </c>
      <c r="D1117" s="7">
        <v>10</v>
      </c>
      <c r="E1117" s="650">
        <v>5780.0583333333334</v>
      </c>
      <c r="F1117" s="8">
        <f>E1117/100*$I$2*Main!$AF$2</f>
        <v>6936.0700000000006</v>
      </c>
      <c r="G1117" s="639">
        <f>F1117*Main!$AF$4</f>
        <v>6936.0700000000006</v>
      </c>
      <c r="H1117" s="9"/>
    </row>
    <row r="1118" spans="1:9" s="5" customFormat="1" x14ac:dyDescent="0.35">
      <c r="A1118" s="416">
        <v>9255745</v>
      </c>
      <c r="B1118" s="254" t="s">
        <v>2077</v>
      </c>
      <c r="C1118" s="320"/>
      <c r="D1118" s="7">
        <v>10</v>
      </c>
      <c r="E1118" s="650">
        <v>6432.4</v>
      </c>
      <c r="F1118" s="8">
        <f>E1118/100*$I$2*Main!$AF$2</f>
        <v>7718.88</v>
      </c>
      <c r="G1118" s="639">
        <f>F1118*Main!$AF$4</f>
        <v>7718.88</v>
      </c>
      <c r="H1118" s="9"/>
    </row>
    <row r="1119" spans="1:9" s="5" customFormat="1" x14ac:dyDescent="0.35">
      <c r="A1119" s="416">
        <v>9255746</v>
      </c>
      <c r="B1119" s="254" t="s">
        <v>2078</v>
      </c>
      <c r="C1119" s="7" t="s">
        <v>36</v>
      </c>
      <c r="D1119" s="7">
        <v>10</v>
      </c>
      <c r="E1119" s="650">
        <v>7737.1</v>
      </c>
      <c r="F1119" s="8">
        <f>E1119/100*$I$2*Main!$AF$2</f>
        <v>9284.52</v>
      </c>
      <c r="G1119" s="639">
        <f>F1119*Main!$AF$4</f>
        <v>9284.52</v>
      </c>
      <c r="H1119" s="9"/>
    </row>
    <row r="1120" spans="1:9" s="5" customFormat="1" x14ac:dyDescent="0.35">
      <c r="A1120" s="416">
        <v>9255747</v>
      </c>
      <c r="B1120" s="254" t="s">
        <v>2079</v>
      </c>
      <c r="C1120" s="320"/>
      <c r="D1120" s="7">
        <v>10</v>
      </c>
      <c r="E1120" s="650">
        <v>8389.4916666666668</v>
      </c>
      <c r="F1120" s="8">
        <f>E1120/100*$I$2*Main!$AF$2</f>
        <v>10067.390000000001</v>
      </c>
      <c r="G1120" s="639">
        <f>F1120*Main!$AF$4</f>
        <v>10067.390000000001</v>
      </c>
      <c r="H1120" s="9"/>
    </row>
    <row r="1121" spans="1:9" s="5" customFormat="1" x14ac:dyDescent="0.35">
      <c r="A1121" s="416">
        <v>9255748</v>
      </c>
      <c r="B1121" s="254" t="s">
        <v>2080</v>
      </c>
      <c r="C1121" s="7" t="s">
        <v>36</v>
      </c>
      <c r="D1121" s="7">
        <v>10</v>
      </c>
      <c r="E1121" s="650">
        <v>9041.7999999999993</v>
      </c>
      <c r="F1121" s="8">
        <f>E1121/100*$I$2*Main!$AF$2</f>
        <v>10850.16</v>
      </c>
      <c r="G1121" s="639">
        <f>F1121*Main!$AF$4</f>
        <v>10850.16</v>
      </c>
      <c r="H1121" s="9"/>
    </row>
    <row r="1122" spans="1:9" s="5" customFormat="1" x14ac:dyDescent="0.35">
      <c r="A1122" s="416">
        <v>9255749</v>
      </c>
      <c r="B1122" s="254" t="s">
        <v>2081</v>
      </c>
      <c r="C1122" s="7" t="s">
        <v>36</v>
      </c>
      <c r="D1122" s="7">
        <v>10</v>
      </c>
      <c r="E1122" s="650">
        <v>10346.533333333333</v>
      </c>
      <c r="F1122" s="8">
        <f>E1122/100*$I$2*Main!$AF$2</f>
        <v>12415.84</v>
      </c>
      <c r="G1122" s="639">
        <f>F1122*Main!$AF$4</f>
        <v>12415.84</v>
      </c>
      <c r="H1122" s="9"/>
    </row>
    <row r="1123" spans="1:9" s="5" customFormat="1" x14ac:dyDescent="0.35">
      <c r="A1123" s="416">
        <v>9257431</v>
      </c>
      <c r="B1123" s="254" t="s">
        <v>2082</v>
      </c>
      <c r="C1123" s="7" t="s">
        <v>36</v>
      </c>
      <c r="D1123" s="7">
        <v>10</v>
      </c>
      <c r="E1123" s="650">
        <v>4475.333333333333</v>
      </c>
      <c r="F1123" s="8">
        <f>E1123/100*$I$2*Main!$AF$2</f>
        <v>5370.4</v>
      </c>
      <c r="G1123" s="639">
        <f>F1123*Main!$AF$4</f>
        <v>5370.4</v>
      </c>
      <c r="H1123" s="9"/>
    </row>
    <row r="1124" spans="1:9" s="5" customFormat="1" x14ac:dyDescent="0.35">
      <c r="A1124" s="416">
        <v>9257432</v>
      </c>
      <c r="B1124" s="254" t="s">
        <v>2083</v>
      </c>
      <c r="C1124" s="7" t="s">
        <v>36</v>
      </c>
      <c r="D1124" s="7">
        <v>10</v>
      </c>
      <c r="E1124" s="650">
        <v>5127.7250000000004</v>
      </c>
      <c r="F1124" s="8">
        <f>E1124/100*$I$2*Main!$AF$2</f>
        <v>6153.27</v>
      </c>
      <c r="G1124" s="639">
        <f>F1124*Main!$AF$4</f>
        <v>6153.27</v>
      </c>
      <c r="H1124" s="9"/>
    </row>
    <row r="1125" spans="1:9" s="5" customFormat="1" x14ac:dyDescent="0.35">
      <c r="A1125" s="416">
        <v>9257433</v>
      </c>
      <c r="B1125" s="254" t="s">
        <v>2084</v>
      </c>
      <c r="C1125" s="7" t="s">
        <v>36</v>
      </c>
      <c r="D1125" s="7">
        <v>10</v>
      </c>
      <c r="E1125" s="650">
        <v>5453.875</v>
      </c>
      <c r="F1125" s="8">
        <f>E1125/100*$I$2*Main!$AF$2</f>
        <v>6544.65</v>
      </c>
      <c r="G1125" s="639">
        <f>F1125*Main!$AF$4</f>
        <v>6544.65</v>
      </c>
      <c r="H1125" s="9"/>
    </row>
    <row r="1126" spans="1:9" s="5" customFormat="1" x14ac:dyDescent="0.35">
      <c r="A1126" s="416">
        <v>9257434</v>
      </c>
      <c r="B1126" s="254" t="s">
        <v>2085</v>
      </c>
      <c r="C1126" s="7" t="s">
        <v>36</v>
      </c>
      <c r="D1126" s="7">
        <v>10</v>
      </c>
      <c r="E1126" s="650">
        <v>5780.0583333333334</v>
      </c>
      <c r="F1126" s="8">
        <f>E1126/100*$I$2*Main!$AF$2</f>
        <v>6936.0700000000006</v>
      </c>
      <c r="G1126" s="639">
        <f>F1126*Main!$AF$4</f>
        <v>6936.0700000000006</v>
      </c>
      <c r="H1126" s="9"/>
    </row>
    <row r="1127" spans="1:9" s="5" customFormat="1" x14ac:dyDescent="0.35">
      <c r="A1127" s="416">
        <v>9257435</v>
      </c>
      <c r="B1127" s="254" t="s">
        <v>2086</v>
      </c>
      <c r="C1127" s="7" t="s">
        <v>36</v>
      </c>
      <c r="D1127" s="7">
        <v>10</v>
      </c>
      <c r="E1127" s="650">
        <v>6432.4</v>
      </c>
      <c r="F1127" s="8">
        <f>E1127/100*$I$2*Main!$AF$2</f>
        <v>7718.88</v>
      </c>
      <c r="G1127" s="639">
        <f>F1127*Main!$AF$4</f>
        <v>7718.88</v>
      </c>
      <c r="H1127" s="9"/>
    </row>
    <row r="1128" spans="1:9" s="5" customFormat="1" x14ac:dyDescent="0.35">
      <c r="A1128" s="416">
        <v>9257436</v>
      </c>
      <c r="B1128" s="254" t="s">
        <v>2087</v>
      </c>
      <c r="C1128" s="7" t="s">
        <v>36</v>
      </c>
      <c r="D1128" s="7">
        <v>10</v>
      </c>
      <c r="E1128" s="650">
        <v>7737.1</v>
      </c>
      <c r="F1128" s="8">
        <f>E1128/100*$I$2*Main!$AF$2</f>
        <v>9284.52</v>
      </c>
      <c r="G1128" s="639">
        <f>F1128*Main!$AF$4</f>
        <v>9284.52</v>
      </c>
      <c r="H1128" s="9"/>
    </row>
    <row r="1129" spans="1:9" s="5" customFormat="1" x14ac:dyDescent="0.35">
      <c r="A1129" s="416">
        <v>9257437</v>
      </c>
      <c r="B1129" s="254" t="s">
        <v>2088</v>
      </c>
      <c r="C1129" s="7" t="s">
        <v>36</v>
      </c>
      <c r="D1129" s="7">
        <v>10</v>
      </c>
      <c r="E1129" s="650">
        <v>8389.4916666666668</v>
      </c>
      <c r="F1129" s="8">
        <f>E1129/100*$I$2*Main!$AF$2</f>
        <v>10067.390000000001</v>
      </c>
      <c r="G1129" s="639">
        <f>F1129*Main!$AF$4</f>
        <v>10067.390000000001</v>
      </c>
      <c r="H1129" s="9"/>
    </row>
    <row r="1130" spans="1:9" s="5" customFormat="1" x14ac:dyDescent="0.35">
      <c r="A1130" s="416">
        <v>9257438</v>
      </c>
      <c r="B1130" s="254" t="s">
        <v>2089</v>
      </c>
      <c r="C1130" s="7" t="s">
        <v>36</v>
      </c>
      <c r="D1130" s="7">
        <v>10</v>
      </c>
      <c r="E1130" s="650">
        <v>9041.7999999999993</v>
      </c>
      <c r="F1130" s="8">
        <f>E1130/100*$I$2*Main!$AF$2</f>
        <v>10850.16</v>
      </c>
      <c r="G1130" s="639">
        <f>F1130*Main!$AF$4</f>
        <v>10850.16</v>
      </c>
      <c r="H1130" s="9"/>
    </row>
    <row r="1131" spans="1:9" s="5" customFormat="1" x14ac:dyDescent="0.35">
      <c r="A1131" s="416">
        <v>9257439</v>
      </c>
      <c r="B1131" s="254" t="s">
        <v>2090</v>
      </c>
      <c r="C1131" s="7" t="s">
        <v>36</v>
      </c>
      <c r="D1131" s="7">
        <v>10</v>
      </c>
      <c r="E1131" s="650">
        <v>10346.533333333333</v>
      </c>
      <c r="F1131" s="8">
        <f>E1131/100*$I$2*Main!$AF$2</f>
        <v>12415.84</v>
      </c>
      <c r="G1131" s="639">
        <f>F1131*Main!$AF$4</f>
        <v>12415.84</v>
      </c>
      <c r="H1131" s="9"/>
    </row>
    <row r="1132" spans="1:9" s="5" customFormat="1" x14ac:dyDescent="0.35">
      <c r="A1132" s="416">
        <v>9257539</v>
      </c>
      <c r="B1132" s="254" t="s">
        <v>2091</v>
      </c>
      <c r="C1132" s="7" t="s">
        <v>36</v>
      </c>
      <c r="D1132" s="7">
        <v>10</v>
      </c>
      <c r="E1132" s="650">
        <v>4475.333333333333</v>
      </c>
      <c r="F1132" s="8">
        <f>E1132/100*$I$2*Main!$AF$2</f>
        <v>5370.4</v>
      </c>
      <c r="G1132" s="639">
        <f>F1132*Main!$AF$4</f>
        <v>5370.4</v>
      </c>
      <c r="H1132" s="9"/>
    </row>
    <row r="1133" spans="1:9" s="5" customFormat="1" x14ac:dyDescent="0.35">
      <c r="A1133" s="416">
        <v>9257540</v>
      </c>
      <c r="B1133" s="254" t="s">
        <v>2092</v>
      </c>
      <c r="C1133" s="7" t="s">
        <v>36</v>
      </c>
      <c r="D1133" s="7">
        <v>10</v>
      </c>
      <c r="E1133" s="650">
        <v>5127.7250000000004</v>
      </c>
      <c r="F1133" s="8">
        <f>E1133/100*$I$2*Main!$AF$2</f>
        <v>6153.27</v>
      </c>
      <c r="G1133" s="639">
        <f>F1133*Main!$AF$4</f>
        <v>6153.27</v>
      </c>
      <c r="H1133" s="9"/>
    </row>
    <row r="1134" spans="1:9" s="5" customFormat="1" x14ac:dyDescent="0.35">
      <c r="A1134" s="416">
        <v>9257541</v>
      </c>
      <c r="B1134" s="254" t="s">
        <v>2093</v>
      </c>
      <c r="C1134" s="7" t="s">
        <v>36</v>
      </c>
      <c r="D1134" s="7">
        <v>10</v>
      </c>
      <c r="E1134" s="650">
        <v>5453.875</v>
      </c>
      <c r="F1134" s="8">
        <f>E1134/100*$I$2*Main!$AF$2</f>
        <v>6544.65</v>
      </c>
      <c r="G1134" s="639">
        <f>F1134*Main!$AF$4</f>
        <v>6544.65</v>
      </c>
      <c r="H1134" s="9"/>
    </row>
    <row r="1135" spans="1:9" s="5" customFormat="1" x14ac:dyDescent="0.35">
      <c r="A1135" s="416">
        <v>9257542</v>
      </c>
      <c r="B1135" s="254" t="s">
        <v>2094</v>
      </c>
      <c r="C1135" s="7" t="s">
        <v>36</v>
      </c>
      <c r="D1135" s="7">
        <v>10</v>
      </c>
      <c r="E1135" s="650">
        <v>5780.0583333333334</v>
      </c>
      <c r="F1135" s="8">
        <f>E1135/100*$I$2*Main!$AF$2</f>
        <v>6936.0700000000006</v>
      </c>
      <c r="G1135" s="639">
        <f>F1135*Main!$AF$4</f>
        <v>6936.0700000000006</v>
      </c>
      <c r="H1135" s="9"/>
    </row>
    <row r="1136" spans="1:9" s="106" customFormat="1" x14ac:dyDescent="0.35">
      <c r="A1136" s="416">
        <v>9257543</v>
      </c>
      <c r="B1136" s="254" t="s">
        <v>2095</v>
      </c>
      <c r="C1136" s="7" t="s">
        <v>36</v>
      </c>
      <c r="D1136" s="7">
        <v>10</v>
      </c>
      <c r="E1136" s="650">
        <v>6432.4</v>
      </c>
      <c r="F1136" s="8">
        <f>E1136/100*$I$2*Main!$AF$2</f>
        <v>7718.88</v>
      </c>
      <c r="G1136" s="639">
        <f>F1136*Main!$AF$4</f>
        <v>7718.88</v>
      </c>
      <c r="H1136" s="105"/>
      <c r="I1136" s="5"/>
    </row>
    <row r="1137" spans="1:9" s="106" customFormat="1" x14ac:dyDescent="0.35">
      <c r="A1137" s="416">
        <v>9257544</v>
      </c>
      <c r="B1137" s="254" t="s">
        <v>2096</v>
      </c>
      <c r="C1137" s="7" t="s">
        <v>36</v>
      </c>
      <c r="D1137" s="7">
        <v>10</v>
      </c>
      <c r="E1137" s="650">
        <v>7737.1</v>
      </c>
      <c r="F1137" s="8">
        <f>E1137/100*$I$2*Main!$AF$2</f>
        <v>9284.52</v>
      </c>
      <c r="G1137" s="639">
        <f>F1137*Main!$AF$4</f>
        <v>9284.52</v>
      </c>
      <c r="H1137" s="105"/>
      <c r="I1137" s="5"/>
    </row>
    <row r="1138" spans="1:9" s="5" customFormat="1" x14ac:dyDescent="0.35">
      <c r="A1138" s="416">
        <v>9257545</v>
      </c>
      <c r="B1138" s="254" t="s">
        <v>2097</v>
      </c>
      <c r="C1138" s="7" t="s">
        <v>36</v>
      </c>
      <c r="D1138" s="7">
        <v>10</v>
      </c>
      <c r="E1138" s="650">
        <v>8389.4916666666668</v>
      </c>
      <c r="F1138" s="8">
        <f>E1138/100*$I$2*Main!$AF$2</f>
        <v>10067.390000000001</v>
      </c>
      <c r="G1138" s="639">
        <f>F1138*Main!$AF$4</f>
        <v>10067.390000000001</v>
      </c>
      <c r="H1138" s="9"/>
    </row>
    <row r="1139" spans="1:9" s="5" customFormat="1" x14ac:dyDescent="0.35">
      <c r="A1139" s="416">
        <v>9257546</v>
      </c>
      <c r="B1139" s="254" t="s">
        <v>2098</v>
      </c>
      <c r="C1139" s="7" t="s">
        <v>36</v>
      </c>
      <c r="D1139" s="7">
        <v>10</v>
      </c>
      <c r="E1139" s="650">
        <v>9041.7999999999993</v>
      </c>
      <c r="F1139" s="8">
        <f>E1139/100*$I$2*Main!$AF$2</f>
        <v>10850.16</v>
      </c>
      <c r="G1139" s="639">
        <f>F1139*Main!$AF$4</f>
        <v>10850.16</v>
      </c>
      <c r="H1139" s="9"/>
    </row>
    <row r="1140" spans="1:9" s="5" customFormat="1" x14ac:dyDescent="0.35">
      <c r="A1140" s="416">
        <v>9257547</v>
      </c>
      <c r="B1140" s="254" t="s">
        <v>2099</v>
      </c>
      <c r="C1140" s="7" t="s">
        <v>36</v>
      </c>
      <c r="D1140" s="7">
        <v>10</v>
      </c>
      <c r="E1140" s="650">
        <v>10346.533333333333</v>
      </c>
      <c r="F1140" s="8">
        <f>E1140/100*$I$2*Main!$AF$2</f>
        <v>12415.84</v>
      </c>
      <c r="G1140" s="639">
        <f>F1140*Main!$AF$4</f>
        <v>12415.84</v>
      </c>
      <c r="H1140" s="9"/>
    </row>
    <row r="1141" spans="1:9" s="5" customFormat="1" x14ac:dyDescent="0.35">
      <c r="A1141" s="416">
        <v>9257566</v>
      </c>
      <c r="B1141" s="254" t="s">
        <v>2100</v>
      </c>
      <c r="C1141" s="7" t="s">
        <v>36</v>
      </c>
      <c r="D1141" s="7">
        <v>10</v>
      </c>
      <c r="E1141" s="650">
        <v>4475.333333333333</v>
      </c>
      <c r="F1141" s="8">
        <f>E1141/100*$I$2*Main!$AF$2</f>
        <v>5370.4</v>
      </c>
      <c r="G1141" s="639">
        <f>F1141*Main!$AF$4</f>
        <v>5370.4</v>
      </c>
      <c r="H1141" s="9"/>
    </row>
    <row r="1142" spans="1:9" s="106" customFormat="1" x14ac:dyDescent="0.35">
      <c r="A1142" s="416">
        <v>9257567</v>
      </c>
      <c r="B1142" s="254" t="s">
        <v>2101</v>
      </c>
      <c r="C1142" s="7" t="s">
        <v>36</v>
      </c>
      <c r="D1142" s="7">
        <v>10</v>
      </c>
      <c r="E1142" s="650">
        <v>5127.7250000000004</v>
      </c>
      <c r="F1142" s="8">
        <f>E1142/100*$I$2*Main!$AF$2</f>
        <v>6153.27</v>
      </c>
      <c r="G1142" s="639">
        <f>F1142*Main!$AF$4</f>
        <v>6153.27</v>
      </c>
      <c r="H1142" s="105"/>
      <c r="I1142" s="5"/>
    </row>
    <row r="1143" spans="1:9" s="5" customFormat="1" x14ac:dyDescent="0.35">
      <c r="A1143" s="416">
        <v>9257568</v>
      </c>
      <c r="B1143" s="254" t="s">
        <v>2102</v>
      </c>
      <c r="C1143" s="7" t="s">
        <v>36</v>
      </c>
      <c r="D1143" s="7">
        <v>10</v>
      </c>
      <c r="E1143" s="650">
        <v>5453.875</v>
      </c>
      <c r="F1143" s="8">
        <f>E1143/100*$I$2*Main!$AF$2</f>
        <v>6544.65</v>
      </c>
      <c r="G1143" s="639">
        <f>F1143*Main!$AF$4</f>
        <v>6544.65</v>
      </c>
      <c r="H1143" s="9"/>
    </row>
    <row r="1144" spans="1:9" s="5" customFormat="1" x14ac:dyDescent="0.35">
      <c r="A1144" s="416">
        <v>9257569</v>
      </c>
      <c r="B1144" s="254" t="s">
        <v>2103</v>
      </c>
      <c r="C1144" s="7" t="s">
        <v>36</v>
      </c>
      <c r="D1144" s="7">
        <v>10</v>
      </c>
      <c r="E1144" s="650">
        <v>5780.0583333333334</v>
      </c>
      <c r="F1144" s="8">
        <f>E1144/100*$I$2*Main!$AF$2</f>
        <v>6936.0700000000006</v>
      </c>
      <c r="G1144" s="639">
        <f>F1144*Main!$AF$4</f>
        <v>6936.0700000000006</v>
      </c>
      <c r="H1144" s="9"/>
    </row>
    <row r="1145" spans="1:9" s="5" customFormat="1" x14ac:dyDescent="0.35">
      <c r="A1145" s="416">
        <v>9257570</v>
      </c>
      <c r="B1145" s="254" t="s">
        <v>2104</v>
      </c>
      <c r="C1145" s="7" t="s">
        <v>36</v>
      </c>
      <c r="D1145" s="7">
        <v>10</v>
      </c>
      <c r="E1145" s="650">
        <v>6432.4</v>
      </c>
      <c r="F1145" s="8">
        <f>E1145/100*$I$2*Main!$AF$2</f>
        <v>7718.88</v>
      </c>
      <c r="G1145" s="639">
        <f>F1145*Main!$AF$4</f>
        <v>7718.88</v>
      </c>
      <c r="H1145" s="9"/>
    </row>
    <row r="1146" spans="1:9" s="5" customFormat="1" x14ac:dyDescent="0.35">
      <c r="A1146" s="416">
        <v>9257571</v>
      </c>
      <c r="B1146" s="254" t="s">
        <v>2105</v>
      </c>
      <c r="C1146" s="7" t="s">
        <v>36</v>
      </c>
      <c r="D1146" s="7">
        <v>10</v>
      </c>
      <c r="E1146" s="650">
        <v>7737.1</v>
      </c>
      <c r="F1146" s="8">
        <f>E1146/100*$I$2*Main!$AF$2</f>
        <v>9284.52</v>
      </c>
      <c r="G1146" s="639">
        <f>F1146*Main!$AF$4</f>
        <v>9284.52</v>
      </c>
      <c r="H1146" s="9"/>
    </row>
    <row r="1147" spans="1:9" s="5" customFormat="1" x14ac:dyDescent="0.35">
      <c r="A1147" s="416">
        <v>9257572</v>
      </c>
      <c r="B1147" s="254" t="s">
        <v>2106</v>
      </c>
      <c r="C1147" s="7" t="s">
        <v>36</v>
      </c>
      <c r="D1147" s="7">
        <v>10</v>
      </c>
      <c r="E1147" s="650">
        <v>8389.4916666666668</v>
      </c>
      <c r="F1147" s="8">
        <f>E1147/100*$I$2*Main!$AF$2</f>
        <v>10067.390000000001</v>
      </c>
      <c r="G1147" s="639">
        <f>F1147*Main!$AF$4</f>
        <v>10067.390000000001</v>
      </c>
      <c r="H1147" s="9"/>
    </row>
    <row r="1148" spans="1:9" s="5" customFormat="1" x14ac:dyDescent="0.35">
      <c r="A1148" s="416">
        <v>9257573</v>
      </c>
      <c r="B1148" s="254" t="s">
        <v>2107</v>
      </c>
      <c r="C1148" s="7" t="s">
        <v>36</v>
      </c>
      <c r="D1148" s="7">
        <v>10</v>
      </c>
      <c r="E1148" s="650">
        <v>9041.7999999999993</v>
      </c>
      <c r="F1148" s="8">
        <f>E1148/100*$I$2*Main!$AF$2</f>
        <v>10850.16</v>
      </c>
      <c r="G1148" s="639">
        <f>F1148*Main!$AF$4</f>
        <v>10850.16</v>
      </c>
      <c r="H1148" s="9"/>
    </row>
    <row r="1149" spans="1:9" s="106" customFormat="1" x14ac:dyDescent="0.35">
      <c r="A1149" s="416">
        <v>9257574</v>
      </c>
      <c r="B1149" s="254" t="s">
        <v>2108</v>
      </c>
      <c r="C1149" s="7" t="s">
        <v>36</v>
      </c>
      <c r="D1149" s="7">
        <v>10</v>
      </c>
      <c r="E1149" s="650">
        <v>10346.533333333333</v>
      </c>
      <c r="F1149" s="8">
        <f>E1149/100*$I$2*Main!$AF$2</f>
        <v>12415.84</v>
      </c>
      <c r="G1149" s="639">
        <f>F1149*Main!$AF$4</f>
        <v>12415.84</v>
      </c>
      <c r="H1149" s="105"/>
      <c r="I1149" s="5"/>
    </row>
    <row r="1150" spans="1:9" s="106" customFormat="1" x14ac:dyDescent="0.35">
      <c r="A1150" s="416">
        <v>9257664</v>
      </c>
      <c r="B1150" s="254" t="s">
        <v>2109</v>
      </c>
      <c r="C1150" s="320"/>
      <c r="D1150" s="7">
        <v>1</v>
      </c>
      <c r="E1150" s="650">
        <v>5393.0333333333338</v>
      </c>
      <c r="F1150" s="8">
        <f>E1150/100*$I$2*Main!$AF$2</f>
        <v>6471.64</v>
      </c>
      <c r="G1150" s="639">
        <f>F1150*Main!$AF$4</f>
        <v>6471.64</v>
      </c>
      <c r="H1150" s="105"/>
      <c r="I1150" s="5"/>
    </row>
    <row r="1151" spans="1:9" s="106" customFormat="1" x14ac:dyDescent="0.35">
      <c r="A1151" s="416">
        <v>9257652</v>
      </c>
      <c r="B1151" s="254" t="s">
        <v>2034</v>
      </c>
      <c r="C1151" s="320"/>
      <c r="D1151" s="7">
        <v>1</v>
      </c>
      <c r="E1151" s="650">
        <v>3363.8</v>
      </c>
      <c r="F1151" s="8">
        <f>E1151/100*$I$2*Main!$AF$2</f>
        <v>4036.5600000000004</v>
      </c>
      <c r="G1151" s="639">
        <f>F1151*Main!$AF$4</f>
        <v>4036.5600000000004</v>
      </c>
      <c r="H1151" s="105"/>
      <c r="I1151" s="5"/>
    </row>
    <row r="1152" spans="1:9" s="106" customFormat="1" x14ac:dyDescent="0.35">
      <c r="A1152" s="416">
        <v>9257658</v>
      </c>
      <c r="B1152" s="254" t="s">
        <v>2035</v>
      </c>
      <c r="C1152" s="320"/>
      <c r="D1152" s="7">
        <v>1</v>
      </c>
      <c r="E1152" s="650">
        <v>3363.8</v>
      </c>
      <c r="F1152" s="8">
        <f>E1152/100*$I$2*Main!$AF$2</f>
        <v>4036.5600000000004</v>
      </c>
      <c r="G1152" s="639">
        <f>F1152*Main!$AF$4</f>
        <v>4036.5600000000004</v>
      </c>
      <c r="H1152" s="105"/>
      <c r="I1152" s="5"/>
    </row>
    <row r="1153" spans="1:9" s="106" customFormat="1" ht="12.75" customHeight="1" x14ac:dyDescent="0.35">
      <c r="A1153" s="416">
        <v>9257633</v>
      </c>
      <c r="B1153" s="254" t="s">
        <v>2110</v>
      </c>
      <c r="C1153" s="7" t="s">
        <v>36</v>
      </c>
      <c r="D1153" s="7">
        <v>200</v>
      </c>
      <c r="E1153" s="650">
        <v>26.741666666666667</v>
      </c>
      <c r="F1153" s="8">
        <f>E1153/100*$I$2*Main!$AF$2</f>
        <v>32.090000000000003</v>
      </c>
      <c r="G1153" s="639">
        <f>F1153*Main!$AF$4</f>
        <v>32.090000000000003</v>
      </c>
      <c r="H1153" s="105"/>
      <c r="I1153" s="5"/>
    </row>
    <row r="1154" spans="1:9" s="106" customFormat="1" x14ac:dyDescent="0.35">
      <c r="A1154" s="416">
        <v>9257634</v>
      </c>
      <c r="B1154" s="254" t="s">
        <v>2111</v>
      </c>
      <c r="C1154" s="7" t="s">
        <v>36</v>
      </c>
      <c r="D1154" s="7">
        <v>200</v>
      </c>
      <c r="E1154" s="650">
        <v>36.81666666666667</v>
      </c>
      <c r="F1154" s="8">
        <f>E1154/100*$I$2*Main!$AF$2</f>
        <v>44.180000000000007</v>
      </c>
      <c r="G1154" s="639">
        <f>F1154*Main!$AF$4</f>
        <v>44.180000000000007</v>
      </c>
      <c r="H1154" s="105"/>
      <c r="I1154" s="5"/>
    </row>
    <row r="1155" spans="1:9" s="106" customFormat="1" x14ac:dyDescent="0.35">
      <c r="A1155" s="416">
        <v>9257635</v>
      </c>
      <c r="B1155" s="254" t="s">
        <v>2112</v>
      </c>
      <c r="C1155" s="7" t="s">
        <v>36</v>
      </c>
      <c r="D1155" s="7">
        <v>200</v>
      </c>
      <c r="E1155" s="650">
        <v>47.908333333333331</v>
      </c>
      <c r="F1155" s="8">
        <f>E1155/100*$I$2*Main!$AF$2</f>
        <v>57.489999999999995</v>
      </c>
      <c r="G1155" s="639">
        <f>F1155*Main!$AF$4</f>
        <v>57.489999999999995</v>
      </c>
      <c r="H1155" s="105"/>
      <c r="I1155" s="5"/>
    </row>
    <row r="1156" spans="1:9" s="106" customFormat="1" x14ac:dyDescent="0.35">
      <c r="A1156" s="418">
        <v>9257704</v>
      </c>
      <c r="B1156" s="254" t="s">
        <v>2113</v>
      </c>
      <c r="C1156" s="320"/>
      <c r="D1156" s="7">
        <v>200</v>
      </c>
      <c r="E1156" s="650">
        <v>34.408333333333331</v>
      </c>
      <c r="F1156" s="8">
        <f>E1156/100*$I$2*Main!$AF$2</f>
        <v>41.289999999999992</v>
      </c>
      <c r="G1156" s="639">
        <f>F1156*Main!$AF$4</f>
        <v>41.289999999999992</v>
      </c>
      <c r="H1156" s="105"/>
      <c r="I1156" s="5"/>
    </row>
    <row r="1157" spans="1:9" s="106" customFormat="1" x14ac:dyDescent="0.35">
      <c r="A1157" s="418">
        <v>9255160</v>
      </c>
      <c r="B1157" s="254" t="s">
        <v>2114</v>
      </c>
      <c r="C1157" s="7" t="s">
        <v>36</v>
      </c>
      <c r="D1157" s="7">
        <v>10</v>
      </c>
      <c r="E1157" s="650">
        <v>1402.4666666666667</v>
      </c>
      <c r="F1157" s="8">
        <f>E1157/100*$I$2*Main!$AF$2</f>
        <v>1682.96</v>
      </c>
      <c r="G1157" s="639">
        <f>F1157*Main!$AF$4</f>
        <v>1682.96</v>
      </c>
      <c r="H1157" s="105"/>
      <c r="I1157" s="5"/>
    </row>
    <row r="1158" spans="1:9" s="106" customFormat="1" x14ac:dyDescent="0.35">
      <c r="A1158" s="418">
        <v>9255161</v>
      </c>
      <c r="B1158" s="254" t="s">
        <v>2115</v>
      </c>
      <c r="C1158" s="7" t="s">
        <v>36</v>
      </c>
      <c r="D1158" s="7">
        <v>10</v>
      </c>
      <c r="E1158" s="650">
        <v>1402.4666666666667</v>
      </c>
      <c r="F1158" s="8">
        <f>E1158/100*$I$2*Main!$AF$2</f>
        <v>1682.96</v>
      </c>
      <c r="G1158" s="639">
        <f>F1158*Main!$AF$4</f>
        <v>1682.96</v>
      </c>
      <c r="H1158" s="105"/>
      <c r="I1158" s="5"/>
    </row>
    <row r="1159" spans="1:9" s="106" customFormat="1" x14ac:dyDescent="0.35">
      <c r="A1159" s="416">
        <v>9255162</v>
      </c>
      <c r="B1159" s="254" t="s">
        <v>2116</v>
      </c>
      <c r="C1159" s="7" t="s">
        <v>36</v>
      </c>
      <c r="D1159" s="7">
        <v>10</v>
      </c>
      <c r="E1159" s="650">
        <v>1427.3916666666667</v>
      </c>
      <c r="F1159" s="8">
        <f>E1159/100*$I$2*Main!$AF$2</f>
        <v>1712.87</v>
      </c>
      <c r="G1159" s="639">
        <f>F1159*Main!$AF$4</f>
        <v>1712.87</v>
      </c>
      <c r="H1159" s="105"/>
      <c r="I1159" s="5"/>
    </row>
    <row r="1160" spans="1:9" s="106" customFormat="1" x14ac:dyDescent="0.35">
      <c r="A1160" s="418">
        <v>9255163</v>
      </c>
      <c r="B1160" s="254" t="s">
        <v>2117</v>
      </c>
      <c r="C1160" s="7" t="s">
        <v>36</v>
      </c>
      <c r="D1160" s="7">
        <v>10</v>
      </c>
      <c r="E1160" s="650">
        <v>1427.3916666666667</v>
      </c>
      <c r="F1160" s="8">
        <f>E1160/100*$I$2*Main!$AF$2</f>
        <v>1712.87</v>
      </c>
      <c r="G1160" s="639">
        <f>F1160*Main!$AF$4</f>
        <v>1712.87</v>
      </c>
      <c r="H1160" s="105"/>
      <c r="I1160" s="5"/>
    </row>
    <row r="1161" spans="1:9" s="106" customFormat="1" x14ac:dyDescent="0.35">
      <c r="A1161" s="418">
        <v>9255164</v>
      </c>
      <c r="B1161" s="254" t="s">
        <v>2118</v>
      </c>
      <c r="C1161" s="320"/>
      <c r="D1161" s="7">
        <v>10</v>
      </c>
      <c r="E1161" s="650">
        <v>1452.2833333333333</v>
      </c>
      <c r="F1161" s="8">
        <f>E1161/100*$I$2*Main!$AF$2</f>
        <v>1742.74</v>
      </c>
      <c r="G1161" s="639">
        <f>F1161*Main!$AF$4</f>
        <v>1742.74</v>
      </c>
      <c r="H1161" s="105"/>
      <c r="I1161" s="5"/>
    </row>
    <row r="1162" spans="1:9" s="106" customFormat="1" x14ac:dyDescent="0.35">
      <c r="A1162" s="418">
        <v>9255165</v>
      </c>
      <c r="B1162" s="254" t="s">
        <v>2119</v>
      </c>
      <c r="C1162" s="320"/>
      <c r="D1162" s="7">
        <v>10</v>
      </c>
      <c r="E1162" s="650">
        <v>1452.2833333333333</v>
      </c>
      <c r="F1162" s="8">
        <f>E1162/100*$I$2*Main!$AF$2</f>
        <v>1742.74</v>
      </c>
      <c r="G1162" s="639">
        <f>F1162*Main!$AF$4</f>
        <v>1742.74</v>
      </c>
      <c r="H1162" s="105"/>
      <c r="I1162" s="5"/>
    </row>
    <row r="1163" spans="1:9" s="106" customFormat="1" x14ac:dyDescent="0.35">
      <c r="A1163" s="418">
        <v>9255166</v>
      </c>
      <c r="B1163" s="254" t="s">
        <v>2120</v>
      </c>
      <c r="C1163" s="7" t="s">
        <v>36</v>
      </c>
      <c r="D1163" s="7">
        <v>10</v>
      </c>
      <c r="E1163" s="650">
        <v>1477.1916666666666</v>
      </c>
      <c r="F1163" s="8">
        <f>E1163/100*$I$2*Main!$AF$2</f>
        <v>1772.6299999999999</v>
      </c>
      <c r="G1163" s="639">
        <f>F1163*Main!$AF$4</f>
        <v>1772.6299999999999</v>
      </c>
      <c r="H1163" s="105"/>
      <c r="I1163" s="5"/>
    </row>
    <row r="1164" spans="1:9" s="106" customFormat="1" x14ac:dyDescent="0.35">
      <c r="A1164" s="418">
        <v>9255167</v>
      </c>
      <c r="B1164" s="254" t="s">
        <v>2121</v>
      </c>
      <c r="C1164" s="7" t="s">
        <v>36</v>
      </c>
      <c r="D1164" s="7">
        <v>10</v>
      </c>
      <c r="E1164" s="650">
        <v>1477.1916666666666</v>
      </c>
      <c r="F1164" s="8">
        <f>E1164/100*$I$2*Main!$AF$2</f>
        <v>1772.6299999999999</v>
      </c>
      <c r="G1164" s="639">
        <f>F1164*Main!$AF$4</f>
        <v>1772.6299999999999</v>
      </c>
      <c r="H1164" s="105"/>
      <c r="I1164" s="5"/>
    </row>
    <row r="1165" spans="1:9" s="106" customFormat="1" x14ac:dyDescent="0.35">
      <c r="A1165" s="418">
        <v>9255168</v>
      </c>
      <c r="B1165" s="254" t="s">
        <v>2122</v>
      </c>
      <c r="C1165" s="320"/>
      <c r="D1165" s="7">
        <v>20</v>
      </c>
      <c r="E1165" s="650">
        <v>1337.7750000000001</v>
      </c>
      <c r="F1165" s="8">
        <f>E1165/100*$I$2*Main!$AF$2</f>
        <v>1605.3300000000002</v>
      </c>
      <c r="G1165" s="639">
        <f>F1165*Main!$AF$4</f>
        <v>1605.3300000000002</v>
      </c>
      <c r="H1165" s="105"/>
      <c r="I1165" s="5"/>
    </row>
    <row r="1166" spans="1:9" s="106" customFormat="1" x14ac:dyDescent="0.35">
      <c r="A1166" s="418">
        <v>9255169</v>
      </c>
      <c r="B1166" s="254" t="s">
        <v>2123</v>
      </c>
      <c r="C1166" s="320"/>
      <c r="D1166" s="7">
        <v>20</v>
      </c>
      <c r="E1166" s="650">
        <v>1337.7750000000001</v>
      </c>
      <c r="F1166" s="8">
        <f>E1166/100*$I$2*Main!$AF$2</f>
        <v>1605.3300000000002</v>
      </c>
      <c r="G1166" s="639">
        <f>F1166*Main!$AF$4</f>
        <v>1605.3300000000002</v>
      </c>
      <c r="H1166" s="105"/>
      <c r="I1166" s="5"/>
    </row>
    <row r="1167" spans="1:9" s="106" customFormat="1" x14ac:dyDescent="0.35">
      <c r="A1167" s="418">
        <v>9255170</v>
      </c>
      <c r="B1167" s="254" t="s">
        <v>2124</v>
      </c>
      <c r="C1167" s="320"/>
      <c r="D1167" s="7">
        <v>20</v>
      </c>
      <c r="E1167" s="650">
        <v>1352.6916666666666</v>
      </c>
      <c r="F1167" s="8">
        <f>E1167/100*$I$2*Main!$AF$2</f>
        <v>1623.23</v>
      </c>
      <c r="G1167" s="639">
        <f>F1167*Main!$AF$4</f>
        <v>1623.23</v>
      </c>
      <c r="H1167" s="105"/>
      <c r="I1167" s="5"/>
    </row>
    <row r="1168" spans="1:9" s="106" customFormat="1" x14ac:dyDescent="0.35">
      <c r="A1168" s="418">
        <v>9255171</v>
      </c>
      <c r="B1168" s="254" t="s">
        <v>2125</v>
      </c>
      <c r="C1168" s="320"/>
      <c r="D1168" s="7">
        <v>20</v>
      </c>
      <c r="E1168" s="650">
        <v>1352.6916666666666</v>
      </c>
      <c r="F1168" s="8">
        <f>E1168/100*$I$2*Main!$AF$2</f>
        <v>1623.23</v>
      </c>
      <c r="G1168" s="639">
        <f>F1168*Main!$AF$4</f>
        <v>1623.23</v>
      </c>
      <c r="H1168" s="105"/>
      <c r="I1168" s="5"/>
    </row>
    <row r="1169" spans="1:9" s="106" customFormat="1" x14ac:dyDescent="0.35">
      <c r="A1169" s="418">
        <v>9255172</v>
      </c>
      <c r="B1169" s="254" t="s">
        <v>2126</v>
      </c>
      <c r="C1169" s="320"/>
      <c r="D1169" s="7">
        <v>20</v>
      </c>
      <c r="E1169" s="650">
        <v>1377.5833333333333</v>
      </c>
      <c r="F1169" s="8">
        <f>E1169/100*$I$2*Main!$AF$2</f>
        <v>1653.1</v>
      </c>
      <c r="G1169" s="639">
        <f>F1169*Main!$AF$4</f>
        <v>1653.1</v>
      </c>
      <c r="H1169" s="105"/>
      <c r="I1169" s="5"/>
    </row>
    <row r="1170" spans="1:9" s="106" customFormat="1" x14ac:dyDescent="0.35">
      <c r="A1170" s="418">
        <v>9255173</v>
      </c>
      <c r="B1170" s="254" t="s">
        <v>2127</v>
      </c>
      <c r="C1170" s="320"/>
      <c r="D1170" s="7">
        <v>20</v>
      </c>
      <c r="E1170" s="650">
        <v>1377.5833333333333</v>
      </c>
      <c r="F1170" s="8">
        <f>E1170/100*$I$2*Main!$AF$2</f>
        <v>1653.1</v>
      </c>
      <c r="G1170" s="639">
        <f>F1170*Main!$AF$4</f>
        <v>1653.1</v>
      </c>
      <c r="H1170" s="105"/>
      <c r="I1170" s="5"/>
    </row>
    <row r="1171" spans="1:9" s="106" customFormat="1" x14ac:dyDescent="0.35">
      <c r="A1171" s="418">
        <v>9255174</v>
      </c>
      <c r="B1171" s="254" t="s">
        <v>2128</v>
      </c>
      <c r="C1171" s="320"/>
      <c r="D1171" s="7">
        <v>20</v>
      </c>
      <c r="E1171" s="650">
        <v>1402.4666666666667</v>
      </c>
      <c r="F1171" s="8">
        <f>E1171/100*$I$2*Main!$AF$2</f>
        <v>1682.96</v>
      </c>
      <c r="G1171" s="639">
        <f>F1171*Main!$AF$4</f>
        <v>1682.96</v>
      </c>
      <c r="H1171" s="105"/>
      <c r="I1171" s="5"/>
    </row>
    <row r="1172" spans="1:9" s="106" customFormat="1" x14ac:dyDescent="0.35">
      <c r="A1172" s="418">
        <v>9255175</v>
      </c>
      <c r="B1172" s="254" t="s">
        <v>2129</v>
      </c>
      <c r="C1172" s="320"/>
      <c r="D1172" s="7">
        <v>20</v>
      </c>
      <c r="E1172" s="650">
        <v>1402.4666666666667</v>
      </c>
      <c r="F1172" s="8">
        <f>E1172/100*$I$2*Main!$AF$2</f>
        <v>1682.96</v>
      </c>
      <c r="G1172" s="639">
        <f>F1172*Main!$AF$4</f>
        <v>1682.96</v>
      </c>
      <c r="H1172" s="105"/>
      <c r="I1172" s="5"/>
    </row>
    <row r="1173" spans="1:9" s="106" customFormat="1" x14ac:dyDescent="0.35">
      <c r="A1173" s="418">
        <v>9255176</v>
      </c>
      <c r="B1173" s="254" t="s">
        <v>2130</v>
      </c>
      <c r="C1173" s="320"/>
      <c r="D1173" s="7">
        <v>20</v>
      </c>
      <c r="E1173" s="650">
        <v>1427.3916666666667</v>
      </c>
      <c r="F1173" s="8">
        <f>E1173/100*$I$2*Main!$AF$2</f>
        <v>1712.87</v>
      </c>
      <c r="G1173" s="639">
        <f>F1173*Main!$AF$4</f>
        <v>1712.87</v>
      </c>
      <c r="H1173" s="105"/>
      <c r="I1173" s="5"/>
    </row>
    <row r="1174" spans="1:9" s="106" customFormat="1" x14ac:dyDescent="0.35">
      <c r="A1174" s="418">
        <v>9255177</v>
      </c>
      <c r="B1174" s="254" t="s">
        <v>2131</v>
      </c>
      <c r="C1174" s="320"/>
      <c r="D1174" s="7">
        <v>20</v>
      </c>
      <c r="E1174" s="650">
        <v>1427.3916666666667</v>
      </c>
      <c r="F1174" s="8">
        <f>E1174/100*$I$2*Main!$AF$2</f>
        <v>1712.87</v>
      </c>
      <c r="G1174" s="639">
        <f>F1174*Main!$AF$4</f>
        <v>1712.87</v>
      </c>
      <c r="H1174" s="105"/>
      <c r="I1174" s="5"/>
    </row>
    <row r="1175" spans="1:9" s="106" customFormat="1" x14ac:dyDescent="0.35">
      <c r="A1175" s="418">
        <v>9255178</v>
      </c>
      <c r="B1175" s="254" t="s">
        <v>2132</v>
      </c>
      <c r="C1175" s="320"/>
      <c r="D1175" s="7">
        <v>20</v>
      </c>
      <c r="E1175" s="650">
        <v>1452.2833333333333</v>
      </c>
      <c r="F1175" s="8">
        <f>E1175/100*$I$2*Main!$AF$2</f>
        <v>1742.74</v>
      </c>
      <c r="G1175" s="639">
        <f>F1175*Main!$AF$4</f>
        <v>1742.74</v>
      </c>
      <c r="H1175" s="105"/>
      <c r="I1175" s="5"/>
    </row>
    <row r="1176" spans="1:9" s="106" customFormat="1" x14ac:dyDescent="0.35">
      <c r="A1176" s="418">
        <v>9255179</v>
      </c>
      <c r="B1176" s="254" t="s">
        <v>2133</v>
      </c>
      <c r="C1176" s="320"/>
      <c r="D1176" s="7">
        <v>20</v>
      </c>
      <c r="E1176" s="650">
        <v>1452.2833333333333</v>
      </c>
      <c r="F1176" s="8">
        <f>E1176/100*$I$2*Main!$AF$2</f>
        <v>1742.74</v>
      </c>
      <c r="G1176" s="639">
        <f>F1176*Main!$AF$4</f>
        <v>1742.74</v>
      </c>
      <c r="H1176" s="105"/>
      <c r="I1176" s="5"/>
    </row>
    <row r="1177" spans="1:9" s="106" customFormat="1" x14ac:dyDescent="0.35">
      <c r="A1177" s="418">
        <v>9255180</v>
      </c>
      <c r="B1177" s="254" t="s">
        <v>2134</v>
      </c>
      <c r="C1177" s="7" t="s">
        <v>36</v>
      </c>
      <c r="D1177" s="7">
        <v>20</v>
      </c>
      <c r="E1177" s="650">
        <v>1477.1916666666666</v>
      </c>
      <c r="F1177" s="8">
        <f>E1177/100*$I$2*Main!$AF$2</f>
        <v>1772.6299999999999</v>
      </c>
      <c r="G1177" s="639">
        <f>F1177*Main!$AF$4</f>
        <v>1772.6299999999999</v>
      </c>
      <c r="H1177" s="105"/>
      <c r="I1177" s="5"/>
    </row>
    <row r="1178" spans="1:9" s="106" customFormat="1" x14ac:dyDescent="0.35">
      <c r="A1178" s="418">
        <v>9255181</v>
      </c>
      <c r="B1178" s="254" t="s">
        <v>2135</v>
      </c>
      <c r="C1178" s="7" t="s">
        <v>36</v>
      </c>
      <c r="D1178" s="7">
        <v>20</v>
      </c>
      <c r="E1178" s="650">
        <v>1477.1916666666666</v>
      </c>
      <c r="F1178" s="8">
        <f>E1178/100*$I$2*Main!$AF$2</f>
        <v>1772.6299999999999</v>
      </c>
      <c r="G1178" s="639">
        <f>F1178*Main!$AF$4</f>
        <v>1772.6299999999999</v>
      </c>
      <c r="H1178" s="105"/>
      <c r="I1178" s="5"/>
    </row>
    <row r="1179" spans="1:9" s="106" customFormat="1" x14ac:dyDescent="0.35">
      <c r="A1179" s="418">
        <v>9255182</v>
      </c>
      <c r="B1179" s="254" t="s">
        <v>2136</v>
      </c>
      <c r="C1179" s="7" t="s">
        <v>36</v>
      </c>
      <c r="D1179" s="7">
        <v>20</v>
      </c>
      <c r="E1179" s="650">
        <v>1514.75</v>
      </c>
      <c r="F1179" s="8">
        <f>E1179/100*$I$2*Main!$AF$2</f>
        <v>1817.7</v>
      </c>
      <c r="G1179" s="639">
        <f>F1179*Main!$AF$4</f>
        <v>1817.7</v>
      </c>
      <c r="H1179" s="105"/>
      <c r="I1179" s="5"/>
    </row>
    <row r="1180" spans="1:9" s="106" customFormat="1" x14ac:dyDescent="0.35">
      <c r="A1180" s="418">
        <v>9255183</v>
      </c>
      <c r="B1180" s="254" t="s">
        <v>2137</v>
      </c>
      <c r="C1180" s="7" t="s">
        <v>36</v>
      </c>
      <c r="D1180" s="7">
        <v>20</v>
      </c>
      <c r="E1180" s="650">
        <v>1514.75</v>
      </c>
      <c r="F1180" s="8">
        <f>E1180/100*$I$2*Main!$AF$2</f>
        <v>1817.7</v>
      </c>
      <c r="G1180" s="639">
        <f>F1180*Main!$AF$4</f>
        <v>1817.7</v>
      </c>
      <c r="H1180" s="105"/>
      <c r="I1180" s="5"/>
    </row>
    <row r="1181" spans="1:9" s="106" customFormat="1" x14ac:dyDescent="0.35">
      <c r="A1181" s="418">
        <v>9255184</v>
      </c>
      <c r="B1181" s="254" t="s">
        <v>2138</v>
      </c>
      <c r="C1181" s="7" t="s">
        <v>36</v>
      </c>
      <c r="D1181" s="7">
        <v>20</v>
      </c>
      <c r="E1181" s="650">
        <v>1565.7750000000001</v>
      </c>
      <c r="F1181" s="8">
        <f>E1181/100*$I$2*Main!$AF$2</f>
        <v>1878.93</v>
      </c>
      <c r="G1181" s="639">
        <f>F1181*Main!$AF$4</f>
        <v>1878.93</v>
      </c>
      <c r="H1181" s="105"/>
      <c r="I1181" s="5"/>
    </row>
    <row r="1182" spans="1:9" s="106" customFormat="1" x14ac:dyDescent="0.35">
      <c r="A1182" s="418">
        <v>9255185</v>
      </c>
      <c r="B1182" s="254" t="s">
        <v>2139</v>
      </c>
      <c r="C1182" s="7" t="s">
        <v>36</v>
      </c>
      <c r="D1182" s="7">
        <v>20</v>
      </c>
      <c r="E1182" s="650">
        <v>1565.7750000000001</v>
      </c>
      <c r="F1182" s="8">
        <f>E1182/100*$I$2*Main!$AF$2</f>
        <v>1878.93</v>
      </c>
      <c r="G1182" s="639">
        <f>F1182*Main!$AF$4</f>
        <v>1878.93</v>
      </c>
      <c r="H1182" s="105"/>
      <c r="I1182" s="5"/>
    </row>
    <row r="1183" spans="1:9" s="106" customFormat="1" x14ac:dyDescent="0.35">
      <c r="A1183" s="418">
        <v>9255186</v>
      </c>
      <c r="B1183" s="254" t="s">
        <v>2140</v>
      </c>
      <c r="C1183" s="7" t="s">
        <v>36</v>
      </c>
      <c r="D1183" s="7">
        <v>20</v>
      </c>
      <c r="E1183" s="650">
        <v>1723.5</v>
      </c>
      <c r="F1183" s="8">
        <f>E1183/100*$I$2*Main!$AF$2</f>
        <v>2068.1999999999998</v>
      </c>
      <c r="G1183" s="639">
        <f>F1183*Main!$AF$4</f>
        <v>2068.1999999999998</v>
      </c>
      <c r="H1183" s="105"/>
      <c r="I1183" s="5"/>
    </row>
    <row r="1184" spans="1:9" s="106" customFormat="1" x14ac:dyDescent="0.35">
      <c r="A1184" s="418">
        <v>9255187</v>
      </c>
      <c r="B1184" s="254" t="s">
        <v>2141</v>
      </c>
      <c r="C1184" s="7" t="s">
        <v>36</v>
      </c>
      <c r="D1184" s="7">
        <v>20</v>
      </c>
      <c r="E1184" s="650">
        <v>1723.5</v>
      </c>
      <c r="F1184" s="8">
        <f>E1184/100*$I$2*Main!$AF$2</f>
        <v>2068.1999999999998</v>
      </c>
      <c r="G1184" s="639">
        <f>F1184*Main!$AF$4</f>
        <v>2068.1999999999998</v>
      </c>
      <c r="H1184" s="105"/>
      <c r="I1184" s="5"/>
    </row>
    <row r="1185" spans="1:9" s="106" customFormat="1" x14ac:dyDescent="0.35">
      <c r="A1185" s="418">
        <v>9255188</v>
      </c>
      <c r="B1185" s="254" t="s">
        <v>2142</v>
      </c>
      <c r="C1185" s="7" t="s">
        <v>36</v>
      </c>
      <c r="D1185" s="7">
        <v>20</v>
      </c>
      <c r="E1185" s="650">
        <v>1723.5</v>
      </c>
      <c r="F1185" s="8">
        <f>E1185/100*$I$2*Main!$AF$2</f>
        <v>2068.1999999999998</v>
      </c>
      <c r="G1185" s="639">
        <f>F1185*Main!$AF$4</f>
        <v>2068.1999999999998</v>
      </c>
      <c r="H1185" s="105"/>
      <c r="I1185" s="5"/>
    </row>
    <row r="1186" spans="1:9" s="106" customFormat="1" x14ac:dyDescent="0.35">
      <c r="A1186" s="418">
        <v>9255189</v>
      </c>
      <c r="B1186" s="254" t="s">
        <v>2143</v>
      </c>
      <c r="C1186" s="7" t="s">
        <v>36</v>
      </c>
      <c r="D1186" s="7">
        <v>20</v>
      </c>
      <c r="E1186" s="650">
        <v>1723.5</v>
      </c>
      <c r="F1186" s="8">
        <f>E1186/100*$I$2*Main!$AF$2</f>
        <v>2068.1999999999998</v>
      </c>
      <c r="G1186" s="639">
        <f>F1186*Main!$AF$4</f>
        <v>2068.1999999999998</v>
      </c>
      <c r="H1186" s="105"/>
      <c r="I1186" s="5"/>
    </row>
    <row r="1187" spans="1:9" s="106" customFormat="1" x14ac:dyDescent="0.35">
      <c r="A1187" s="418">
        <v>9255190</v>
      </c>
      <c r="B1187" s="254" t="s">
        <v>2144</v>
      </c>
      <c r="C1187" s="7" t="s">
        <v>36</v>
      </c>
      <c r="D1187" s="7">
        <v>20</v>
      </c>
      <c r="E1187" s="650">
        <v>1755.2083333333333</v>
      </c>
      <c r="F1187" s="8">
        <f>E1187/100*$I$2*Main!$AF$2</f>
        <v>2106.25</v>
      </c>
      <c r="G1187" s="639">
        <f>F1187*Main!$AF$4</f>
        <v>2106.25</v>
      </c>
      <c r="H1187" s="105"/>
      <c r="I1187" s="5"/>
    </row>
    <row r="1188" spans="1:9" s="106" customFormat="1" x14ac:dyDescent="0.35">
      <c r="A1188" s="418">
        <v>9255191</v>
      </c>
      <c r="B1188" s="254" t="s">
        <v>2145</v>
      </c>
      <c r="C1188" s="7" t="s">
        <v>36</v>
      </c>
      <c r="D1188" s="7">
        <v>20</v>
      </c>
      <c r="E1188" s="650">
        <v>1755.2083333333333</v>
      </c>
      <c r="F1188" s="8">
        <f>E1188/100*$I$2*Main!$AF$2</f>
        <v>2106.25</v>
      </c>
      <c r="G1188" s="639">
        <f>F1188*Main!$AF$4</f>
        <v>2106.25</v>
      </c>
      <c r="H1188" s="105"/>
      <c r="I1188" s="5"/>
    </row>
    <row r="1189" spans="1:9" s="106" customFormat="1" x14ac:dyDescent="0.35">
      <c r="A1189" s="418">
        <v>9255192</v>
      </c>
      <c r="B1189" s="254" t="s">
        <v>2146</v>
      </c>
      <c r="C1189" s="7" t="s">
        <v>36</v>
      </c>
      <c r="D1189" s="7">
        <v>20</v>
      </c>
      <c r="E1189" s="650">
        <v>1786.9</v>
      </c>
      <c r="F1189" s="8">
        <f>E1189/100*$I$2*Main!$AF$2</f>
        <v>2144.2799999999997</v>
      </c>
      <c r="G1189" s="639">
        <f>F1189*Main!$AF$4</f>
        <v>2144.2799999999997</v>
      </c>
      <c r="H1189" s="105"/>
      <c r="I1189" s="5"/>
    </row>
    <row r="1190" spans="1:9" s="106" customFormat="1" x14ac:dyDescent="0.35">
      <c r="A1190" s="418">
        <v>9255193</v>
      </c>
      <c r="B1190" s="254" t="s">
        <v>2147</v>
      </c>
      <c r="C1190" s="7" t="s">
        <v>36</v>
      </c>
      <c r="D1190" s="7">
        <v>20</v>
      </c>
      <c r="E1190" s="650">
        <v>1786.9</v>
      </c>
      <c r="F1190" s="8">
        <f>E1190/100*$I$2*Main!$AF$2</f>
        <v>2144.2799999999997</v>
      </c>
      <c r="G1190" s="639">
        <f>F1190*Main!$AF$4</f>
        <v>2144.2799999999997</v>
      </c>
      <c r="H1190" s="105"/>
      <c r="I1190" s="5"/>
    </row>
    <row r="1191" spans="1:9" s="106" customFormat="1" x14ac:dyDescent="0.35">
      <c r="A1191" s="418">
        <v>9255194</v>
      </c>
      <c r="B1191" s="254" t="s">
        <v>2148</v>
      </c>
      <c r="C1191" s="7" t="s">
        <v>36</v>
      </c>
      <c r="D1191" s="7">
        <v>20</v>
      </c>
      <c r="E1191" s="650">
        <v>1818.675</v>
      </c>
      <c r="F1191" s="8">
        <f>E1191/100*$I$2*Main!$AF$2</f>
        <v>2182.41</v>
      </c>
      <c r="G1191" s="639">
        <f>F1191*Main!$AF$4</f>
        <v>2182.41</v>
      </c>
      <c r="H1191" s="105"/>
      <c r="I1191" s="5"/>
    </row>
    <row r="1192" spans="1:9" s="106" customFormat="1" x14ac:dyDescent="0.35">
      <c r="A1192" s="418">
        <v>9255195</v>
      </c>
      <c r="B1192" s="254" t="s">
        <v>2149</v>
      </c>
      <c r="C1192" s="7" t="s">
        <v>36</v>
      </c>
      <c r="D1192" s="7">
        <v>20</v>
      </c>
      <c r="E1192" s="650">
        <v>1818.675</v>
      </c>
      <c r="F1192" s="8">
        <f>E1192/100*$I$2*Main!$AF$2</f>
        <v>2182.41</v>
      </c>
      <c r="G1192" s="639">
        <f>F1192*Main!$AF$4</f>
        <v>2182.41</v>
      </c>
      <c r="H1192" s="105"/>
      <c r="I1192" s="5"/>
    </row>
    <row r="1193" spans="1:9" s="106" customFormat="1" x14ac:dyDescent="0.35">
      <c r="A1193" s="418">
        <v>9255196</v>
      </c>
      <c r="B1193" s="254" t="s">
        <v>2150</v>
      </c>
      <c r="C1193" s="320"/>
      <c r="D1193" s="7">
        <v>20</v>
      </c>
      <c r="E1193" s="650">
        <v>1850.3833333333334</v>
      </c>
      <c r="F1193" s="8">
        <f>E1193/100*$I$2*Main!$AF$2</f>
        <v>2220.46</v>
      </c>
      <c r="G1193" s="639">
        <f>F1193*Main!$AF$4</f>
        <v>2220.46</v>
      </c>
      <c r="H1193" s="105"/>
      <c r="I1193" s="5"/>
    </row>
    <row r="1194" spans="1:9" s="106" customFormat="1" x14ac:dyDescent="0.35">
      <c r="A1194" s="418">
        <v>9255197</v>
      </c>
      <c r="B1194" s="254" t="s">
        <v>2151</v>
      </c>
      <c r="C1194" s="320"/>
      <c r="D1194" s="7">
        <v>20</v>
      </c>
      <c r="E1194" s="650">
        <v>1850.3833333333334</v>
      </c>
      <c r="F1194" s="8">
        <f>E1194/100*$I$2*Main!$AF$2</f>
        <v>2220.46</v>
      </c>
      <c r="G1194" s="639">
        <f>F1194*Main!$AF$4</f>
        <v>2220.46</v>
      </c>
      <c r="H1194" s="105"/>
      <c r="I1194" s="5"/>
    </row>
    <row r="1195" spans="1:9" s="106" customFormat="1" x14ac:dyDescent="0.35">
      <c r="A1195" s="418">
        <v>9255198</v>
      </c>
      <c r="B1195" s="254" t="s">
        <v>2152</v>
      </c>
      <c r="C1195" s="7" t="s">
        <v>36</v>
      </c>
      <c r="D1195" s="7">
        <v>20</v>
      </c>
      <c r="E1195" s="650">
        <v>1882.0833333333333</v>
      </c>
      <c r="F1195" s="8">
        <f>E1195/100*$I$2*Main!$AF$2</f>
        <v>2258.5</v>
      </c>
      <c r="G1195" s="639">
        <f>F1195*Main!$AF$4</f>
        <v>2258.5</v>
      </c>
      <c r="H1195" s="105"/>
      <c r="I1195" s="5"/>
    </row>
    <row r="1196" spans="1:9" s="106" customFormat="1" x14ac:dyDescent="0.35">
      <c r="A1196" s="418">
        <v>9255199</v>
      </c>
      <c r="B1196" s="254" t="s">
        <v>2153</v>
      </c>
      <c r="C1196" s="7" t="s">
        <v>36</v>
      </c>
      <c r="D1196" s="7">
        <v>20</v>
      </c>
      <c r="E1196" s="650">
        <v>1882.0833333333333</v>
      </c>
      <c r="F1196" s="8">
        <f>E1196/100*$I$2*Main!$AF$2</f>
        <v>2258.5</v>
      </c>
      <c r="G1196" s="639">
        <f>F1196*Main!$AF$4</f>
        <v>2258.5</v>
      </c>
      <c r="H1196" s="105"/>
      <c r="I1196" s="5"/>
    </row>
    <row r="1197" spans="1:9" s="106" customFormat="1" x14ac:dyDescent="0.35">
      <c r="A1197" s="418">
        <v>9255200</v>
      </c>
      <c r="B1197" s="254" t="s">
        <v>2154</v>
      </c>
      <c r="C1197" s="7" t="s">
        <v>36</v>
      </c>
      <c r="D1197" s="7">
        <v>20</v>
      </c>
      <c r="E1197" s="650">
        <v>1929.95</v>
      </c>
      <c r="F1197" s="8">
        <f>E1197/100*$I$2*Main!$AF$2</f>
        <v>2315.94</v>
      </c>
      <c r="G1197" s="639">
        <f>F1197*Main!$AF$4</f>
        <v>2315.94</v>
      </c>
      <c r="H1197" s="105"/>
      <c r="I1197" s="5"/>
    </row>
    <row r="1198" spans="1:9" s="106" customFormat="1" x14ac:dyDescent="0.35">
      <c r="A1198" s="418">
        <v>9255201</v>
      </c>
      <c r="B1198" s="254" t="s">
        <v>2155</v>
      </c>
      <c r="C1198" s="7" t="s">
        <v>36</v>
      </c>
      <c r="D1198" s="7">
        <v>20</v>
      </c>
      <c r="E1198" s="650">
        <v>1929.95</v>
      </c>
      <c r="F1198" s="8">
        <f>E1198/100*$I$2*Main!$AF$2</f>
        <v>2315.94</v>
      </c>
      <c r="G1198" s="639">
        <f>F1198*Main!$AF$4</f>
        <v>2315.94</v>
      </c>
      <c r="H1198" s="105"/>
      <c r="I1198" s="5"/>
    </row>
    <row r="1199" spans="1:9" s="106" customFormat="1" x14ac:dyDescent="0.35">
      <c r="A1199" s="418">
        <v>9255202</v>
      </c>
      <c r="B1199" s="254" t="s">
        <v>2156</v>
      </c>
      <c r="C1199" s="7" t="s">
        <v>36</v>
      </c>
      <c r="D1199" s="7">
        <v>20</v>
      </c>
      <c r="E1199" s="650">
        <v>2021.3</v>
      </c>
      <c r="F1199" s="8">
        <f>E1199/100*$I$2*Main!$AF$2</f>
        <v>2425.56</v>
      </c>
      <c r="G1199" s="639">
        <f>F1199*Main!$AF$4</f>
        <v>2425.56</v>
      </c>
      <c r="H1199" s="105"/>
      <c r="I1199" s="5"/>
    </row>
    <row r="1200" spans="1:9" s="106" customFormat="1" x14ac:dyDescent="0.35">
      <c r="A1200" s="418">
        <v>9255203</v>
      </c>
      <c r="B1200" s="254" t="s">
        <v>2157</v>
      </c>
      <c r="C1200" s="7" t="s">
        <v>36</v>
      </c>
      <c r="D1200" s="7">
        <v>20</v>
      </c>
      <c r="E1200" s="650">
        <v>2021.3</v>
      </c>
      <c r="F1200" s="8">
        <f>E1200/100*$I$2*Main!$AF$2</f>
        <v>2425.56</v>
      </c>
      <c r="G1200" s="639">
        <f>F1200*Main!$AF$4</f>
        <v>2425.56</v>
      </c>
      <c r="H1200" s="105"/>
      <c r="I1200" s="5"/>
    </row>
    <row r="1201" spans="1:9" s="106" customFormat="1" x14ac:dyDescent="0.35">
      <c r="A1201" s="418">
        <v>9255204</v>
      </c>
      <c r="B1201" s="254" t="s">
        <v>2158</v>
      </c>
      <c r="C1201" s="320"/>
      <c r="D1201" s="7">
        <v>10</v>
      </c>
      <c r="E1201" s="650">
        <v>2210.6333333333332</v>
      </c>
      <c r="F1201" s="8">
        <f>E1201/100*$I$2*Main!$AF$2</f>
        <v>2652.7599999999998</v>
      </c>
      <c r="G1201" s="639">
        <f>F1201*Main!$AF$4</f>
        <v>2652.7599999999998</v>
      </c>
      <c r="H1201" s="105"/>
      <c r="I1201" s="5"/>
    </row>
    <row r="1202" spans="1:9" s="106" customFormat="1" x14ac:dyDescent="0.35">
      <c r="A1202" s="418">
        <v>9255205</v>
      </c>
      <c r="B1202" s="254" t="s">
        <v>2159</v>
      </c>
      <c r="C1202" s="320"/>
      <c r="D1202" s="7">
        <v>10</v>
      </c>
      <c r="E1202" s="650">
        <v>2210.6333333333332</v>
      </c>
      <c r="F1202" s="8">
        <f>E1202/100*$I$2*Main!$AF$2</f>
        <v>2652.7599999999998</v>
      </c>
      <c r="G1202" s="639">
        <f>F1202*Main!$AF$4</f>
        <v>2652.7599999999998</v>
      </c>
      <c r="H1202" s="105"/>
      <c r="I1202" s="5"/>
    </row>
    <row r="1203" spans="1:9" s="106" customFormat="1" x14ac:dyDescent="0.35">
      <c r="A1203" s="418">
        <v>9255206</v>
      </c>
      <c r="B1203" s="254" t="s">
        <v>2160</v>
      </c>
      <c r="C1203" s="7" t="s">
        <v>36</v>
      </c>
      <c r="D1203" s="7">
        <v>10</v>
      </c>
      <c r="E1203" s="650">
        <v>2235.2666666666669</v>
      </c>
      <c r="F1203" s="8">
        <f>E1203/100*$I$2*Main!$AF$2</f>
        <v>2682.32</v>
      </c>
      <c r="G1203" s="639">
        <f>F1203*Main!$AF$4</f>
        <v>2682.32</v>
      </c>
      <c r="H1203" s="105"/>
      <c r="I1203" s="5"/>
    </row>
    <row r="1204" spans="1:9" s="106" customFormat="1" x14ac:dyDescent="0.35">
      <c r="A1204" s="418">
        <v>9255207</v>
      </c>
      <c r="B1204" s="254" t="s">
        <v>2161</v>
      </c>
      <c r="C1204" s="7" t="s">
        <v>36</v>
      </c>
      <c r="D1204" s="7">
        <v>10</v>
      </c>
      <c r="E1204" s="650">
        <v>2235.2666666666669</v>
      </c>
      <c r="F1204" s="8">
        <f>E1204/100*$I$2*Main!$AF$2</f>
        <v>2682.32</v>
      </c>
      <c r="G1204" s="639">
        <f>F1204*Main!$AF$4</f>
        <v>2682.32</v>
      </c>
      <c r="H1204" s="105"/>
      <c r="I1204" s="5"/>
    </row>
    <row r="1205" spans="1:9" s="106" customFormat="1" x14ac:dyDescent="0.35">
      <c r="A1205" s="418">
        <v>9255208</v>
      </c>
      <c r="B1205" s="254" t="s">
        <v>2162</v>
      </c>
      <c r="C1205" s="320"/>
      <c r="D1205" s="7">
        <v>10</v>
      </c>
      <c r="E1205" s="650">
        <v>2276.4499999999998</v>
      </c>
      <c r="F1205" s="8">
        <f>E1205/100*$I$2*Main!$AF$2</f>
        <v>2731.74</v>
      </c>
      <c r="G1205" s="639">
        <f>F1205*Main!$AF$4</f>
        <v>2731.74</v>
      </c>
      <c r="H1205" s="105"/>
      <c r="I1205" s="5"/>
    </row>
    <row r="1206" spans="1:9" s="106" customFormat="1" x14ac:dyDescent="0.35">
      <c r="A1206" s="418">
        <v>9255209</v>
      </c>
      <c r="B1206" s="254" t="s">
        <v>2163</v>
      </c>
      <c r="C1206" s="320"/>
      <c r="D1206" s="7">
        <v>10</v>
      </c>
      <c r="E1206" s="650">
        <v>2276.4499999999998</v>
      </c>
      <c r="F1206" s="8">
        <f>E1206/100*$I$2*Main!$AF$2</f>
        <v>2731.74</v>
      </c>
      <c r="G1206" s="639">
        <f>F1206*Main!$AF$4</f>
        <v>2731.74</v>
      </c>
      <c r="H1206" s="105"/>
      <c r="I1206" s="5"/>
    </row>
    <row r="1207" spans="1:9" s="106" customFormat="1" x14ac:dyDescent="0.35">
      <c r="A1207" s="418">
        <v>9255210</v>
      </c>
      <c r="B1207" s="254" t="s">
        <v>2164</v>
      </c>
      <c r="C1207" s="320"/>
      <c r="D1207" s="7">
        <v>10</v>
      </c>
      <c r="E1207" s="650">
        <v>2317.5749999999998</v>
      </c>
      <c r="F1207" s="8">
        <f>E1207/100*$I$2*Main!$AF$2</f>
        <v>2781.0899999999997</v>
      </c>
      <c r="G1207" s="639">
        <f>F1207*Main!$AF$4</f>
        <v>2781.0899999999997</v>
      </c>
      <c r="H1207" s="105"/>
      <c r="I1207" s="5"/>
    </row>
    <row r="1208" spans="1:9" s="106" customFormat="1" x14ac:dyDescent="0.35">
      <c r="A1208" s="418">
        <v>9255211</v>
      </c>
      <c r="B1208" s="254" t="s">
        <v>2165</v>
      </c>
      <c r="C1208" s="320"/>
      <c r="D1208" s="7">
        <v>10</v>
      </c>
      <c r="E1208" s="650">
        <v>2317.5749999999998</v>
      </c>
      <c r="F1208" s="8">
        <f>E1208/100*$I$2*Main!$AF$2</f>
        <v>2781.0899999999997</v>
      </c>
      <c r="G1208" s="639">
        <f>F1208*Main!$AF$4</f>
        <v>2781.0899999999997</v>
      </c>
      <c r="H1208" s="105"/>
      <c r="I1208" s="5"/>
    </row>
    <row r="1209" spans="1:9" s="106" customFormat="1" x14ac:dyDescent="0.35">
      <c r="A1209" s="418">
        <v>9255212</v>
      </c>
      <c r="B1209" s="254" t="s">
        <v>2166</v>
      </c>
      <c r="C1209" s="320"/>
      <c r="D1209" s="7">
        <v>10</v>
      </c>
      <c r="E1209" s="650">
        <v>2358.7083333333335</v>
      </c>
      <c r="F1209" s="8">
        <f>E1209/100*$I$2*Main!$AF$2</f>
        <v>2830.4500000000003</v>
      </c>
      <c r="G1209" s="639">
        <f>F1209*Main!$AF$4</f>
        <v>2830.4500000000003</v>
      </c>
      <c r="H1209" s="105"/>
      <c r="I1209" s="5"/>
    </row>
    <row r="1210" spans="1:9" s="106" customFormat="1" x14ac:dyDescent="0.35">
      <c r="A1210" s="418">
        <v>9255213</v>
      </c>
      <c r="B1210" s="254" t="s">
        <v>2167</v>
      </c>
      <c r="C1210" s="320"/>
      <c r="D1210" s="7">
        <v>10</v>
      </c>
      <c r="E1210" s="650">
        <v>2358.7083333333335</v>
      </c>
      <c r="F1210" s="8">
        <f>E1210/100*$I$2*Main!$AF$2</f>
        <v>2830.4500000000003</v>
      </c>
      <c r="G1210" s="639">
        <f>F1210*Main!$AF$4</f>
        <v>2830.4500000000003</v>
      </c>
      <c r="H1210" s="105"/>
      <c r="I1210" s="5"/>
    </row>
    <row r="1211" spans="1:9" s="106" customFormat="1" x14ac:dyDescent="0.35">
      <c r="A1211" s="418">
        <v>9255214</v>
      </c>
      <c r="B1211" s="254" t="s">
        <v>2168</v>
      </c>
      <c r="C1211" s="320"/>
      <c r="D1211" s="7">
        <v>10</v>
      </c>
      <c r="E1211" s="650">
        <v>2399.8583333333331</v>
      </c>
      <c r="F1211" s="8">
        <f>E1211/100*$I$2*Main!$AF$2</f>
        <v>2879.83</v>
      </c>
      <c r="G1211" s="639">
        <f>F1211*Main!$AF$4</f>
        <v>2879.83</v>
      </c>
      <c r="H1211" s="105"/>
      <c r="I1211" s="5"/>
    </row>
    <row r="1212" spans="1:9" s="106" customFormat="1" x14ac:dyDescent="0.35">
      <c r="A1212" s="418">
        <v>9255215</v>
      </c>
      <c r="B1212" s="254" t="s">
        <v>2169</v>
      </c>
      <c r="C1212" s="320"/>
      <c r="D1212" s="7">
        <v>10</v>
      </c>
      <c r="E1212" s="650">
        <v>2399.8583333333331</v>
      </c>
      <c r="F1212" s="8">
        <f>E1212/100*$I$2*Main!$AF$2</f>
        <v>2879.83</v>
      </c>
      <c r="G1212" s="639">
        <f>F1212*Main!$AF$4</f>
        <v>2879.83</v>
      </c>
      <c r="H1212" s="105"/>
      <c r="I1212" s="5"/>
    </row>
    <row r="1213" spans="1:9" s="106" customFormat="1" x14ac:dyDescent="0.35">
      <c r="A1213" s="418">
        <v>9255216</v>
      </c>
      <c r="B1213" s="254" t="s">
        <v>2170</v>
      </c>
      <c r="C1213" s="7" t="s">
        <v>36</v>
      </c>
      <c r="D1213" s="7">
        <v>10</v>
      </c>
      <c r="E1213" s="650">
        <v>2440.9749999999999</v>
      </c>
      <c r="F1213" s="8">
        <f>E1213/100*$I$2*Main!$AF$2</f>
        <v>2929.17</v>
      </c>
      <c r="G1213" s="639">
        <f>F1213*Main!$AF$4</f>
        <v>2929.17</v>
      </c>
      <c r="H1213" s="105"/>
      <c r="I1213" s="5"/>
    </row>
    <row r="1214" spans="1:9" s="106" customFormat="1" x14ac:dyDescent="0.35">
      <c r="A1214" s="418">
        <v>9255217</v>
      </c>
      <c r="B1214" s="254" t="s">
        <v>2171</v>
      </c>
      <c r="C1214" s="7" t="s">
        <v>36</v>
      </c>
      <c r="D1214" s="7">
        <v>10</v>
      </c>
      <c r="E1214" s="650">
        <v>2440.9749999999999</v>
      </c>
      <c r="F1214" s="8">
        <f>E1214/100*$I$2*Main!$AF$2</f>
        <v>2929.17</v>
      </c>
      <c r="G1214" s="639">
        <f>F1214*Main!$AF$4</f>
        <v>2929.17</v>
      </c>
      <c r="H1214" s="105"/>
      <c r="I1214" s="5"/>
    </row>
    <row r="1215" spans="1:9" s="106" customFormat="1" x14ac:dyDescent="0.35">
      <c r="A1215" s="418">
        <v>9255218</v>
      </c>
      <c r="B1215" s="254" t="s">
        <v>2172</v>
      </c>
      <c r="C1215" s="7" t="s">
        <v>36</v>
      </c>
      <c r="D1215" s="7">
        <v>10</v>
      </c>
      <c r="E1215" s="650">
        <v>2503.0749999999998</v>
      </c>
      <c r="F1215" s="8">
        <f>E1215/100*$I$2*Main!$AF$2</f>
        <v>3003.6899999999996</v>
      </c>
      <c r="G1215" s="639">
        <f>F1215*Main!$AF$4</f>
        <v>3003.6899999999996</v>
      </c>
      <c r="H1215" s="105"/>
      <c r="I1215" s="5"/>
    </row>
    <row r="1216" spans="1:9" s="106" customFormat="1" x14ac:dyDescent="0.35">
      <c r="A1216" s="418">
        <v>9255219</v>
      </c>
      <c r="B1216" s="254" t="s">
        <v>2173</v>
      </c>
      <c r="C1216" s="7" t="s">
        <v>36</v>
      </c>
      <c r="D1216" s="7">
        <v>10</v>
      </c>
      <c r="E1216" s="650">
        <v>2503.0749999999998</v>
      </c>
      <c r="F1216" s="8">
        <f>E1216/100*$I$2*Main!$AF$2</f>
        <v>3003.6899999999996</v>
      </c>
      <c r="G1216" s="639">
        <f>F1216*Main!$AF$4</f>
        <v>3003.6899999999996</v>
      </c>
      <c r="H1216" s="105"/>
      <c r="I1216" s="5"/>
    </row>
    <row r="1217" spans="1:9" s="106" customFormat="1" x14ac:dyDescent="0.35">
      <c r="A1217" s="418">
        <v>9255220</v>
      </c>
      <c r="B1217" s="254" t="s">
        <v>2174</v>
      </c>
      <c r="C1217" s="7" t="s">
        <v>36</v>
      </c>
      <c r="D1217" s="7">
        <v>10</v>
      </c>
      <c r="E1217" s="650">
        <v>2587.4166666666665</v>
      </c>
      <c r="F1217" s="8">
        <f>E1217/100*$I$2*Main!$AF$2</f>
        <v>3104.8999999999996</v>
      </c>
      <c r="G1217" s="639">
        <f>F1217*Main!$AF$4</f>
        <v>3104.8999999999996</v>
      </c>
      <c r="H1217" s="105"/>
      <c r="I1217" s="5"/>
    </row>
    <row r="1218" spans="1:9" s="106" customFormat="1" x14ac:dyDescent="0.35">
      <c r="A1218" s="418">
        <v>9255221</v>
      </c>
      <c r="B1218" s="254" t="s">
        <v>2175</v>
      </c>
      <c r="C1218" s="7" t="s">
        <v>36</v>
      </c>
      <c r="D1218" s="7">
        <v>10</v>
      </c>
      <c r="E1218" s="650">
        <v>2587.4166666666665</v>
      </c>
      <c r="F1218" s="8">
        <f>E1218/100*$I$2*Main!$AF$2</f>
        <v>3104.8999999999996</v>
      </c>
      <c r="G1218" s="639">
        <f>F1218*Main!$AF$4</f>
        <v>3104.8999999999996</v>
      </c>
      <c r="H1218" s="105"/>
      <c r="I1218" s="5"/>
    </row>
    <row r="1219" spans="1:9" s="106" customFormat="1" x14ac:dyDescent="0.35">
      <c r="A1219" s="418">
        <v>9255226</v>
      </c>
      <c r="B1219" s="254" t="s">
        <v>2176</v>
      </c>
      <c r="C1219" s="320"/>
      <c r="D1219" s="7">
        <v>10</v>
      </c>
      <c r="E1219" s="650">
        <v>3583.7333333333331</v>
      </c>
      <c r="F1219" s="8">
        <f>E1219/100*$I$2*Main!$AF$2</f>
        <v>4300.4799999999996</v>
      </c>
      <c r="G1219" s="639">
        <f>F1219*Main!$AF$4</f>
        <v>4300.4799999999996</v>
      </c>
      <c r="H1219" s="105"/>
      <c r="I1219" s="5"/>
    </row>
    <row r="1220" spans="1:9" s="106" customFormat="1" x14ac:dyDescent="0.35">
      <c r="A1220" s="418">
        <v>9255227</v>
      </c>
      <c r="B1220" s="254" t="s">
        <v>2177</v>
      </c>
      <c r="C1220" s="320"/>
      <c r="D1220" s="7">
        <v>10</v>
      </c>
      <c r="E1220" s="650">
        <v>3583.7333333333331</v>
      </c>
      <c r="F1220" s="8">
        <f>E1220/100*$I$2*Main!$AF$2</f>
        <v>4300.4799999999996</v>
      </c>
      <c r="G1220" s="639">
        <f>F1220*Main!$AF$4</f>
        <v>4300.4799999999996</v>
      </c>
      <c r="H1220" s="105"/>
      <c r="I1220" s="5"/>
    </row>
    <row r="1221" spans="1:9" s="106" customFormat="1" x14ac:dyDescent="0.35">
      <c r="A1221" s="418">
        <v>9255228</v>
      </c>
      <c r="B1221" s="254" t="s">
        <v>2178</v>
      </c>
      <c r="C1221" s="7" t="s">
        <v>36</v>
      </c>
      <c r="D1221" s="7">
        <v>10</v>
      </c>
      <c r="E1221" s="650">
        <v>3648.5166666666669</v>
      </c>
      <c r="F1221" s="8">
        <f>E1221/100*$I$2*Main!$AF$2</f>
        <v>4378.22</v>
      </c>
      <c r="G1221" s="639">
        <f>F1221*Main!$AF$4</f>
        <v>4378.22</v>
      </c>
      <c r="H1221" s="105"/>
      <c r="I1221" s="5"/>
    </row>
    <row r="1222" spans="1:9" s="106" customFormat="1" x14ac:dyDescent="0.35">
      <c r="A1222" s="418">
        <v>9255229</v>
      </c>
      <c r="B1222" s="254" t="s">
        <v>2179</v>
      </c>
      <c r="C1222" s="7" t="s">
        <v>36</v>
      </c>
      <c r="D1222" s="7">
        <v>10</v>
      </c>
      <c r="E1222" s="650">
        <v>3648.5166666666669</v>
      </c>
      <c r="F1222" s="8">
        <f>E1222/100*$I$2*Main!$AF$2</f>
        <v>4378.22</v>
      </c>
      <c r="G1222" s="639">
        <f>F1222*Main!$AF$4</f>
        <v>4378.22</v>
      </c>
      <c r="H1222" s="105"/>
      <c r="I1222" s="5"/>
    </row>
    <row r="1223" spans="1:9" s="106" customFormat="1" x14ac:dyDescent="0.35">
      <c r="A1223" s="418">
        <v>9255230</v>
      </c>
      <c r="B1223" s="254" t="s">
        <v>2180</v>
      </c>
      <c r="C1223" s="320"/>
      <c r="D1223" s="7">
        <v>10</v>
      </c>
      <c r="E1223" s="650">
        <v>3713.25</v>
      </c>
      <c r="F1223" s="8">
        <f>E1223/100*$I$2*Main!$AF$2</f>
        <v>4455.8999999999996</v>
      </c>
      <c r="G1223" s="639">
        <f>F1223*Main!$AF$4</f>
        <v>4455.8999999999996</v>
      </c>
      <c r="H1223" s="105"/>
      <c r="I1223" s="5"/>
    </row>
    <row r="1224" spans="1:9" s="106" customFormat="1" x14ac:dyDescent="0.35">
      <c r="A1224" s="418">
        <v>9255231</v>
      </c>
      <c r="B1224" s="254" t="s">
        <v>2181</v>
      </c>
      <c r="C1224" s="320"/>
      <c r="D1224" s="7">
        <v>10</v>
      </c>
      <c r="E1224" s="650">
        <v>3713.25</v>
      </c>
      <c r="F1224" s="8">
        <f>E1224/100*$I$2*Main!$AF$2</f>
        <v>4455.8999999999996</v>
      </c>
      <c r="G1224" s="639">
        <f>F1224*Main!$AF$4</f>
        <v>4455.8999999999996</v>
      </c>
      <c r="H1224" s="105"/>
      <c r="I1224" s="5"/>
    </row>
    <row r="1225" spans="1:9" s="106" customFormat="1" x14ac:dyDescent="0.35">
      <c r="A1225" s="418">
        <v>9255232</v>
      </c>
      <c r="B1225" s="254" t="s">
        <v>2182</v>
      </c>
      <c r="C1225" s="320"/>
      <c r="D1225" s="7">
        <v>10</v>
      </c>
      <c r="E1225" s="650">
        <v>3778.0250000000001</v>
      </c>
      <c r="F1225" s="8">
        <f>E1225/100*$I$2*Main!$AF$2</f>
        <v>4533.63</v>
      </c>
      <c r="G1225" s="639">
        <f>F1225*Main!$AF$4</f>
        <v>4533.63</v>
      </c>
      <c r="H1225" s="105"/>
      <c r="I1225" s="5"/>
    </row>
    <row r="1226" spans="1:9" s="106" customFormat="1" x14ac:dyDescent="0.35">
      <c r="A1226" s="418">
        <v>9255233</v>
      </c>
      <c r="B1226" s="254" t="s">
        <v>2183</v>
      </c>
      <c r="C1226" s="320"/>
      <c r="D1226" s="7">
        <v>10</v>
      </c>
      <c r="E1226" s="650">
        <v>3778.0250000000001</v>
      </c>
      <c r="F1226" s="8">
        <f>E1226/100*$I$2*Main!$AF$2</f>
        <v>4533.63</v>
      </c>
      <c r="G1226" s="639">
        <f>F1226*Main!$AF$4</f>
        <v>4533.63</v>
      </c>
      <c r="H1226" s="105"/>
      <c r="I1226" s="5"/>
    </row>
    <row r="1227" spans="1:9" s="106" customFormat="1" x14ac:dyDescent="0.35">
      <c r="A1227" s="418">
        <v>9255234</v>
      </c>
      <c r="B1227" s="254" t="s">
        <v>2184</v>
      </c>
      <c r="C1227" s="7" t="s">
        <v>36</v>
      </c>
      <c r="D1227" s="7">
        <v>10</v>
      </c>
      <c r="E1227" s="650">
        <v>3842.8</v>
      </c>
      <c r="F1227" s="8">
        <f>E1227/100*$I$2*Main!$AF$2</f>
        <v>4611.3600000000006</v>
      </c>
      <c r="G1227" s="639">
        <f>F1227*Main!$AF$4</f>
        <v>4611.3600000000006</v>
      </c>
      <c r="H1227" s="105"/>
      <c r="I1227" s="5"/>
    </row>
    <row r="1228" spans="1:9" s="106" customFormat="1" x14ac:dyDescent="0.35">
      <c r="A1228" s="418">
        <v>9255235</v>
      </c>
      <c r="B1228" s="254" t="s">
        <v>2185</v>
      </c>
      <c r="C1228" s="7" t="s">
        <v>36</v>
      </c>
      <c r="D1228" s="7">
        <v>10</v>
      </c>
      <c r="E1228" s="650">
        <v>3842.8</v>
      </c>
      <c r="F1228" s="8">
        <f>E1228/100*$I$2*Main!$AF$2</f>
        <v>4611.3600000000006</v>
      </c>
      <c r="G1228" s="639">
        <f>F1228*Main!$AF$4</f>
        <v>4611.3600000000006</v>
      </c>
      <c r="H1228" s="105"/>
      <c r="I1228" s="5"/>
    </row>
    <row r="1229" spans="1:9" s="106" customFormat="1" x14ac:dyDescent="0.35">
      <c r="A1229" s="418">
        <v>9255236</v>
      </c>
      <c r="B1229" s="254" t="s">
        <v>2186</v>
      </c>
      <c r="C1229" s="7" t="s">
        <v>36</v>
      </c>
      <c r="D1229" s="7">
        <v>10</v>
      </c>
      <c r="E1229" s="650">
        <v>3940.4833333333331</v>
      </c>
      <c r="F1229" s="8">
        <f>E1229/100*$I$2*Main!$AF$2</f>
        <v>4728.58</v>
      </c>
      <c r="G1229" s="639">
        <f>F1229*Main!$AF$4</f>
        <v>4728.58</v>
      </c>
      <c r="H1229" s="105"/>
      <c r="I1229" s="5"/>
    </row>
    <row r="1230" spans="1:9" s="106" customFormat="1" x14ac:dyDescent="0.35">
      <c r="A1230" s="418">
        <v>9255237</v>
      </c>
      <c r="B1230" s="254" t="s">
        <v>2187</v>
      </c>
      <c r="C1230" s="7" t="s">
        <v>36</v>
      </c>
      <c r="D1230" s="7">
        <v>10</v>
      </c>
      <c r="E1230" s="650">
        <v>3940.4833333333331</v>
      </c>
      <c r="F1230" s="8">
        <f>E1230/100*$I$2*Main!$AF$2</f>
        <v>4728.58</v>
      </c>
      <c r="G1230" s="639">
        <f>F1230*Main!$AF$4</f>
        <v>4728.58</v>
      </c>
      <c r="H1230" s="105"/>
      <c r="I1230" s="5"/>
    </row>
    <row r="1231" spans="1:9" s="106" customFormat="1" x14ac:dyDescent="0.35">
      <c r="A1231" s="418">
        <v>9255238</v>
      </c>
      <c r="B1231" s="254" t="s">
        <v>2188</v>
      </c>
      <c r="C1231" s="7" t="s">
        <v>36</v>
      </c>
      <c r="D1231" s="7">
        <v>10</v>
      </c>
      <c r="E1231" s="650">
        <v>4073.3166666666666</v>
      </c>
      <c r="F1231" s="8">
        <f>E1231/100*$I$2*Main!$AF$2</f>
        <v>4887.9800000000005</v>
      </c>
      <c r="G1231" s="639">
        <f>F1231*Main!$AF$4</f>
        <v>4887.9800000000005</v>
      </c>
      <c r="H1231" s="105"/>
      <c r="I1231" s="5"/>
    </row>
    <row r="1232" spans="1:9" s="106" customFormat="1" x14ac:dyDescent="0.35">
      <c r="A1232" s="418">
        <v>9255239</v>
      </c>
      <c r="B1232" s="254" t="s">
        <v>2189</v>
      </c>
      <c r="C1232" s="7" t="s">
        <v>36</v>
      </c>
      <c r="D1232" s="7">
        <v>10</v>
      </c>
      <c r="E1232" s="650">
        <v>4073.3166666666666</v>
      </c>
      <c r="F1232" s="8">
        <f>E1232/100*$I$2*Main!$AF$2</f>
        <v>4887.9800000000005</v>
      </c>
      <c r="G1232" s="639">
        <f>F1232*Main!$AF$4</f>
        <v>4887.9800000000005</v>
      </c>
      <c r="H1232" s="105"/>
      <c r="I1232" s="5"/>
    </row>
    <row r="1233" spans="1:9" s="106" customFormat="1" x14ac:dyDescent="0.35">
      <c r="A1233" s="418">
        <v>9257159</v>
      </c>
      <c r="B1233" s="254" t="s">
        <v>2190</v>
      </c>
      <c r="C1233" s="320"/>
      <c r="D1233" s="7">
        <v>10</v>
      </c>
      <c r="E1233" s="650">
        <v>2443.7416666666668</v>
      </c>
      <c r="F1233" s="8">
        <f>E1233/100*$I$2*Main!$AF$2</f>
        <v>2932.4900000000002</v>
      </c>
      <c r="G1233" s="639">
        <f>F1233*Main!$AF$4</f>
        <v>2932.4900000000002</v>
      </c>
      <c r="H1233" s="105"/>
      <c r="I1233" s="5"/>
    </row>
    <row r="1234" spans="1:9" s="106" customFormat="1" x14ac:dyDescent="0.35">
      <c r="A1234" s="418">
        <v>9257160</v>
      </c>
      <c r="B1234" s="254" t="s">
        <v>2191</v>
      </c>
      <c r="C1234" s="320"/>
      <c r="D1234" s="7">
        <v>10</v>
      </c>
      <c r="E1234" s="650">
        <v>2443.7416666666668</v>
      </c>
      <c r="F1234" s="8">
        <f>E1234/100*$I$2*Main!$AF$2</f>
        <v>2932.4900000000002</v>
      </c>
      <c r="G1234" s="639">
        <f>F1234*Main!$AF$4</f>
        <v>2932.4900000000002</v>
      </c>
      <c r="H1234" s="105"/>
      <c r="I1234" s="5"/>
    </row>
    <row r="1235" spans="1:9" s="106" customFormat="1" x14ac:dyDescent="0.35">
      <c r="A1235" s="418">
        <v>9257161</v>
      </c>
      <c r="B1235" s="254" t="s">
        <v>2192</v>
      </c>
      <c r="C1235" s="7" t="s">
        <v>36</v>
      </c>
      <c r="D1235" s="7">
        <v>10</v>
      </c>
      <c r="E1235" s="650">
        <v>2487.9166666666665</v>
      </c>
      <c r="F1235" s="8">
        <f>E1235/100*$I$2*Main!$AF$2</f>
        <v>2985.5</v>
      </c>
      <c r="G1235" s="639">
        <f>F1235*Main!$AF$4</f>
        <v>2985.5</v>
      </c>
      <c r="H1235" s="105"/>
      <c r="I1235" s="5"/>
    </row>
    <row r="1236" spans="1:9" s="106" customFormat="1" x14ac:dyDescent="0.35">
      <c r="A1236" s="418">
        <v>9257162</v>
      </c>
      <c r="B1236" s="254" t="s">
        <v>2193</v>
      </c>
      <c r="C1236" s="7" t="s">
        <v>36</v>
      </c>
      <c r="D1236" s="7">
        <v>10</v>
      </c>
      <c r="E1236" s="650">
        <v>2487.9166666666665</v>
      </c>
      <c r="F1236" s="8">
        <f>E1236/100*$I$2*Main!$AF$2</f>
        <v>2985.5</v>
      </c>
      <c r="G1236" s="639">
        <f>F1236*Main!$AF$4</f>
        <v>2985.5</v>
      </c>
      <c r="H1236" s="105"/>
      <c r="I1236" s="5"/>
    </row>
    <row r="1237" spans="1:9" s="106" customFormat="1" x14ac:dyDescent="0.35">
      <c r="A1237" s="418">
        <v>9257163</v>
      </c>
      <c r="B1237" s="254" t="s">
        <v>2194</v>
      </c>
      <c r="C1237" s="320"/>
      <c r="D1237" s="7">
        <v>10</v>
      </c>
      <c r="E1237" s="650">
        <v>2532.0500000000002</v>
      </c>
      <c r="F1237" s="8">
        <f>E1237/100*$I$2*Main!$AF$2</f>
        <v>3038.4600000000005</v>
      </c>
      <c r="G1237" s="639">
        <f>F1237*Main!$AF$4</f>
        <v>3038.4600000000005</v>
      </c>
      <c r="H1237" s="105"/>
      <c r="I1237" s="5"/>
    </row>
    <row r="1238" spans="1:9" s="106" customFormat="1" x14ac:dyDescent="0.35">
      <c r="A1238" s="418">
        <v>9257164</v>
      </c>
      <c r="B1238" s="254" t="s">
        <v>2195</v>
      </c>
      <c r="C1238" s="320"/>
      <c r="D1238" s="7">
        <v>10</v>
      </c>
      <c r="E1238" s="650">
        <v>2532.0500000000002</v>
      </c>
      <c r="F1238" s="8">
        <f>E1238/100*$I$2*Main!$AF$2</f>
        <v>3038.4600000000005</v>
      </c>
      <c r="G1238" s="639">
        <f>F1238*Main!$AF$4</f>
        <v>3038.4600000000005</v>
      </c>
      <c r="H1238" s="105"/>
      <c r="I1238" s="5"/>
    </row>
    <row r="1239" spans="1:9" s="106" customFormat="1" x14ac:dyDescent="0.35">
      <c r="A1239" s="418">
        <v>9257165</v>
      </c>
      <c r="B1239" s="254" t="s">
        <v>2196</v>
      </c>
      <c r="C1239" s="7" t="s">
        <v>36</v>
      </c>
      <c r="D1239" s="7">
        <v>10</v>
      </c>
      <c r="E1239" s="650">
        <v>2576.2333333333331</v>
      </c>
      <c r="F1239" s="8">
        <f>E1239/100*$I$2*Main!$AF$2</f>
        <v>3091.4799999999996</v>
      </c>
      <c r="G1239" s="639">
        <f>F1239*Main!$AF$4</f>
        <v>3091.4799999999996</v>
      </c>
      <c r="H1239" s="105"/>
      <c r="I1239" s="5"/>
    </row>
    <row r="1240" spans="1:9" s="106" customFormat="1" x14ac:dyDescent="0.35">
      <c r="A1240" s="418">
        <v>9257166</v>
      </c>
      <c r="B1240" s="254" t="s">
        <v>2197</v>
      </c>
      <c r="C1240" s="7" t="s">
        <v>36</v>
      </c>
      <c r="D1240" s="7">
        <v>10</v>
      </c>
      <c r="E1240" s="650">
        <v>2576.2333333333331</v>
      </c>
      <c r="F1240" s="8">
        <f>E1240/100*$I$2*Main!$AF$2</f>
        <v>3091.4799999999996</v>
      </c>
      <c r="G1240" s="639">
        <f>F1240*Main!$AF$4</f>
        <v>3091.4799999999996</v>
      </c>
      <c r="H1240" s="105"/>
      <c r="I1240" s="5"/>
    </row>
    <row r="1241" spans="1:9" s="106" customFormat="1" x14ac:dyDescent="0.35">
      <c r="A1241" s="418">
        <v>9257167</v>
      </c>
      <c r="B1241" s="254" t="s">
        <v>2198</v>
      </c>
      <c r="C1241" s="7" t="s">
        <v>36</v>
      </c>
      <c r="D1241" s="7">
        <v>10</v>
      </c>
      <c r="E1241" s="650">
        <v>2620.375</v>
      </c>
      <c r="F1241" s="8">
        <f>E1241/100*$I$2*Main!$AF$2</f>
        <v>3144.45</v>
      </c>
      <c r="G1241" s="639">
        <f>F1241*Main!$AF$4</f>
        <v>3144.45</v>
      </c>
      <c r="H1241" s="105"/>
      <c r="I1241" s="5"/>
    </row>
    <row r="1242" spans="1:9" s="106" customFormat="1" x14ac:dyDescent="0.35">
      <c r="A1242" s="418">
        <v>9257168</v>
      </c>
      <c r="B1242" s="254" t="s">
        <v>2199</v>
      </c>
      <c r="C1242" s="7" t="s">
        <v>36</v>
      </c>
      <c r="D1242" s="7">
        <v>10</v>
      </c>
      <c r="E1242" s="650">
        <v>2620.375</v>
      </c>
      <c r="F1242" s="8">
        <f>E1242/100*$I$2*Main!$AF$2</f>
        <v>3144.45</v>
      </c>
      <c r="G1242" s="639">
        <f>F1242*Main!$AF$4</f>
        <v>3144.45</v>
      </c>
      <c r="H1242" s="105"/>
      <c r="I1242" s="5"/>
    </row>
    <row r="1243" spans="1:9" s="106" customFormat="1" x14ac:dyDescent="0.35">
      <c r="A1243" s="418">
        <v>9257169</v>
      </c>
      <c r="B1243" s="254" t="s">
        <v>2200</v>
      </c>
      <c r="C1243" s="7" t="s">
        <v>36</v>
      </c>
      <c r="D1243" s="7">
        <v>10</v>
      </c>
      <c r="E1243" s="650">
        <v>2687.0083333333332</v>
      </c>
      <c r="F1243" s="8">
        <f>E1243/100*$I$2*Main!$AF$2</f>
        <v>3224.41</v>
      </c>
      <c r="G1243" s="639">
        <f>F1243*Main!$AF$4</f>
        <v>3224.41</v>
      </c>
      <c r="H1243" s="105"/>
      <c r="I1243" s="5"/>
    </row>
    <row r="1244" spans="1:9" s="106" customFormat="1" x14ac:dyDescent="0.35">
      <c r="A1244" s="418">
        <v>9257170</v>
      </c>
      <c r="B1244" s="254" t="s">
        <v>2201</v>
      </c>
      <c r="C1244" s="7" t="s">
        <v>36</v>
      </c>
      <c r="D1244" s="7">
        <v>10</v>
      </c>
      <c r="E1244" s="650">
        <v>2687.0083333333332</v>
      </c>
      <c r="F1244" s="8">
        <f>E1244/100*$I$2*Main!$AF$2</f>
        <v>3224.41</v>
      </c>
      <c r="G1244" s="639">
        <f>F1244*Main!$AF$4</f>
        <v>3224.41</v>
      </c>
      <c r="H1244" s="105"/>
      <c r="I1244" s="5"/>
    </row>
    <row r="1245" spans="1:9" s="106" customFormat="1" x14ac:dyDescent="0.35">
      <c r="A1245" s="418">
        <v>9257171</v>
      </c>
      <c r="B1245" s="254" t="s">
        <v>2202</v>
      </c>
      <c r="C1245" s="7" t="s">
        <v>36</v>
      </c>
      <c r="D1245" s="7">
        <v>10</v>
      </c>
      <c r="E1245" s="650">
        <v>2777.5833333333335</v>
      </c>
      <c r="F1245" s="8">
        <f>E1245/100*$I$2*Main!$AF$2</f>
        <v>3333.1000000000004</v>
      </c>
      <c r="G1245" s="639">
        <f>F1245*Main!$AF$4</f>
        <v>3333.1000000000004</v>
      </c>
      <c r="H1245" s="105"/>
      <c r="I1245" s="5"/>
    </row>
    <row r="1246" spans="1:9" s="106" customFormat="1" x14ac:dyDescent="0.35">
      <c r="A1246" s="418">
        <v>9257172</v>
      </c>
      <c r="B1246" s="254" t="s">
        <v>2203</v>
      </c>
      <c r="C1246" s="7" t="s">
        <v>36</v>
      </c>
      <c r="D1246" s="7">
        <v>10</v>
      </c>
      <c r="E1246" s="650">
        <v>2777.5833333333335</v>
      </c>
      <c r="F1246" s="8">
        <f>E1246/100*$I$2*Main!$AF$2</f>
        <v>3333.1000000000004</v>
      </c>
      <c r="G1246" s="639">
        <f>F1246*Main!$AF$4</f>
        <v>3333.1000000000004</v>
      </c>
      <c r="H1246" s="105"/>
      <c r="I1246" s="5"/>
    </row>
    <row r="1247" spans="1:9" s="106" customFormat="1" x14ac:dyDescent="0.35">
      <c r="A1247" s="418">
        <v>9255466</v>
      </c>
      <c r="B1247" s="254" t="s">
        <v>2204</v>
      </c>
      <c r="C1247" s="320"/>
      <c r="D1247" s="7">
        <v>10</v>
      </c>
      <c r="E1247" s="650">
        <v>576.9666666666667</v>
      </c>
      <c r="F1247" s="8">
        <f>E1247/100*$I$2*Main!$AF$2</f>
        <v>692.36</v>
      </c>
      <c r="G1247" s="639">
        <f>F1247*Main!$AF$4</f>
        <v>692.36</v>
      </c>
      <c r="H1247" s="105"/>
      <c r="I1247" s="5"/>
    </row>
    <row r="1248" spans="1:9" s="106" customFormat="1" x14ac:dyDescent="0.35">
      <c r="A1248" s="418">
        <v>9270676</v>
      </c>
      <c r="B1248" s="254" t="s">
        <v>2205</v>
      </c>
      <c r="C1248" s="7" t="s">
        <v>36</v>
      </c>
      <c r="D1248" s="7">
        <v>10</v>
      </c>
      <c r="E1248" s="650">
        <v>576.9666666666667</v>
      </c>
      <c r="F1248" s="8">
        <f>E1248/100*$I$2*Main!$AF$2</f>
        <v>692.36</v>
      </c>
      <c r="G1248" s="639">
        <f>F1248*Main!$AF$4</f>
        <v>692.36</v>
      </c>
      <c r="H1248" s="105"/>
      <c r="I1248" s="5"/>
    </row>
    <row r="1249" spans="1:9" s="106" customFormat="1" x14ac:dyDescent="0.35">
      <c r="A1249" s="418">
        <v>9255468</v>
      </c>
      <c r="B1249" s="254" t="s">
        <v>2206</v>
      </c>
      <c r="C1249" s="7" t="s">
        <v>36</v>
      </c>
      <c r="D1249" s="7">
        <v>20</v>
      </c>
      <c r="E1249" s="650">
        <v>425.66666666666669</v>
      </c>
      <c r="F1249" s="8">
        <f>E1249/100*$I$2*Main!$AF$2</f>
        <v>510.8</v>
      </c>
      <c r="G1249" s="639">
        <f>F1249*Main!$AF$4</f>
        <v>510.8</v>
      </c>
      <c r="H1249" s="105"/>
      <c r="I1249" s="5"/>
    </row>
    <row r="1250" spans="1:9" s="106" customFormat="1" x14ac:dyDescent="0.35">
      <c r="A1250" s="418">
        <v>9255470</v>
      </c>
      <c r="B1250" s="254" t="s">
        <v>2207</v>
      </c>
      <c r="C1250" s="7" t="s">
        <v>36</v>
      </c>
      <c r="D1250" s="7">
        <v>20</v>
      </c>
      <c r="E1250" s="650">
        <v>476.1</v>
      </c>
      <c r="F1250" s="8">
        <f>E1250/100*$I$2*Main!$AF$2</f>
        <v>571.32000000000005</v>
      </c>
      <c r="G1250" s="639">
        <f>F1250*Main!$AF$4</f>
        <v>571.32000000000005</v>
      </c>
      <c r="H1250" s="105"/>
      <c r="I1250" s="5"/>
    </row>
    <row r="1251" spans="1:9" s="106" customFormat="1" x14ac:dyDescent="0.35">
      <c r="A1251" s="418">
        <v>9255471</v>
      </c>
      <c r="B1251" s="254" t="s">
        <v>2208</v>
      </c>
      <c r="C1251" s="7" t="s">
        <v>36</v>
      </c>
      <c r="D1251" s="7">
        <v>20</v>
      </c>
      <c r="E1251" s="650">
        <v>501.31666666666666</v>
      </c>
      <c r="F1251" s="8">
        <f>E1251/100*$I$2*Main!$AF$2</f>
        <v>601.58000000000004</v>
      </c>
      <c r="G1251" s="639">
        <f>F1251*Main!$AF$4</f>
        <v>601.58000000000004</v>
      </c>
      <c r="H1251" s="105"/>
      <c r="I1251" s="5"/>
    </row>
    <row r="1252" spans="1:9" s="106" customFormat="1" x14ac:dyDescent="0.35">
      <c r="A1252" s="418">
        <v>9255472</v>
      </c>
      <c r="B1252" s="254" t="s">
        <v>2209</v>
      </c>
      <c r="C1252" s="7" t="s">
        <v>36</v>
      </c>
      <c r="D1252" s="7">
        <v>20</v>
      </c>
      <c r="E1252" s="650">
        <v>526.51666666666665</v>
      </c>
      <c r="F1252" s="8">
        <f>E1252/100*$I$2*Main!$AF$2</f>
        <v>631.81999999999994</v>
      </c>
      <c r="G1252" s="639">
        <f>F1252*Main!$AF$4</f>
        <v>631.81999999999994</v>
      </c>
      <c r="H1252" s="105"/>
      <c r="I1252" s="5"/>
    </row>
    <row r="1253" spans="1:9" s="106" customFormat="1" x14ac:dyDescent="0.35">
      <c r="A1253" s="418">
        <v>9255474</v>
      </c>
      <c r="B1253" s="254" t="s">
        <v>2210</v>
      </c>
      <c r="C1253" s="7" t="s">
        <v>36</v>
      </c>
      <c r="D1253" s="7">
        <v>20</v>
      </c>
      <c r="E1253" s="650">
        <v>576.9666666666667</v>
      </c>
      <c r="F1253" s="8">
        <f>E1253/100*$I$2*Main!$AF$2</f>
        <v>692.36</v>
      </c>
      <c r="G1253" s="639">
        <f>F1253*Main!$AF$4</f>
        <v>692.36</v>
      </c>
      <c r="H1253" s="105"/>
      <c r="I1253" s="5"/>
    </row>
    <row r="1254" spans="1:9" s="106" customFormat="1" x14ac:dyDescent="0.35">
      <c r="A1254" s="418">
        <v>9255476</v>
      </c>
      <c r="B1254" s="254" t="s">
        <v>2211</v>
      </c>
      <c r="C1254" s="7" t="s">
        <v>36</v>
      </c>
      <c r="D1254" s="7">
        <v>20</v>
      </c>
      <c r="E1254" s="650">
        <v>1003.2166666666667</v>
      </c>
      <c r="F1254" s="8">
        <f>E1254/100*$I$2*Main!$AF$2</f>
        <v>1203.8600000000001</v>
      </c>
      <c r="G1254" s="639">
        <f>F1254*Main!$AF$4</f>
        <v>1203.8600000000001</v>
      </c>
      <c r="H1254" s="105"/>
      <c r="I1254" s="5"/>
    </row>
    <row r="1255" spans="1:9" s="106" customFormat="1" x14ac:dyDescent="0.35">
      <c r="A1255" s="418">
        <v>9255477</v>
      </c>
      <c r="B1255" s="254" t="s">
        <v>2212</v>
      </c>
      <c r="C1255" s="7" t="s">
        <v>36</v>
      </c>
      <c r="D1255" s="7">
        <v>20</v>
      </c>
      <c r="E1255" s="650">
        <v>1053.6500000000001</v>
      </c>
      <c r="F1255" s="8">
        <f>E1255/100*$I$2*Main!$AF$2</f>
        <v>1264.3800000000001</v>
      </c>
      <c r="G1255" s="639">
        <f>F1255*Main!$AF$4</f>
        <v>1264.3800000000001</v>
      </c>
      <c r="H1255" s="105"/>
      <c r="I1255" s="5"/>
    </row>
    <row r="1256" spans="1:9" s="106" customFormat="1" x14ac:dyDescent="0.35">
      <c r="A1256" s="418">
        <v>9255478</v>
      </c>
      <c r="B1256" s="254" t="s">
        <v>2213</v>
      </c>
      <c r="C1256" s="7" t="s">
        <v>36</v>
      </c>
      <c r="D1256" s="7">
        <v>20</v>
      </c>
      <c r="E1256" s="650">
        <v>1104.125</v>
      </c>
      <c r="F1256" s="8">
        <f>E1256/100*$I$2*Main!$AF$2</f>
        <v>1324.95</v>
      </c>
      <c r="G1256" s="639">
        <f>F1256*Main!$AF$4</f>
        <v>1324.95</v>
      </c>
      <c r="H1256" s="105"/>
      <c r="I1256" s="5"/>
    </row>
    <row r="1257" spans="1:9" s="106" customFormat="1" x14ac:dyDescent="0.35">
      <c r="A1257" s="418">
        <v>9255479</v>
      </c>
      <c r="B1257" s="254" t="s">
        <v>2214</v>
      </c>
      <c r="C1257" s="7" t="s">
        <v>36</v>
      </c>
      <c r="D1257" s="7">
        <v>20</v>
      </c>
      <c r="E1257" s="650">
        <v>1205</v>
      </c>
      <c r="F1257" s="8">
        <f>E1257/100*$I$2*Main!$AF$2</f>
        <v>1446</v>
      </c>
      <c r="G1257" s="639">
        <f>F1257*Main!$AF$4</f>
        <v>1446</v>
      </c>
      <c r="H1257" s="105"/>
      <c r="I1257" s="5"/>
    </row>
    <row r="1258" spans="1:9" s="106" customFormat="1" x14ac:dyDescent="0.35">
      <c r="A1258" s="418">
        <v>9270678</v>
      </c>
      <c r="B1258" s="254" t="s">
        <v>2215</v>
      </c>
      <c r="C1258" s="7" t="s">
        <v>36</v>
      </c>
      <c r="D1258" s="7">
        <v>20</v>
      </c>
      <c r="E1258" s="650">
        <v>425.66666666666669</v>
      </c>
      <c r="F1258" s="8">
        <f>E1258/100*$I$2*Main!$AF$2</f>
        <v>510.8</v>
      </c>
      <c r="G1258" s="639">
        <f>F1258*Main!$AF$4</f>
        <v>510.8</v>
      </c>
      <c r="H1258" s="105"/>
      <c r="I1258" s="5"/>
    </row>
    <row r="1259" spans="1:9" s="106" customFormat="1" x14ac:dyDescent="0.35">
      <c r="A1259" s="418">
        <v>9270680</v>
      </c>
      <c r="B1259" s="254" t="s">
        <v>2216</v>
      </c>
      <c r="C1259" s="7" t="s">
        <v>36</v>
      </c>
      <c r="D1259" s="7">
        <v>20</v>
      </c>
      <c r="E1259" s="650">
        <v>476.1</v>
      </c>
      <c r="F1259" s="8">
        <f>E1259/100*$I$2*Main!$AF$2</f>
        <v>571.32000000000005</v>
      </c>
      <c r="G1259" s="639">
        <f>F1259*Main!$AF$4</f>
        <v>571.32000000000005</v>
      </c>
      <c r="H1259" s="105"/>
      <c r="I1259" s="5"/>
    </row>
    <row r="1260" spans="1:9" s="106" customFormat="1" x14ac:dyDescent="0.35">
      <c r="A1260" s="418">
        <v>9270681</v>
      </c>
      <c r="B1260" s="254" t="s">
        <v>2217</v>
      </c>
      <c r="C1260" s="7" t="s">
        <v>36</v>
      </c>
      <c r="D1260" s="7">
        <v>20</v>
      </c>
      <c r="E1260" s="650">
        <v>501.31666666666666</v>
      </c>
      <c r="F1260" s="8">
        <f>E1260/100*$I$2*Main!$AF$2</f>
        <v>601.58000000000004</v>
      </c>
      <c r="G1260" s="639">
        <f>F1260*Main!$AF$4</f>
        <v>601.58000000000004</v>
      </c>
      <c r="H1260" s="105"/>
      <c r="I1260" s="5"/>
    </row>
    <row r="1261" spans="1:9" s="106" customFormat="1" x14ac:dyDescent="0.35">
      <c r="A1261" s="418">
        <v>9270682</v>
      </c>
      <c r="B1261" s="254" t="s">
        <v>2218</v>
      </c>
      <c r="C1261" s="7" t="s">
        <v>36</v>
      </c>
      <c r="D1261" s="7">
        <v>20</v>
      </c>
      <c r="E1261" s="650">
        <v>526.51666666666665</v>
      </c>
      <c r="F1261" s="8">
        <f>E1261/100*$I$2*Main!$AF$2</f>
        <v>631.81999999999994</v>
      </c>
      <c r="G1261" s="639">
        <f>F1261*Main!$AF$4</f>
        <v>631.81999999999994</v>
      </c>
      <c r="H1261" s="105"/>
      <c r="I1261" s="5"/>
    </row>
    <row r="1262" spans="1:9" s="106" customFormat="1" x14ac:dyDescent="0.35">
      <c r="A1262" s="418">
        <v>9270684</v>
      </c>
      <c r="B1262" s="254" t="s">
        <v>2219</v>
      </c>
      <c r="C1262" s="7" t="s">
        <v>36</v>
      </c>
      <c r="D1262" s="7">
        <v>20</v>
      </c>
      <c r="E1262" s="650">
        <v>576.9666666666667</v>
      </c>
      <c r="F1262" s="8">
        <f>E1262/100*$I$2*Main!$AF$2</f>
        <v>692.36</v>
      </c>
      <c r="G1262" s="639">
        <f>F1262*Main!$AF$4</f>
        <v>692.36</v>
      </c>
      <c r="H1262" s="105"/>
      <c r="I1262" s="5"/>
    </row>
    <row r="1263" spans="1:9" s="106" customFormat="1" x14ac:dyDescent="0.35">
      <c r="A1263" s="418">
        <v>9270686</v>
      </c>
      <c r="B1263" s="254" t="s">
        <v>2220</v>
      </c>
      <c r="C1263" s="7" t="s">
        <v>36</v>
      </c>
      <c r="D1263" s="7">
        <v>20</v>
      </c>
      <c r="E1263" s="650">
        <v>1003.2166666666667</v>
      </c>
      <c r="F1263" s="8">
        <f>E1263/100*$I$2*Main!$AF$2</f>
        <v>1203.8600000000001</v>
      </c>
      <c r="G1263" s="639">
        <f>F1263*Main!$AF$4</f>
        <v>1203.8600000000001</v>
      </c>
      <c r="H1263" s="105"/>
      <c r="I1263" s="5"/>
    </row>
    <row r="1264" spans="1:9" s="106" customFormat="1" x14ac:dyDescent="0.35">
      <c r="A1264" s="418">
        <v>9270687</v>
      </c>
      <c r="B1264" s="254" t="s">
        <v>2221</v>
      </c>
      <c r="C1264" s="7" t="s">
        <v>36</v>
      </c>
      <c r="D1264" s="7">
        <v>20</v>
      </c>
      <c r="E1264" s="650">
        <v>1053.6500000000001</v>
      </c>
      <c r="F1264" s="8">
        <f>E1264/100*$I$2*Main!$AF$2</f>
        <v>1264.3800000000001</v>
      </c>
      <c r="G1264" s="639">
        <f>F1264*Main!$AF$4</f>
        <v>1264.3800000000001</v>
      </c>
      <c r="H1264" s="105"/>
      <c r="I1264" s="5"/>
    </row>
    <row r="1265" spans="1:9" s="106" customFormat="1" x14ac:dyDescent="0.35">
      <c r="A1265" s="418">
        <v>9270688</v>
      </c>
      <c r="B1265" s="254" t="s">
        <v>2222</v>
      </c>
      <c r="C1265" s="7" t="s">
        <v>36</v>
      </c>
      <c r="D1265" s="7">
        <v>20</v>
      </c>
      <c r="E1265" s="650">
        <v>1104.125</v>
      </c>
      <c r="F1265" s="8">
        <f>E1265/100*$I$2*Main!$AF$2</f>
        <v>1324.95</v>
      </c>
      <c r="G1265" s="639">
        <f>F1265*Main!$AF$4</f>
        <v>1324.95</v>
      </c>
      <c r="H1265" s="105"/>
      <c r="I1265" s="5"/>
    </row>
    <row r="1266" spans="1:9" s="106" customFormat="1" x14ac:dyDescent="0.35">
      <c r="A1266" s="418">
        <v>9270689</v>
      </c>
      <c r="B1266" s="254" t="s">
        <v>2223</v>
      </c>
      <c r="C1266" s="7" t="s">
        <v>36</v>
      </c>
      <c r="D1266" s="7">
        <v>20</v>
      </c>
      <c r="E1266" s="650">
        <v>1205</v>
      </c>
      <c r="F1266" s="8">
        <f>E1266/100*$I$2*Main!$AF$2</f>
        <v>1446</v>
      </c>
      <c r="G1266" s="639">
        <f>F1266*Main!$AF$4</f>
        <v>1446</v>
      </c>
      <c r="H1266" s="105"/>
      <c r="I1266" s="5"/>
    </row>
    <row r="1267" spans="1:9" s="106" customFormat="1" x14ac:dyDescent="0.35">
      <c r="A1267" s="418">
        <v>9255481</v>
      </c>
      <c r="B1267" s="254" t="s">
        <v>2224</v>
      </c>
      <c r="C1267" s="7" t="s">
        <v>36</v>
      </c>
      <c r="D1267" s="7">
        <v>20</v>
      </c>
      <c r="E1267" s="650">
        <v>540.58333333333337</v>
      </c>
      <c r="F1267" s="8">
        <f>E1267/100*$I$2*Main!$AF$2</f>
        <v>648.70000000000005</v>
      </c>
      <c r="G1267" s="639">
        <f>F1267*Main!$AF$4</f>
        <v>648.70000000000005</v>
      </c>
      <c r="H1267" s="105"/>
      <c r="I1267" s="5"/>
    </row>
    <row r="1268" spans="1:9" s="106" customFormat="1" x14ac:dyDescent="0.35">
      <c r="A1268" s="418">
        <v>9255483</v>
      </c>
      <c r="B1268" s="254" t="s">
        <v>2225</v>
      </c>
      <c r="C1268" s="7" t="s">
        <v>36</v>
      </c>
      <c r="D1268" s="7">
        <v>20</v>
      </c>
      <c r="E1268" s="650">
        <v>604.60833333333335</v>
      </c>
      <c r="F1268" s="8">
        <f>E1268/100*$I$2*Main!$AF$2</f>
        <v>725.53000000000009</v>
      </c>
      <c r="G1268" s="639">
        <f>F1268*Main!$AF$4</f>
        <v>725.53000000000009</v>
      </c>
      <c r="H1268" s="105"/>
      <c r="I1268" s="5"/>
    </row>
    <row r="1269" spans="1:9" s="106" customFormat="1" x14ac:dyDescent="0.35">
      <c r="A1269" s="418">
        <v>9255484</v>
      </c>
      <c r="B1269" s="254" t="s">
        <v>2226</v>
      </c>
      <c r="C1269" s="7" t="s">
        <v>36</v>
      </c>
      <c r="D1269" s="7">
        <v>20</v>
      </c>
      <c r="E1269" s="650">
        <v>636.625</v>
      </c>
      <c r="F1269" s="8">
        <f>E1269/100*$I$2*Main!$AF$2</f>
        <v>763.95</v>
      </c>
      <c r="G1269" s="639">
        <f>F1269*Main!$AF$4</f>
        <v>763.95</v>
      </c>
      <c r="H1269" s="105"/>
      <c r="I1269" s="5"/>
    </row>
    <row r="1270" spans="1:9" s="106" customFormat="1" x14ac:dyDescent="0.35">
      <c r="A1270" s="418">
        <v>9255485</v>
      </c>
      <c r="B1270" s="254" t="s">
        <v>2227</v>
      </c>
      <c r="C1270" s="7" t="s">
        <v>36</v>
      </c>
      <c r="D1270" s="7">
        <v>20</v>
      </c>
      <c r="E1270" s="650">
        <v>668.68333333333328</v>
      </c>
      <c r="F1270" s="8">
        <f>E1270/100*$I$2*Main!$AF$2</f>
        <v>802.41999999999985</v>
      </c>
      <c r="G1270" s="639">
        <f>F1270*Main!$AF$4</f>
        <v>802.41999999999985</v>
      </c>
      <c r="H1270" s="105"/>
      <c r="I1270" s="5"/>
    </row>
    <row r="1271" spans="1:9" s="106" customFormat="1" x14ac:dyDescent="0.35">
      <c r="A1271" s="418">
        <v>9255487</v>
      </c>
      <c r="B1271" s="254" t="s">
        <v>2228</v>
      </c>
      <c r="C1271" s="7" t="s">
        <v>36</v>
      </c>
      <c r="D1271" s="7">
        <v>20</v>
      </c>
      <c r="E1271" s="650">
        <v>732.73333333333335</v>
      </c>
      <c r="F1271" s="8">
        <f>E1271/100*$I$2*Main!$AF$2</f>
        <v>879.28000000000009</v>
      </c>
      <c r="G1271" s="639">
        <f>F1271*Main!$AF$4</f>
        <v>879.28000000000009</v>
      </c>
      <c r="H1271" s="105"/>
      <c r="I1271" s="5"/>
    </row>
    <row r="1272" spans="1:9" s="106" customFormat="1" x14ac:dyDescent="0.35">
      <c r="A1272" s="418">
        <v>9255489</v>
      </c>
      <c r="B1272" s="254" t="s">
        <v>2229</v>
      </c>
      <c r="C1272" s="7" t="s">
        <v>36</v>
      </c>
      <c r="D1272" s="7">
        <v>20</v>
      </c>
      <c r="E1272" s="650">
        <v>1274.0583333333334</v>
      </c>
      <c r="F1272" s="8">
        <f>E1272/100*$I$2*Main!$AF$2</f>
        <v>1528.87</v>
      </c>
      <c r="G1272" s="639">
        <f>F1272*Main!$AF$4</f>
        <v>1528.87</v>
      </c>
      <c r="H1272" s="105"/>
      <c r="I1272" s="5"/>
    </row>
    <row r="1273" spans="1:9" s="106" customFormat="1" x14ac:dyDescent="0.35">
      <c r="A1273" s="418">
        <v>9255490</v>
      </c>
      <c r="B1273" s="254" t="s">
        <v>2230</v>
      </c>
      <c r="C1273" s="7" t="s">
        <v>36</v>
      </c>
      <c r="D1273" s="7">
        <v>20</v>
      </c>
      <c r="E1273" s="650">
        <v>1338.15</v>
      </c>
      <c r="F1273" s="8">
        <f>E1273/100*$I$2*Main!$AF$2</f>
        <v>1605.7800000000002</v>
      </c>
      <c r="G1273" s="639">
        <f>F1273*Main!$AF$4</f>
        <v>1605.7800000000002</v>
      </c>
      <c r="H1273" s="105"/>
      <c r="I1273" s="5"/>
    </row>
    <row r="1274" spans="1:9" s="106" customFormat="1" x14ac:dyDescent="0.35">
      <c r="A1274" s="418">
        <v>9255491</v>
      </c>
      <c r="B1274" s="254" t="s">
        <v>2231</v>
      </c>
      <c r="C1274" s="7" t="s">
        <v>36</v>
      </c>
      <c r="D1274" s="7">
        <v>20</v>
      </c>
      <c r="E1274" s="650">
        <v>1402.1833333333334</v>
      </c>
      <c r="F1274" s="8">
        <f>E1274/100*$I$2*Main!$AF$2</f>
        <v>1682.62</v>
      </c>
      <c r="G1274" s="639">
        <f>F1274*Main!$AF$4</f>
        <v>1682.62</v>
      </c>
      <c r="H1274" s="105"/>
      <c r="I1274" s="5"/>
    </row>
    <row r="1275" spans="1:9" s="106" customFormat="1" x14ac:dyDescent="0.35">
      <c r="A1275" s="418">
        <v>9255492</v>
      </c>
      <c r="B1275" s="254" t="s">
        <v>2232</v>
      </c>
      <c r="C1275" s="7" t="s">
        <v>36</v>
      </c>
      <c r="D1275" s="7">
        <v>20</v>
      </c>
      <c r="E1275" s="650">
        <v>1530.325</v>
      </c>
      <c r="F1275" s="8">
        <f>E1275/100*$I$2*Main!$AF$2</f>
        <v>1836.39</v>
      </c>
      <c r="G1275" s="639">
        <f>F1275*Main!$AF$4</f>
        <v>1836.39</v>
      </c>
      <c r="H1275" s="105"/>
      <c r="I1275" s="5"/>
    </row>
    <row r="1276" spans="1:9" s="106" customFormat="1" x14ac:dyDescent="0.35">
      <c r="A1276" s="418">
        <v>9270691</v>
      </c>
      <c r="B1276" s="254" t="s">
        <v>2233</v>
      </c>
      <c r="C1276" s="7" t="s">
        <v>36</v>
      </c>
      <c r="D1276" s="7">
        <v>20</v>
      </c>
      <c r="E1276" s="650">
        <v>540.58333333333337</v>
      </c>
      <c r="F1276" s="8">
        <f>E1276/100*$I$2*Main!$AF$2</f>
        <v>648.70000000000005</v>
      </c>
      <c r="G1276" s="639">
        <f>F1276*Main!$AF$4</f>
        <v>648.70000000000005</v>
      </c>
      <c r="H1276" s="105"/>
      <c r="I1276" s="5"/>
    </row>
    <row r="1277" spans="1:9" s="106" customFormat="1" x14ac:dyDescent="0.35">
      <c r="A1277" s="418">
        <v>9270693</v>
      </c>
      <c r="B1277" s="254" t="s">
        <v>2234</v>
      </c>
      <c r="C1277" s="7" t="s">
        <v>36</v>
      </c>
      <c r="D1277" s="7">
        <v>20</v>
      </c>
      <c r="E1277" s="650">
        <v>604.60833333333335</v>
      </c>
      <c r="F1277" s="8">
        <f>E1277/100*$I$2*Main!$AF$2</f>
        <v>725.53000000000009</v>
      </c>
      <c r="G1277" s="639">
        <f>F1277*Main!$AF$4</f>
        <v>725.53000000000009</v>
      </c>
      <c r="H1277" s="105"/>
      <c r="I1277" s="5"/>
    </row>
    <row r="1278" spans="1:9" s="106" customFormat="1" x14ac:dyDescent="0.35">
      <c r="A1278" s="418">
        <v>9270694</v>
      </c>
      <c r="B1278" s="254" t="s">
        <v>2235</v>
      </c>
      <c r="C1278" s="7" t="s">
        <v>36</v>
      </c>
      <c r="D1278" s="7">
        <v>20</v>
      </c>
      <c r="E1278" s="650">
        <v>636.625</v>
      </c>
      <c r="F1278" s="8">
        <f>E1278/100*$I$2*Main!$AF$2</f>
        <v>763.95</v>
      </c>
      <c r="G1278" s="639">
        <f>F1278*Main!$AF$4</f>
        <v>763.95</v>
      </c>
      <c r="H1278" s="105"/>
      <c r="I1278" s="5"/>
    </row>
    <row r="1279" spans="1:9" s="106" customFormat="1" x14ac:dyDescent="0.35">
      <c r="A1279" s="418">
        <v>9270695</v>
      </c>
      <c r="B1279" s="254" t="s">
        <v>2236</v>
      </c>
      <c r="C1279" s="7" t="s">
        <v>36</v>
      </c>
      <c r="D1279" s="7">
        <v>20</v>
      </c>
      <c r="E1279" s="650">
        <v>668.68333333333328</v>
      </c>
      <c r="F1279" s="8">
        <f>E1279/100*$I$2*Main!$AF$2</f>
        <v>802.41999999999985</v>
      </c>
      <c r="G1279" s="639">
        <f>F1279*Main!$AF$4</f>
        <v>802.41999999999985</v>
      </c>
      <c r="H1279" s="105"/>
      <c r="I1279" s="5"/>
    </row>
    <row r="1280" spans="1:9" s="106" customFormat="1" x14ac:dyDescent="0.35">
      <c r="A1280" s="418">
        <v>9270697</v>
      </c>
      <c r="B1280" s="254" t="s">
        <v>2237</v>
      </c>
      <c r="C1280" s="7" t="s">
        <v>36</v>
      </c>
      <c r="D1280" s="7">
        <v>20</v>
      </c>
      <c r="E1280" s="650">
        <v>732.73333333333335</v>
      </c>
      <c r="F1280" s="8">
        <f>E1280/100*$I$2*Main!$AF$2</f>
        <v>879.28000000000009</v>
      </c>
      <c r="G1280" s="639">
        <f>F1280*Main!$AF$4</f>
        <v>879.28000000000009</v>
      </c>
      <c r="H1280" s="105"/>
      <c r="I1280" s="5"/>
    </row>
    <row r="1281" spans="1:9" s="106" customFormat="1" x14ac:dyDescent="0.35">
      <c r="A1281" s="418">
        <v>9270699</v>
      </c>
      <c r="B1281" s="254" t="s">
        <v>2238</v>
      </c>
      <c r="C1281" s="7" t="s">
        <v>36</v>
      </c>
      <c r="D1281" s="7">
        <v>20</v>
      </c>
      <c r="E1281" s="650">
        <v>1274.0583333333334</v>
      </c>
      <c r="F1281" s="8">
        <f>E1281/100*$I$2*Main!$AF$2</f>
        <v>1528.87</v>
      </c>
      <c r="G1281" s="639">
        <f>F1281*Main!$AF$4</f>
        <v>1528.87</v>
      </c>
      <c r="H1281" s="105"/>
      <c r="I1281" s="5"/>
    </row>
    <row r="1282" spans="1:9" s="106" customFormat="1" x14ac:dyDescent="0.35">
      <c r="A1282" s="418">
        <v>9270700</v>
      </c>
      <c r="B1282" s="254" t="s">
        <v>2239</v>
      </c>
      <c r="C1282" s="7" t="s">
        <v>36</v>
      </c>
      <c r="D1282" s="7">
        <v>20</v>
      </c>
      <c r="E1282" s="650">
        <v>1338.15</v>
      </c>
      <c r="F1282" s="8">
        <f>E1282/100*$I$2*Main!$AF$2</f>
        <v>1605.7800000000002</v>
      </c>
      <c r="G1282" s="639">
        <f>F1282*Main!$AF$4</f>
        <v>1605.7800000000002</v>
      </c>
      <c r="H1282" s="105"/>
      <c r="I1282" s="5"/>
    </row>
    <row r="1283" spans="1:9" s="106" customFormat="1" x14ac:dyDescent="0.35">
      <c r="A1283" s="418">
        <v>9270701</v>
      </c>
      <c r="B1283" s="254" t="s">
        <v>2240</v>
      </c>
      <c r="C1283" s="7" t="s">
        <v>36</v>
      </c>
      <c r="D1283" s="7">
        <v>20</v>
      </c>
      <c r="E1283" s="650">
        <v>1402.1833333333334</v>
      </c>
      <c r="F1283" s="8">
        <f>E1283/100*$I$2*Main!$AF$2</f>
        <v>1682.62</v>
      </c>
      <c r="G1283" s="639">
        <f>F1283*Main!$AF$4</f>
        <v>1682.62</v>
      </c>
      <c r="H1283" s="105"/>
      <c r="I1283" s="5"/>
    </row>
    <row r="1284" spans="1:9" s="106" customFormat="1" x14ac:dyDescent="0.35">
      <c r="A1284" s="418">
        <v>9270702</v>
      </c>
      <c r="B1284" s="254" t="s">
        <v>2241</v>
      </c>
      <c r="C1284" s="7" t="s">
        <v>36</v>
      </c>
      <c r="D1284" s="7">
        <v>20</v>
      </c>
      <c r="E1284" s="650">
        <v>1530.325</v>
      </c>
      <c r="F1284" s="8">
        <f>E1284/100*$I$2*Main!$AF$2</f>
        <v>1836.39</v>
      </c>
      <c r="G1284" s="639">
        <f>F1284*Main!$AF$4</f>
        <v>1836.39</v>
      </c>
      <c r="H1284" s="105"/>
      <c r="I1284" s="5"/>
    </row>
    <row r="1285" spans="1:9" s="106" customFormat="1" x14ac:dyDescent="0.35">
      <c r="A1285" s="418">
        <v>9255494</v>
      </c>
      <c r="B1285" s="254" t="s">
        <v>2242</v>
      </c>
      <c r="C1285" s="7" t="s">
        <v>36</v>
      </c>
      <c r="D1285" s="7">
        <v>10</v>
      </c>
      <c r="E1285" s="650">
        <v>628.24166666666667</v>
      </c>
      <c r="F1285" s="8">
        <f>E1285/100*$I$2*Main!$AF$2</f>
        <v>753.89</v>
      </c>
      <c r="G1285" s="639">
        <f>F1285*Main!$AF$4</f>
        <v>753.89</v>
      </c>
      <c r="H1285" s="105"/>
      <c r="I1285" s="5"/>
    </row>
    <row r="1286" spans="1:9" s="106" customFormat="1" x14ac:dyDescent="0.35">
      <c r="A1286" s="418">
        <v>9255496</v>
      </c>
      <c r="B1286" s="254" t="s">
        <v>2243</v>
      </c>
      <c r="C1286" s="7" t="s">
        <v>36</v>
      </c>
      <c r="D1286" s="7">
        <v>10</v>
      </c>
      <c r="E1286" s="650">
        <v>702.67499999999995</v>
      </c>
      <c r="F1286" s="8">
        <f>E1286/100*$I$2*Main!$AF$2</f>
        <v>843.21</v>
      </c>
      <c r="G1286" s="639">
        <f>F1286*Main!$AF$4</f>
        <v>843.21</v>
      </c>
      <c r="H1286" s="105"/>
      <c r="I1286" s="5"/>
    </row>
    <row r="1287" spans="1:9" s="106" customFormat="1" x14ac:dyDescent="0.35">
      <c r="A1287" s="418">
        <v>9255497</v>
      </c>
      <c r="B1287" s="254" t="s">
        <v>2244</v>
      </c>
      <c r="C1287" s="7" t="s">
        <v>36</v>
      </c>
      <c r="D1287" s="7">
        <v>10</v>
      </c>
      <c r="E1287" s="650">
        <v>758.41666666666663</v>
      </c>
      <c r="F1287" s="8">
        <f>E1287/100*$I$2*Main!$AF$2</f>
        <v>910.1</v>
      </c>
      <c r="G1287" s="639">
        <f>F1287*Main!$AF$4</f>
        <v>910.1</v>
      </c>
      <c r="H1287" s="105"/>
      <c r="I1287" s="5"/>
    </row>
    <row r="1288" spans="1:9" s="106" customFormat="1" x14ac:dyDescent="0.35">
      <c r="A1288" s="418">
        <v>9255498</v>
      </c>
      <c r="B1288" s="254" t="s">
        <v>2245</v>
      </c>
      <c r="C1288" s="7" t="s">
        <v>36</v>
      </c>
      <c r="D1288" s="7">
        <v>10</v>
      </c>
      <c r="E1288" s="650">
        <v>777.125</v>
      </c>
      <c r="F1288" s="8">
        <f>E1288/100*$I$2*Main!$AF$2</f>
        <v>932.55000000000007</v>
      </c>
      <c r="G1288" s="639">
        <f>F1288*Main!$AF$4</f>
        <v>932.55000000000007</v>
      </c>
      <c r="H1288" s="105"/>
      <c r="I1288" s="5"/>
    </row>
    <row r="1289" spans="1:9" s="106" customFormat="1" x14ac:dyDescent="0.35">
      <c r="A1289" s="418">
        <v>9255500</v>
      </c>
      <c r="B1289" s="254" t="s">
        <v>2246</v>
      </c>
      <c r="C1289" s="7" t="s">
        <v>36</v>
      </c>
      <c r="D1289" s="7">
        <v>10</v>
      </c>
      <c r="E1289" s="650">
        <v>851.58333333333337</v>
      </c>
      <c r="F1289" s="8">
        <f>E1289/100*$I$2*Main!$AF$2</f>
        <v>1021.9</v>
      </c>
      <c r="G1289" s="639">
        <f>F1289*Main!$AF$4</f>
        <v>1021.9</v>
      </c>
      <c r="H1289" s="105"/>
      <c r="I1289" s="5"/>
    </row>
    <row r="1290" spans="1:9" s="106" customFormat="1" x14ac:dyDescent="0.35">
      <c r="A1290" s="416">
        <v>9255502</v>
      </c>
      <c r="B1290" s="254" t="s">
        <v>2247</v>
      </c>
      <c r="C1290" s="7" t="s">
        <v>36</v>
      </c>
      <c r="D1290" s="7">
        <v>10</v>
      </c>
      <c r="E1290" s="650">
        <v>1480.7583333333334</v>
      </c>
      <c r="F1290" s="8">
        <f>E1290/100*$I$2*Main!$AF$2</f>
        <v>1776.91</v>
      </c>
      <c r="G1290" s="639">
        <f>F1290*Main!$AF$4</f>
        <v>1776.91</v>
      </c>
      <c r="H1290" s="105"/>
      <c r="I1290" s="5"/>
    </row>
    <row r="1291" spans="1:9" s="106" customFormat="1" x14ac:dyDescent="0.35">
      <c r="A1291" s="418">
        <v>9255503</v>
      </c>
      <c r="B1291" s="254" t="s">
        <v>2248</v>
      </c>
      <c r="C1291" s="7" t="s">
        <v>36</v>
      </c>
      <c r="D1291" s="7">
        <v>10</v>
      </c>
      <c r="E1291" s="650">
        <v>1555.1916666666666</v>
      </c>
      <c r="F1291" s="8">
        <f>E1291/100*$I$2*Main!$AF$2</f>
        <v>1866.2299999999998</v>
      </c>
      <c r="G1291" s="639">
        <f>F1291*Main!$AF$4</f>
        <v>1866.2299999999998</v>
      </c>
      <c r="H1291" s="105"/>
      <c r="I1291" s="5"/>
    </row>
    <row r="1292" spans="1:9" s="106" customFormat="1" x14ac:dyDescent="0.35">
      <c r="A1292" s="418">
        <v>9255504</v>
      </c>
      <c r="B1292" s="254" t="s">
        <v>2249</v>
      </c>
      <c r="C1292" s="7" t="s">
        <v>36</v>
      </c>
      <c r="D1292" s="7">
        <v>10</v>
      </c>
      <c r="E1292" s="650">
        <v>1629.625</v>
      </c>
      <c r="F1292" s="8">
        <f>E1292/100*$I$2*Main!$AF$2</f>
        <v>1955.5500000000002</v>
      </c>
      <c r="G1292" s="639">
        <f>F1292*Main!$AF$4</f>
        <v>1955.5500000000002</v>
      </c>
      <c r="H1292" s="105"/>
      <c r="I1292" s="5"/>
    </row>
    <row r="1293" spans="1:9" s="106" customFormat="1" x14ac:dyDescent="0.35">
      <c r="A1293" s="418">
        <v>9255505</v>
      </c>
      <c r="B1293" s="254" t="s">
        <v>2250</v>
      </c>
      <c r="C1293" s="7" t="s">
        <v>36</v>
      </c>
      <c r="D1293" s="7">
        <v>10</v>
      </c>
      <c r="E1293" s="650">
        <v>1778.575</v>
      </c>
      <c r="F1293" s="8">
        <f>E1293/100*$I$2*Main!$AF$2</f>
        <v>2134.29</v>
      </c>
      <c r="G1293" s="639">
        <f>F1293*Main!$AF$4</f>
        <v>2134.29</v>
      </c>
      <c r="H1293" s="105"/>
      <c r="I1293" s="5"/>
    </row>
    <row r="1294" spans="1:9" s="106" customFormat="1" x14ac:dyDescent="0.35">
      <c r="A1294" s="418">
        <v>9270704</v>
      </c>
      <c r="B1294" s="254" t="s">
        <v>2251</v>
      </c>
      <c r="C1294" s="7" t="s">
        <v>36</v>
      </c>
      <c r="D1294" s="7">
        <v>10</v>
      </c>
      <c r="E1294" s="650">
        <v>628.24166666666667</v>
      </c>
      <c r="F1294" s="8">
        <f>E1294/100*$I$2*Main!$AF$2</f>
        <v>753.89</v>
      </c>
      <c r="G1294" s="639">
        <f>F1294*Main!$AF$4</f>
        <v>753.89</v>
      </c>
      <c r="H1294" s="105"/>
      <c r="I1294" s="5"/>
    </row>
    <row r="1295" spans="1:9" s="106" customFormat="1" x14ac:dyDescent="0.35">
      <c r="A1295" s="418">
        <v>9270706</v>
      </c>
      <c r="B1295" s="254" t="s">
        <v>2252</v>
      </c>
      <c r="C1295" s="7" t="s">
        <v>36</v>
      </c>
      <c r="D1295" s="7">
        <v>10</v>
      </c>
      <c r="E1295" s="650">
        <v>702.67499999999995</v>
      </c>
      <c r="F1295" s="8">
        <f>E1295/100*$I$2*Main!$AF$2</f>
        <v>843.21</v>
      </c>
      <c r="G1295" s="639">
        <f>F1295*Main!$AF$4</f>
        <v>843.21</v>
      </c>
      <c r="H1295" s="105"/>
      <c r="I1295" s="5"/>
    </row>
    <row r="1296" spans="1:9" s="106" customFormat="1" x14ac:dyDescent="0.35">
      <c r="A1296" s="418">
        <v>9270707</v>
      </c>
      <c r="B1296" s="254" t="s">
        <v>2253</v>
      </c>
      <c r="C1296" s="7" t="s">
        <v>36</v>
      </c>
      <c r="D1296" s="7">
        <v>10</v>
      </c>
      <c r="E1296" s="650">
        <v>739.875</v>
      </c>
      <c r="F1296" s="8">
        <f>E1296/100*$I$2*Main!$AF$2</f>
        <v>887.84999999999991</v>
      </c>
      <c r="G1296" s="639">
        <f>F1296*Main!$AF$4</f>
        <v>887.84999999999991</v>
      </c>
      <c r="H1296" s="105"/>
      <c r="I1296" s="5"/>
    </row>
    <row r="1297" spans="1:9" s="106" customFormat="1" x14ac:dyDescent="0.35">
      <c r="A1297" s="418">
        <v>9270708</v>
      </c>
      <c r="B1297" s="254" t="s">
        <v>2254</v>
      </c>
      <c r="C1297" s="7" t="s">
        <v>36</v>
      </c>
      <c r="D1297" s="7">
        <v>10</v>
      </c>
      <c r="E1297" s="650">
        <v>777.125</v>
      </c>
      <c r="F1297" s="8">
        <f>E1297/100*$I$2*Main!$AF$2</f>
        <v>932.55000000000007</v>
      </c>
      <c r="G1297" s="639">
        <f>F1297*Main!$AF$4</f>
        <v>932.55000000000007</v>
      </c>
      <c r="H1297" s="105"/>
      <c r="I1297" s="5"/>
    </row>
    <row r="1298" spans="1:9" s="106" customFormat="1" x14ac:dyDescent="0.35">
      <c r="A1298" s="418">
        <v>9270710</v>
      </c>
      <c r="B1298" s="254" t="s">
        <v>2255</v>
      </c>
      <c r="C1298" s="7" t="s">
        <v>36</v>
      </c>
      <c r="D1298" s="7">
        <v>10</v>
      </c>
      <c r="E1298" s="650">
        <v>851.58333333333337</v>
      </c>
      <c r="F1298" s="8">
        <f>E1298/100*$I$2*Main!$AF$2</f>
        <v>1021.9</v>
      </c>
      <c r="G1298" s="639">
        <f>F1298*Main!$AF$4</f>
        <v>1021.9</v>
      </c>
      <c r="H1298" s="105"/>
      <c r="I1298" s="5"/>
    </row>
    <row r="1299" spans="1:9" s="106" customFormat="1" x14ac:dyDescent="0.35">
      <c r="A1299" s="418">
        <v>9270712</v>
      </c>
      <c r="B1299" s="254" t="s">
        <v>2256</v>
      </c>
      <c r="C1299" s="7" t="s">
        <v>36</v>
      </c>
      <c r="D1299" s="7">
        <v>10</v>
      </c>
      <c r="E1299" s="650">
        <v>1480.7583333333334</v>
      </c>
      <c r="F1299" s="8">
        <f>E1299/100*$I$2*Main!$AF$2</f>
        <v>1776.91</v>
      </c>
      <c r="G1299" s="639">
        <f>F1299*Main!$AF$4</f>
        <v>1776.91</v>
      </c>
      <c r="H1299" s="105"/>
      <c r="I1299" s="5"/>
    </row>
    <row r="1300" spans="1:9" s="106" customFormat="1" x14ac:dyDescent="0.35">
      <c r="A1300" s="418">
        <v>9270713</v>
      </c>
      <c r="B1300" s="254" t="s">
        <v>2257</v>
      </c>
      <c r="C1300" s="7" t="s">
        <v>36</v>
      </c>
      <c r="D1300" s="7">
        <v>10</v>
      </c>
      <c r="E1300" s="650">
        <v>1555.1916666666666</v>
      </c>
      <c r="F1300" s="8">
        <f>E1300/100*$I$2*Main!$AF$2</f>
        <v>1866.2299999999998</v>
      </c>
      <c r="G1300" s="639">
        <f>F1300*Main!$AF$4</f>
        <v>1866.2299999999998</v>
      </c>
      <c r="H1300" s="105"/>
      <c r="I1300" s="5"/>
    </row>
    <row r="1301" spans="1:9" s="106" customFormat="1" x14ac:dyDescent="0.35">
      <c r="A1301" s="418">
        <v>9270714</v>
      </c>
      <c r="B1301" s="254" t="s">
        <v>2258</v>
      </c>
      <c r="C1301" s="7" t="s">
        <v>36</v>
      </c>
      <c r="D1301" s="7">
        <v>10</v>
      </c>
      <c r="E1301" s="650">
        <v>1629.625</v>
      </c>
      <c r="F1301" s="8">
        <f>E1301/100*$I$2*Main!$AF$2</f>
        <v>1955.5500000000002</v>
      </c>
      <c r="G1301" s="639">
        <f>F1301*Main!$AF$4</f>
        <v>1955.5500000000002</v>
      </c>
      <c r="H1301" s="105"/>
      <c r="I1301" s="5"/>
    </row>
    <row r="1302" spans="1:9" s="106" customFormat="1" x14ac:dyDescent="0.35">
      <c r="A1302" s="418">
        <v>9270715</v>
      </c>
      <c r="B1302" s="254" t="s">
        <v>2259</v>
      </c>
      <c r="C1302" s="7" t="s">
        <v>36</v>
      </c>
      <c r="D1302" s="7">
        <v>10</v>
      </c>
      <c r="E1302" s="650">
        <v>1778.575</v>
      </c>
      <c r="F1302" s="8">
        <f>E1302/100*$I$2*Main!$AF$2</f>
        <v>2134.29</v>
      </c>
      <c r="G1302" s="639">
        <f>F1302*Main!$AF$4</f>
        <v>2134.29</v>
      </c>
      <c r="H1302" s="105"/>
      <c r="I1302" s="5"/>
    </row>
    <row r="1303" spans="1:9" s="106" customFormat="1" x14ac:dyDescent="0.35">
      <c r="A1303" s="418">
        <v>9255507</v>
      </c>
      <c r="B1303" s="254" t="s">
        <v>2260</v>
      </c>
      <c r="C1303" s="7" t="s">
        <v>36</v>
      </c>
      <c r="D1303" s="7">
        <v>10</v>
      </c>
      <c r="E1303" s="650">
        <v>668.22500000000002</v>
      </c>
      <c r="F1303" s="8">
        <f>E1303/100*$I$2*Main!$AF$2</f>
        <v>801.87</v>
      </c>
      <c r="G1303" s="639">
        <f>F1303*Main!$AF$4</f>
        <v>801.87</v>
      </c>
      <c r="H1303" s="105"/>
      <c r="I1303" s="5"/>
    </row>
    <row r="1304" spans="1:9" s="106" customFormat="1" x14ac:dyDescent="0.35">
      <c r="A1304" s="418">
        <v>9255509</v>
      </c>
      <c r="B1304" s="254" t="s">
        <v>2261</v>
      </c>
      <c r="C1304" s="7" t="s">
        <v>36</v>
      </c>
      <c r="D1304" s="7">
        <v>10</v>
      </c>
      <c r="E1304" s="650">
        <v>747.4083333333333</v>
      </c>
      <c r="F1304" s="8">
        <f>E1304/100*$I$2*Main!$AF$2</f>
        <v>896.88999999999987</v>
      </c>
      <c r="G1304" s="639">
        <f>F1304*Main!$AF$4</f>
        <v>896.88999999999987</v>
      </c>
      <c r="H1304" s="105"/>
      <c r="I1304" s="5"/>
    </row>
    <row r="1305" spans="1:9" s="106" customFormat="1" x14ac:dyDescent="0.35">
      <c r="A1305" s="418">
        <v>9255510</v>
      </c>
      <c r="B1305" s="254" t="s">
        <v>2262</v>
      </c>
      <c r="C1305" s="7" t="s">
        <v>36</v>
      </c>
      <c r="D1305" s="7">
        <v>10</v>
      </c>
      <c r="E1305" s="650">
        <v>806.69166666666672</v>
      </c>
      <c r="F1305" s="8">
        <f>E1305/100*$I$2*Main!$AF$2</f>
        <v>968.03000000000009</v>
      </c>
      <c r="G1305" s="639">
        <f>F1305*Main!$AF$4</f>
        <v>968.03000000000009</v>
      </c>
      <c r="H1305" s="105"/>
      <c r="I1305" s="5"/>
    </row>
    <row r="1306" spans="1:9" s="106" customFormat="1" x14ac:dyDescent="0.35">
      <c r="A1306" s="418">
        <v>9255511</v>
      </c>
      <c r="B1306" s="254" t="s">
        <v>2263</v>
      </c>
      <c r="C1306" s="7" t="s">
        <v>36</v>
      </c>
      <c r="D1306" s="7">
        <v>10</v>
      </c>
      <c r="E1306" s="650">
        <v>826.60833333333335</v>
      </c>
      <c r="F1306" s="8">
        <f>E1306/100*$I$2*Main!$AF$2</f>
        <v>991.93000000000006</v>
      </c>
      <c r="G1306" s="639">
        <f>F1306*Main!$AF$4</f>
        <v>991.93000000000006</v>
      </c>
      <c r="H1306" s="105"/>
      <c r="I1306" s="5"/>
    </row>
    <row r="1307" spans="1:9" s="106" customFormat="1" x14ac:dyDescent="0.35">
      <c r="A1307" s="418">
        <v>9255513</v>
      </c>
      <c r="B1307" s="254" t="s">
        <v>2264</v>
      </c>
      <c r="C1307" s="7" t="s">
        <v>36</v>
      </c>
      <c r="D1307" s="7">
        <v>10</v>
      </c>
      <c r="E1307" s="650">
        <v>905.8</v>
      </c>
      <c r="F1307" s="8">
        <f>E1307/100*$I$2*Main!$AF$2</f>
        <v>1086.96</v>
      </c>
      <c r="G1307" s="639">
        <f>F1307*Main!$AF$4</f>
        <v>1086.96</v>
      </c>
      <c r="H1307" s="105"/>
      <c r="I1307" s="5"/>
    </row>
    <row r="1308" spans="1:9" s="106" customFormat="1" x14ac:dyDescent="0.35">
      <c r="A1308" s="416">
        <v>9255515</v>
      </c>
      <c r="B1308" s="254" t="s">
        <v>2265</v>
      </c>
      <c r="C1308" s="7" t="s">
        <v>36</v>
      </c>
      <c r="D1308" s="7">
        <v>10</v>
      </c>
      <c r="E1308" s="650">
        <v>1575.0250000000001</v>
      </c>
      <c r="F1308" s="8">
        <f>E1308/100*$I$2*Main!$AF$2</f>
        <v>1890.0300000000002</v>
      </c>
      <c r="G1308" s="639">
        <f>F1308*Main!$AF$4</f>
        <v>1890.0300000000002</v>
      </c>
      <c r="H1308" s="105"/>
      <c r="I1308" s="5"/>
    </row>
    <row r="1309" spans="1:9" s="106" customFormat="1" x14ac:dyDescent="0.35">
      <c r="A1309" s="418">
        <v>9255516</v>
      </c>
      <c r="B1309" s="254" t="s">
        <v>2266</v>
      </c>
      <c r="C1309" s="7" t="s">
        <v>36</v>
      </c>
      <c r="D1309" s="7">
        <v>10</v>
      </c>
      <c r="E1309" s="650">
        <v>1654.2</v>
      </c>
      <c r="F1309" s="8">
        <f>E1309/100*$I$2*Main!$AF$2</f>
        <v>1985.0400000000002</v>
      </c>
      <c r="G1309" s="639">
        <f>F1309*Main!$AF$4</f>
        <v>1985.0400000000002</v>
      </c>
      <c r="H1309" s="105"/>
      <c r="I1309" s="5"/>
    </row>
    <row r="1310" spans="1:9" s="106" customFormat="1" x14ac:dyDescent="0.35">
      <c r="A1310" s="418">
        <v>9255517</v>
      </c>
      <c r="B1310" s="254" t="s">
        <v>2267</v>
      </c>
      <c r="C1310" s="7" t="s">
        <v>36</v>
      </c>
      <c r="D1310" s="7">
        <v>10</v>
      </c>
      <c r="E1310" s="650">
        <v>1733.3833333333334</v>
      </c>
      <c r="F1310" s="8">
        <f>E1310/100*$I$2*Main!$AF$2</f>
        <v>2080.06</v>
      </c>
      <c r="G1310" s="639">
        <f>F1310*Main!$AF$4</f>
        <v>2080.06</v>
      </c>
      <c r="H1310" s="105"/>
      <c r="I1310" s="5"/>
    </row>
    <row r="1311" spans="1:9" s="106" customFormat="1" x14ac:dyDescent="0.35">
      <c r="A1311" s="418">
        <v>9255518</v>
      </c>
      <c r="B1311" s="254" t="s">
        <v>2268</v>
      </c>
      <c r="C1311" s="7" t="s">
        <v>36</v>
      </c>
      <c r="D1311" s="7">
        <v>10</v>
      </c>
      <c r="E1311" s="650">
        <v>1891.7916666666667</v>
      </c>
      <c r="F1311" s="8">
        <f>E1311/100*$I$2*Main!$AF$2</f>
        <v>2270.15</v>
      </c>
      <c r="G1311" s="639">
        <f>F1311*Main!$AF$4</f>
        <v>2270.15</v>
      </c>
      <c r="H1311" s="105"/>
      <c r="I1311" s="5"/>
    </row>
    <row r="1312" spans="1:9" s="106" customFormat="1" x14ac:dyDescent="0.35">
      <c r="A1312" s="418">
        <v>9270717</v>
      </c>
      <c r="B1312" s="254" t="s">
        <v>2269</v>
      </c>
      <c r="C1312" s="7" t="s">
        <v>36</v>
      </c>
      <c r="D1312" s="7">
        <v>10</v>
      </c>
      <c r="E1312" s="650">
        <v>668.22500000000002</v>
      </c>
      <c r="F1312" s="8">
        <f>E1312/100*$I$2*Main!$AF$2</f>
        <v>801.87</v>
      </c>
      <c r="G1312" s="639">
        <f>F1312*Main!$AF$4</f>
        <v>801.87</v>
      </c>
      <c r="H1312" s="105"/>
      <c r="I1312" s="5"/>
    </row>
    <row r="1313" spans="1:9" s="106" customFormat="1" x14ac:dyDescent="0.35">
      <c r="A1313" s="418">
        <v>9270719</v>
      </c>
      <c r="B1313" s="254" t="s">
        <v>2270</v>
      </c>
      <c r="C1313" s="7" t="s">
        <v>36</v>
      </c>
      <c r="D1313" s="7">
        <v>10</v>
      </c>
      <c r="E1313" s="650">
        <v>747.4083333333333</v>
      </c>
      <c r="F1313" s="8">
        <f>E1313/100*$I$2*Main!$AF$2</f>
        <v>896.88999999999987</v>
      </c>
      <c r="G1313" s="639">
        <f>F1313*Main!$AF$4</f>
        <v>896.88999999999987</v>
      </c>
      <c r="H1313" s="105"/>
      <c r="I1313" s="5"/>
    </row>
    <row r="1314" spans="1:9" s="106" customFormat="1" x14ac:dyDescent="0.35">
      <c r="A1314" s="418">
        <v>9270720</v>
      </c>
      <c r="B1314" s="254" t="s">
        <v>2271</v>
      </c>
      <c r="C1314" s="7" t="s">
        <v>36</v>
      </c>
      <c r="D1314" s="7">
        <v>10</v>
      </c>
      <c r="E1314" s="650">
        <v>787.0333333333333</v>
      </c>
      <c r="F1314" s="8">
        <f>E1314/100*$I$2*Main!$AF$2</f>
        <v>944.43999999999994</v>
      </c>
      <c r="G1314" s="639">
        <f>F1314*Main!$AF$4</f>
        <v>944.43999999999994</v>
      </c>
      <c r="H1314" s="105"/>
      <c r="I1314" s="5"/>
    </row>
    <row r="1315" spans="1:9" s="106" customFormat="1" x14ac:dyDescent="0.35">
      <c r="A1315" s="418">
        <v>9270721</v>
      </c>
      <c r="B1315" s="254" t="s">
        <v>2272</v>
      </c>
      <c r="C1315" s="7" t="s">
        <v>36</v>
      </c>
      <c r="D1315" s="7">
        <v>10</v>
      </c>
      <c r="E1315" s="650">
        <v>826.60833333333335</v>
      </c>
      <c r="F1315" s="8">
        <f>E1315/100*$I$2*Main!$AF$2</f>
        <v>991.93000000000006</v>
      </c>
      <c r="G1315" s="639">
        <f>F1315*Main!$AF$4</f>
        <v>991.93000000000006</v>
      </c>
      <c r="H1315" s="105"/>
      <c r="I1315" s="5"/>
    </row>
    <row r="1316" spans="1:9" s="106" customFormat="1" x14ac:dyDescent="0.35">
      <c r="A1316" s="418">
        <v>9270723</v>
      </c>
      <c r="B1316" s="254" t="s">
        <v>2273</v>
      </c>
      <c r="C1316" s="7" t="s">
        <v>36</v>
      </c>
      <c r="D1316" s="7">
        <v>10</v>
      </c>
      <c r="E1316" s="650">
        <v>905.8</v>
      </c>
      <c r="F1316" s="8">
        <f>E1316/100*$I$2*Main!$AF$2</f>
        <v>1086.96</v>
      </c>
      <c r="G1316" s="639">
        <f>F1316*Main!$AF$4</f>
        <v>1086.96</v>
      </c>
      <c r="H1316" s="105"/>
      <c r="I1316" s="5"/>
    </row>
    <row r="1317" spans="1:9" s="106" customFormat="1" x14ac:dyDescent="0.35">
      <c r="A1317" s="418">
        <v>9270725</v>
      </c>
      <c r="B1317" s="254" t="s">
        <v>2274</v>
      </c>
      <c r="C1317" s="7" t="s">
        <v>36</v>
      </c>
      <c r="D1317" s="7">
        <v>10</v>
      </c>
      <c r="E1317" s="650">
        <v>1575.0250000000001</v>
      </c>
      <c r="F1317" s="8">
        <f>E1317/100*$I$2*Main!$AF$2</f>
        <v>1890.0300000000002</v>
      </c>
      <c r="G1317" s="639">
        <f>F1317*Main!$AF$4</f>
        <v>1890.0300000000002</v>
      </c>
      <c r="H1317" s="105"/>
      <c r="I1317" s="5"/>
    </row>
    <row r="1318" spans="1:9" s="106" customFormat="1" x14ac:dyDescent="0.35">
      <c r="A1318" s="418">
        <v>9270726</v>
      </c>
      <c r="B1318" s="254" t="s">
        <v>2275</v>
      </c>
      <c r="C1318" s="7" t="s">
        <v>36</v>
      </c>
      <c r="D1318" s="7">
        <v>10</v>
      </c>
      <c r="E1318" s="650">
        <v>1654.2</v>
      </c>
      <c r="F1318" s="8">
        <f>E1318/100*$I$2*Main!$AF$2</f>
        <v>1985.0400000000002</v>
      </c>
      <c r="G1318" s="639">
        <f>F1318*Main!$AF$4</f>
        <v>1985.0400000000002</v>
      </c>
      <c r="H1318" s="105"/>
      <c r="I1318" s="5"/>
    </row>
    <row r="1319" spans="1:9" s="106" customFormat="1" x14ac:dyDescent="0.35">
      <c r="A1319" s="418">
        <v>9270727</v>
      </c>
      <c r="B1319" s="254" t="s">
        <v>2276</v>
      </c>
      <c r="C1319" s="7" t="s">
        <v>36</v>
      </c>
      <c r="D1319" s="7">
        <v>10</v>
      </c>
      <c r="E1319" s="650">
        <v>1733.3833333333334</v>
      </c>
      <c r="F1319" s="8">
        <f>E1319/100*$I$2*Main!$AF$2</f>
        <v>2080.06</v>
      </c>
      <c r="G1319" s="639">
        <f>F1319*Main!$AF$4</f>
        <v>2080.06</v>
      </c>
      <c r="H1319" s="105"/>
      <c r="I1319" s="5"/>
    </row>
    <row r="1320" spans="1:9" s="106" customFormat="1" x14ac:dyDescent="0.35">
      <c r="A1320" s="418">
        <v>9270728</v>
      </c>
      <c r="B1320" s="254" t="s">
        <v>2277</v>
      </c>
      <c r="C1320" s="7" t="s">
        <v>36</v>
      </c>
      <c r="D1320" s="7">
        <v>10</v>
      </c>
      <c r="E1320" s="650">
        <v>1891.7916666666667</v>
      </c>
      <c r="F1320" s="8">
        <f>E1320/100*$I$2*Main!$AF$2</f>
        <v>2270.15</v>
      </c>
      <c r="G1320" s="639">
        <f>F1320*Main!$AF$4</f>
        <v>2270.15</v>
      </c>
      <c r="H1320" s="105"/>
      <c r="I1320" s="5"/>
    </row>
    <row r="1321" spans="1:9" s="106" customFormat="1" x14ac:dyDescent="0.35">
      <c r="A1321" s="418">
        <v>9257310</v>
      </c>
      <c r="B1321" s="254" t="s">
        <v>2278</v>
      </c>
      <c r="C1321" s="320"/>
      <c r="D1321" s="7">
        <v>1</v>
      </c>
      <c r="E1321" s="650">
        <v>9590.5</v>
      </c>
      <c r="F1321" s="8">
        <f>E1321/100*$I$2*Main!$AF$2</f>
        <v>11508.6</v>
      </c>
      <c r="G1321" s="639">
        <f>F1321*Main!$AF$4</f>
        <v>11508.6</v>
      </c>
      <c r="H1321" s="105"/>
      <c r="I1321" s="5"/>
    </row>
    <row r="1322" spans="1:9" s="106" customFormat="1" x14ac:dyDescent="0.35">
      <c r="A1322" s="418">
        <v>9257311</v>
      </c>
      <c r="B1322" s="254" t="s">
        <v>2279</v>
      </c>
      <c r="C1322" s="320"/>
      <c r="D1322" s="7">
        <v>1</v>
      </c>
      <c r="E1322" s="650">
        <v>15326.533333333333</v>
      </c>
      <c r="F1322" s="8">
        <f>E1322/100*$I$2*Main!$AF$2</f>
        <v>18391.84</v>
      </c>
      <c r="G1322" s="639">
        <f>F1322*Main!$AF$4</f>
        <v>18391.84</v>
      </c>
      <c r="H1322" s="105"/>
      <c r="I1322" s="5"/>
    </row>
    <row r="1323" spans="1:9" s="106" customFormat="1" x14ac:dyDescent="0.35">
      <c r="A1323" s="418">
        <v>9257312</v>
      </c>
      <c r="B1323" s="254" t="s">
        <v>2280</v>
      </c>
      <c r="C1323" s="320"/>
      <c r="D1323" s="7">
        <v>1</v>
      </c>
      <c r="E1323" s="650">
        <v>18478.266666666666</v>
      </c>
      <c r="F1323" s="8">
        <f>E1323/100*$I$2*Main!$AF$2</f>
        <v>22173.920000000002</v>
      </c>
      <c r="G1323" s="639">
        <f>F1323*Main!$AF$4</f>
        <v>22173.920000000002</v>
      </c>
      <c r="H1323" s="105"/>
      <c r="I1323" s="5"/>
    </row>
    <row r="1324" spans="1:9" s="106" customFormat="1" x14ac:dyDescent="0.35">
      <c r="A1324" s="418">
        <v>9257313</v>
      </c>
      <c r="B1324" s="254" t="s">
        <v>2281</v>
      </c>
      <c r="C1324" s="320"/>
      <c r="D1324" s="7">
        <v>1</v>
      </c>
      <c r="E1324" s="650">
        <v>20571.95</v>
      </c>
      <c r="F1324" s="8">
        <f>E1324/100*$I$2*Main!$AF$2</f>
        <v>24686.34</v>
      </c>
      <c r="G1324" s="639">
        <f>F1324*Main!$AF$4</f>
        <v>24686.34</v>
      </c>
      <c r="H1324" s="105"/>
      <c r="I1324" s="5"/>
    </row>
    <row r="1325" spans="1:9" s="106" customFormat="1" x14ac:dyDescent="0.35">
      <c r="A1325" s="418">
        <v>9257690</v>
      </c>
      <c r="B1325" s="254" t="s">
        <v>2282</v>
      </c>
      <c r="C1325" s="320"/>
      <c r="D1325" s="7">
        <v>20</v>
      </c>
      <c r="E1325" s="650">
        <v>293.28333333333336</v>
      </c>
      <c r="F1325" s="8">
        <f>E1325/100*$I$2*Main!$AF$2</f>
        <v>351.94</v>
      </c>
      <c r="G1325" s="639">
        <f>F1325*Main!$AF$4</f>
        <v>351.94</v>
      </c>
      <c r="H1325" s="105"/>
      <c r="I1325" s="5"/>
    </row>
    <row r="1326" spans="1:9" s="106" customFormat="1" x14ac:dyDescent="0.35">
      <c r="A1326" s="418">
        <v>9257691</v>
      </c>
      <c r="B1326" s="254" t="s">
        <v>2283</v>
      </c>
      <c r="C1326" s="320"/>
      <c r="D1326" s="7">
        <v>20</v>
      </c>
      <c r="E1326" s="650">
        <v>293.28333333333336</v>
      </c>
      <c r="F1326" s="8">
        <f>E1326/100*$I$2*Main!$AF$2</f>
        <v>351.94</v>
      </c>
      <c r="G1326" s="639">
        <f>F1326*Main!$AF$4</f>
        <v>351.94</v>
      </c>
      <c r="H1326" s="105"/>
      <c r="I1326" s="5"/>
    </row>
    <row r="1327" spans="1:9" s="106" customFormat="1" x14ac:dyDescent="0.35">
      <c r="A1327" s="418">
        <v>9257692</v>
      </c>
      <c r="B1327" s="254" t="s">
        <v>2284</v>
      </c>
      <c r="C1327" s="320"/>
      <c r="D1327" s="7">
        <v>20</v>
      </c>
      <c r="E1327" s="650">
        <v>386.64166666666665</v>
      </c>
      <c r="F1327" s="8">
        <f>E1327/100*$I$2*Main!$AF$2</f>
        <v>463.96999999999997</v>
      </c>
      <c r="G1327" s="639">
        <f>F1327*Main!$AF$4</f>
        <v>463.96999999999997</v>
      </c>
      <c r="H1327" s="105"/>
      <c r="I1327" s="5"/>
    </row>
    <row r="1328" spans="1:9" s="106" customFormat="1" x14ac:dyDescent="0.35">
      <c r="A1328" s="418">
        <v>9257693</v>
      </c>
      <c r="B1328" s="254" t="s">
        <v>2285</v>
      </c>
      <c r="C1328" s="320"/>
      <c r="D1328" s="7">
        <v>20</v>
      </c>
      <c r="E1328" s="650">
        <v>386.64166666666665</v>
      </c>
      <c r="F1328" s="8">
        <f>E1328/100*$I$2*Main!$AF$2</f>
        <v>463.96999999999997</v>
      </c>
      <c r="G1328" s="639">
        <f>F1328*Main!$AF$4</f>
        <v>463.96999999999997</v>
      </c>
      <c r="H1328" s="105"/>
      <c r="I1328" s="5"/>
    </row>
    <row r="1329" spans="1:9" s="106" customFormat="1" x14ac:dyDescent="0.35">
      <c r="A1329" s="418">
        <v>9257694</v>
      </c>
      <c r="B1329" s="254" t="s">
        <v>2286</v>
      </c>
      <c r="C1329" s="320"/>
      <c r="D1329" s="7">
        <v>20</v>
      </c>
      <c r="E1329" s="650">
        <v>506.58333333333331</v>
      </c>
      <c r="F1329" s="8">
        <f>E1329/100*$I$2*Main!$AF$2</f>
        <v>607.9</v>
      </c>
      <c r="G1329" s="639">
        <f>F1329*Main!$AF$4</f>
        <v>607.9</v>
      </c>
      <c r="H1329" s="105"/>
      <c r="I1329" s="5"/>
    </row>
    <row r="1330" spans="1:9" s="106" customFormat="1" x14ac:dyDescent="0.35">
      <c r="A1330" s="418">
        <v>9257695</v>
      </c>
      <c r="B1330" s="254" t="s">
        <v>2287</v>
      </c>
      <c r="C1330" s="320"/>
      <c r="D1330" s="7">
        <v>20</v>
      </c>
      <c r="E1330" s="650">
        <v>506.58333333333331</v>
      </c>
      <c r="F1330" s="8">
        <f>E1330/100*$I$2*Main!$AF$2</f>
        <v>607.9</v>
      </c>
      <c r="G1330" s="639">
        <f>F1330*Main!$AF$4</f>
        <v>607.9</v>
      </c>
      <c r="H1330" s="105"/>
      <c r="I1330" s="5"/>
    </row>
    <row r="1331" spans="1:9" s="106" customFormat="1" x14ac:dyDescent="0.35">
      <c r="A1331" s="418">
        <v>9257696</v>
      </c>
      <c r="B1331" s="254" t="s">
        <v>2288</v>
      </c>
      <c r="C1331" s="320"/>
      <c r="D1331" s="7">
        <v>20</v>
      </c>
      <c r="E1331" s="650">
        <v>698.50833333333333</v>
      </c>
      <c r="F1331" s="8">
        <f>E1331/100*$I$2*Main!$AF$2</f>
        <v>838.20999999999992</v>
      </c>
      <c r="G1331" s="639">
        <f>F1331*Main!$AF$4</f>
        <v>838.20999999999992</v>
      </c>
      <c r="H1331" s="105"/>
      <c r="I1331" s="5"/>
    </row>
    <row r="1332" spans="1:9" s="106" customFormat="1" x14ac:dyDescent="0.35">
      <c r="A1332" s="418">
        <v>9257697</v>
      </c>
      <c r="B1332" s="254" t="s">
        <v>2289</v>
      </c>
      <c r="C1332" s="320"/>
      <c r="D1332" s="7">
        <v>20</v>
      </c>
      <c r="E1332" s="650">
        <v>698.50833333333333</v>
      </c>
      <c r="F1332" s="8">
        <f>E1332/100*$I$2*Main!$AF$2</f>
        <v>838.20999999999992</v>
      </c>
      <c r="G1332" s="639">
        <f>F1332*Main!$AF$4</f>
        <v>838.20999999999992</v>
      </c>
      <c r="H1332" s="105"/>
      <c r="I1332" s="5"/>
    </row>
    <row r="1333" spans="1:9" s="106" customFormat="1" x14ac:dyDescent="0.35">
      <c r="A1333" s="418">
        <v>9257277</v>
      </c>
      <c r="B1333" s="254" t="s">
        <v>2290</v>
      </c>
      <c r="C1333" s="320"/>
      <c r="D1333" s="7">
        <v>1</v>
      </c>
      <c r="E1333" s="650">
        <v>10786.033333333333</v>
      </c>
      <c r="F1333" s="8">
        <f>E1333/100*$I$2*Main!$AF$2</f>
        <v>12943.24</v>
      </c>
      <c r="G1333" s="639">
        <f>F1333*Main!$AF$4</f>
        <v>12943.24</v>
      </c>
      <c r="H1333" s="105"/>
      <c r="I1333" s="5"/>
    </row>
    <row r="1334" spans="1:9" s="106" customFormat="1" x14ac:dyDescent="0.35">
      <c r="A1334" s="418">
        <v>9257278</v>
      </c>
      <c r="B1334" s="254" t="s">
        <v>2291</v>
      </c>
      <c r="C1334" s="320"/>
      <c r="D1334" s="7">
        <v>1</v>
      </c>
      <c r="E1334" s="650">
        <v>12902.908333333333</v>
      </c>
      <c r="F1334" s="8">
        <f>E1334/100*$I$2*Main!$AF$2</f>
        <v>15483.489999999998</v>
      </c>
      <c r="G1334" s="639">
        <f>F1334*Main!$AF$4</f>
        <v>15483.489999999998</v>
      </c>
      <c r="H1334" s="105"/>
      <c r="I1334" s="5"/>
    </row>
    <row r="1335" spans="1:9" s="106" customFormat="1" x14ac:dyDescent="0.35">
      <c r="A1335" s="418">
        <v>9257279</v>
      </c>
      <c r="B1335" s="254" t="s">
        <v>2292</v>
      </c>
      <c r="C1335" s="320"/>
      <c r="D1335" s="7">
        <v>1</v>
      </c>
      <c r="E1335" s="650">
        <v>16128.625</v>
      </c>
      <c r="F1335" s="8">
        <f>E1335/100*$I$2*Main!$AF$2</f>
        <v>19354.349999999999</v>
      </c>
      <c r="G1335" s="639">
        <f>F1335*Main!$AF$4</f>
        <v>19354.349999999999</v>
      </c>
      <c r="H1335" s="105"/>
      <c r="I1335" s="5"/>
    </row>
    <row r="1336" spans="1:9" s="5" customFormat="1" x14ac:dyDescent="0.35">
      <c r="A1336" s="418">
        <v>9257619</v>
      </c>
      <c r="B1336" s="254" t="s">
        <v>2293</v>
      </c>
      <c r="C1336" s="320"/>
      <c r="D1336" s="7">
        <v>1</v>
      </c>
      <c r="E1336" s="650">
        <v>521.42499999999995</v>
      </c>
      <c r="F1336" s="8">
        <f>E1336/100*$I$2*Main!$AF$2</f>
        <v>625.71</v>
      </c>
      <c r="G1336" s="639">
        <f>F1336*Main!$AF$4</f>
        <v>625.71</v>
      </c>
      <c r="H1336" s="9"/>
    </row>
    <row r="1337" spans="1:9" s="5" customFormat="1" x14ac:dyDescent="0.35">
      <c r="A1337" s="418">
        <v>9257620</v>
      </c>
      <c r="B1337" s="254" t="s">
        <v>2294</v>
      </c>
      <c r="C1337" s="320"/>
      <c r="D1337" s="7">
        <v>1</v>
      </c>
      <c r="E1337" s="650">
        <v>661</v>
      </c>
      <c r="F1337" s="8">
        <f>E1337/100*$I$2*Main!$AF$2</f>
        <v>793.2</v>
      </c>
      <c r="G1337" s="639">
        <f>F1337*Main!$AF$4</f>
        <v>793.2</v>
      </c>
      <c r="H1337" s="9"/>
    </row>
    <row r="1338" spans="1:9" s="5" customFormat="1" x14ac:dyDescent="0.35">
      <c r="A1338" s="418">
        <v>9257621</v>
      </c>
      <c r="B1338" s="254" t="s">
        <v>2295</v>
      </c>
      <c r="C1338" s="320"/>
      <c r="D1338" s="7">
        <v>1</v>
      </c>
      <c r="E1338" s="650">
        <v>923.52499999999998</v>
      </c>
      <c r="F1338" s="8">
        <f>E1338/100*$I$2*Main!$AF$2</f>
        <v>1108.23</v>
      </c>
      <c r="G1338" s="639">
        <f>F1338*Main!$AF$4</f>
        <v>1108.23</v>
      </c>
      <c r="H1338" s="9"/>
    </row>
    <row r="1339" spans="1:9" s="5" customFormat="1" x14ac:dyDescent="0.35">
      <c r="A1339" s="418">
        <v>9257627</v>
      </c>
      <c r="B1339" s="254" t="s">
        <v>2296</v>
      </c>
      <c r="C1339" s="320"/>
      <c r="D1339" s="7">
        <v>1</v>
      </c>
      <c r="E1339" s="650">
        <v>832.7166666666667</v>
      </c>
      <c r="F1339" s="8">
        <f>E1339/100*$I$2*Main!$AF$2</f>
        <v>999.26</v>
      </c>
      <c r="G1339" s="639">
        <f>F1339*Main!$AF$4</f>
        <v>999.26</v>
      </c>
      <c r="H1339" s="9"/>
    </row>
    <row r="1340" spans="1:9" s="5" customFormat="1" x14ac:dyDescent="0.35">
      <c r="A1340" s="418">
        <v>9257736</v>
      </c>
      <c r="B1340" s="254" t="s">
        <v>2297</v>
      </c>
      <c r="C1340" s="320"/>
      <c r="D1340" s="7">
        <v>1</v>
      </c>
      <c r="E1340" s="650">
        <v>953.64166666666665</v>
      </c>
      <c r="F1340" s="8">
        <f>E1340/100*$I$2*Main!$AF$2</f>
        <v>1144.3699999999999</v>
      </c>
      <c r="G1340" s="639">
        <f>F1340*Main!$AF$4</f>
        <v>1144.3699999999999</v>
      </c>
      <c r="H1340" s="9"/>
    </row>
    <row r="1341" spans="1:9" s="5" customFormat="1" x14ac:dyDescent="0.35">
      <c r="A1341" s="418">
        <v>9255696</v>
      </c>
      <c r="B1341" s="254" t="s">
        <v>2298</v>
      </c>
      <c r="C1341" s="7" t="s">
        <v>36</v>
      </c>
      <c r="D1341" s="7">
        <v>10</v>
      </c>
      <c r="E1341" s="650">
        <v>3102.7833333333333</v>
      </c>
      <c r="F1341" s="8">
        <f>E1341/100*$I$2*Main!$AF$2</f>
        <v>3723.34</v>
      </c>
      <c r="G1341" s="639">
        <f>F1341*Main!$AF$4</f>
        <v>3723.34</v>
      </c>
      <c r="H1341" s="9"/>
    </row>
    <row r="1342" spans="1:9" s="5" customFormat="1" x14ac:dyDescent="0.35">
      <c r="A1342" s="418">
        <v>9255697</v>
      </c>
      <c r="B1342" s="254" t="s">
        <v>2299</v>
      </c>
      <c r="C1342" s="7" t="s">
        <v>36</v>
      </c>
      <c r="D1342" s="7">
        <v>10</v>
      </c>
      <c r="E1342" s="650">
        <v>3432.5166666666669</v>
      </c>
      <c r="F1342" s="8">
        <f>E1342/100*$I$2*Main!$AF$2</f>
        <v>4119.0200000000004</v>
      </c>
      <c r="G1342" s="639">
        <f>F1342*Main!$AF$4</f>
        <v>4119.0200000000004</v>
      </c>
      <c r="H1342" s="9"/>
    </row>
    <row r="1343" spans="1:9" s="5" customFormat="1" x14ac:dyDescent="0.35">
      <c r="A1343" s="418">
        <v>9255698</v>
      </c>
      <c r="B1343" s="254" t="s">
        <v>2300</v>
      </c>
      <c r="C1343" s="7" t="s">
        <v>36</v>
      </c>
      <c r="D1343" s="7">
        <v>10</v>
      </c>
      <c r="E1343" s="650">
        <v>3597.3666666666668</v>
      </c>
      <c r="F1343" s="8">
        <f>E1343/100*$I$2*Main!$AF$2</f>
        <v>4316.84</v>
      </c>
      <c r="G1343" s="639">
        <f>F1343*Main!$AF$4</f>
        <v>4316.84</v>
      </c>
      <c r="H1343" s="9"/>
    </row>
    <row r="1344" spans="1:9" s="5" customFormat="1" x14ac:dyDescent="0.35">
      <c r="A1344" s="418">
        <v>9255699</v>
      </c>
      <c r="B1344" s="254" t="s">
        <v>2301</v>
      </c>
      <c r="C1344" s="7" t="s">
        <v>36</v>
      </c>
      <c r="D1344" s="7">
        <v>10</v>
      </c>
      <c r="E1344" s="650">
        <v>3762.2</v>
      </c>
      <c r="F1344" s="8">
        <f>E1344/100*$I$2*Main!$AF$2</f>
        <v>4514.6400000000003</v>
      </c>
      <c r="G1344" s="639">
        <f>F1344*Main!$AF$4</f>
        <v>4514.6400000000003</v>
      </c>
      <c r="H1344" s="9"/>
    </row>
    <row r="1345" spans="1:9" s="5" customFormat="1" x14ac:dyDescent="0.35">
      <c r="A1345" s="418">
        <v>9255700</v>
      </c>
      <c r="B1345" s="254" t="s">
        <v>2302</v>
      </c>
      <c r="C1345" s="320"/>
      <c r="D1345" s="7">
        <v>10</v>
      </c>
      <c r="E1345" s="650">
        <v>4091.9</v>
      </c>
      <c r="F1345" s="8">
        <f>E1345/100*$I$2*Main!$AF$2</f>
        <v>4910.2800000000007</v>
      </c>
      <c r="G1345" s="639">
        <f>F1345*Main!$AF$4</f>
        <v>4910.2800000000007</v>
      </c>
      <c r="H1345" s="9"/>
    </row>
    <row r="1346" spans="1:9" s="5" customFormat="1" x14ac:dyDescent="0.35">
      <c r="A1346" s="418">
        <v>9255701</v>
      </c>
      <c r="B1346" s="254" t="s">
        <v>2303</v>
      </c>
      <c r="C1346" s="7" t="s">
        <v>36</v>
      </c>
      <c r="D1346" s="7">
        <v>10</v>
      </c>
      <c r="E1346" s="650">
        <v>4751.2833333333338</v>
      </c>
      <c r="F1346" s="8">
        <f>E1346/100*$I$2*Main!$AF$2</f>
        <v>5701.5400000000009</v>
      </c>
      <c r="G1346" s="639">
        <f>F1346*Main!$AF$4</f>
        <v>5701.5400000000009</v>
      </c>
      <c r="H1346" s="9"/>
    </row>
    <row r="1347" spans="1:9" s="5" customFormat="1" x14ac:dyDescent="0.35">
      <c r="A1347" s="418">
        <v>9255702</v>
      </c>
      <c r="B1347" s="254" t="s">
        <v>2304</v>
      </c>
      <c r="C1347" s="320"/>
      <c r="D1347" s="7">
        <v>10</v>
      </c>
      <c r="E1347" s="650">
        <v>5080.9750000000004</v>
      </c>
      <c r="F1347" s="8">
        <f>E1347/100*$I$2*Main!$AF$2</f>
        <v>6097.17</v>
      </c>
      <c r="G1347" s="639">
        <f>F1347*Main!$AF$4</f>
        <v>6097.17</v>
      </c>
      <c r="H1347" s="9"/>
    </row>
    <row r="1348" spans="1:9" s="106" customFormat="1" x14ac:dyDescent="0.35">
      <c r="A1348" s="418">
        <v>9255703</v>
      </c>
      <c r="B1348" s="254" t="s">
        <v>2305</v>
      </c>
      <c r="C1348" s="7" t="s">
        <v>36</v>
      </c>
      <c r="D1348" s="7">
        <v>10</v>
      </c>
      <c r="E1348" s="650">
        <v>5410.6750000000002</v>
      </c>
      <c r="F1348" s="8">
        <f>E1348/100*$I$2*Main!$AF$2</f>
        <v>6492.81</v>
      </c>
      <c r="G1348" s="639">
        <f>F1348*Main!$AF$4</f>
        <v>6492.81</v>
      </c>
      <c r="H1348" s="105"/>
      <c r="I1348" s="5"/>
    </row>
    <row r="1349" spans="1:9" s="5" customFormat="1" x14ac:dyDescent="0.35">
      <c r="A1349" s="418">
        <v>9255704</v>
      </c>
      <c r="B1349" s="254" t="s">
        <v>2306</v>
      </c>
      <c r="C1349" s="7" t="s">
        <v>36</v>
      </c>
      <c r="D1349" s="7">
        <v>10</v>
      </c>
      <c r="E1349" s="650">
        <v>6070.083333333333</v>
      </c>
      <c r="F1349" s="8">
        <f>E1349/100*$I$2*Main!$AF$2</f>
        <v>7284.0999999999995</v>
      </c>
      <c r="G1349" s="639">
        <f>F1349*Main!$AF$4</f>
        <v>7284.0999999999995</v>
      </c>
      <c r="H1349" s="9"/>
    </row>
    <row r="1350" spans="1:9" s="5" customFormat="1" x14ac:dyDescent="0.35">
      <c r="A1350" s="418">
        <v>9257386</v>
      </c>
      <c r="B1350" s="254" t="s">
        <v>2307</v>
      </c>
      <c r="C1350" s="7" t="s">
        <v>36</v>
      </c>
      <c r="D1350" s="7">
        <v>10</v>
      </c>
      <c r="E1350" s="650">
        <v>3102.7833333333333</v>
      </c>
      <c r="F1350" s="8">
        <f>E1350/100*$I$2*Main!$AF$2</f>
        <v>3723.34</v>
      </c>
      <c r="G1350" s="639">
        <f>F1350*Main!$AF$4</f>
        <v>3723.34</v>
      </c>
      <c r="H1350" s="9"/>
    </row>
    <row r="1351" spans="1:9" s="5" customFormat="1" x14ac:dyDescent="0.35">
      <c r="A1351" s="418">
        <v>9257387</v>
      </c>
      <c r="B1351" s="254" t="s">
        <v>2308</v>
      </c>
      <c r="C1351" s="7" t="s">
        <v>36</v>
      </c>
      <c r="D1351" s="7">
        <v>10</v>
      </c>
      <c r="E1351" s="650">
        <v>3432.5166666666669</v>
      </c>
      <c r="F1351" s="8">
        <f>E1351/100*$I$2*Main!$AF$2</f>
        <v>4119.0200000000004</v>
      </c>
      <c r="G1351" s="639">
        <f>F1351*Main!$AF$4</f>
        <v>4119.0200000000004</v>
      </c>
      <c r="H1351" s="9"/>
    </row>
    <row r="1352" spans="1:9" s="5" customFormat="1" x14ac:dyDescent="0.35">
      <c r="A1352" s="418">
        <v>9257388</v>
      </c>
      <c r="B1352" s="254" t="s">
        <v>2309</v>
      </c>
      <c r="C1352" s="7" t="s">
        <v>36</v>
      </c>
      <c r="D1352" s="7">
        <v>10</v>
      </c>
      <c r="E1352" s="650">
        <v>3597.3666666666668</v>
      </c>
      <c r="F1352" s="8">
        <f>E1352/100*$I$2*Main!$AF$2</f>
        <v>4316.84</v>
      </c>
      <c r="G1352" s="639">
        <f>F1352*Main!$AF$4</f>
        <v>4316.84</v>
      </c>
      <c r="H1352" s="9"/>
    </row>
    <row r="1353" spans="1:9" s="5" customFormat="1" x14ac:dyDescent="0.35">
      <c r="A1353" s="418">
        <v>9257389</v>
      </c>
      <c r="B1353" s="254" t="s">
        <v>2310</v>
      </c>
      <c r="C1353" s="7" t="s">
        <v>36</v>
      </c>
      <c r="D1353" s="7">
        <v>10</v>
      </c>
      <c r="E1353" s="650">
        <v>3762.2</v>
      </c>
      <c r="F1353" s="8">
        <f>E1353/100*$I$2*Main!$AF$2</f>
        <v>4514.6400000000003</v>
      </c>
      <c r="G1353" s="639">
        <f>F1353*Main!$AF$4</f>
        <v>4514.6400000000003</v>
      </c>
      <c r="H1353" s="9"/>
    </row>
    <row r="1354" spans="1:9" s="5" customFormat="1" x14ac:dyDescent="0.35">
      <c r="A1354" s="418">
        <v>9257390</v>
      </c>
      <c r="B1354" s="254" t="s">
        <v>2311</v>
      </c>
      <c r="C1354" s="7" t="s">
        <v>36</v>
      </c>
      <c r="D1354" s="7">
        <v>10</v>
      </c>
      <c r="E1354" s="650">
        <v>4091.9</v>
      </c>
      <c r="F1354" s="8">
        <f>E1354/100*$I$2*Main!$AF$2</f>
        <v>4910.2800000000007</v>
      </c>
      <c r="G1354" s="639">
        <f>F1354*Main!$AF$4</f>
        <v>4910.2800000000007</v>
      </c>
      <c r="H1354" s="9"/>
    </row>
    <row r="1355" spans="1:9" s="5" customFormat="1" x14ac:dyDescent="0.35">
      <c r="A1355" s="418">
        <v>9257391</v>
      </c>
      <c r="B1355" s="254" t="s">
        <v>2312</v>
      </c>
      <c r="C1355" s="7" t="s">
        <v>36</v>
      </c>
      <c r="D1355" s="7">
        <v>10</v>
      </c>
      <c r="E1355" s="650">
        <v>4751.2833333333338</v>
      </c>
      <c r="F1355" s="8">
        <f>E1355/100*$I$2*Main!$AF$2</f>
        <v>5701.5400000000009</v>
      </c>
      <c r="G1355" s="639">
        <f>F1355*Main!$AF$4</f>
        <v>5701.5400000000009</v>
      </c>
      <c r="H1355" s="9"/>
    </row>
    <row r="1356" spans="1:9" s="5" customFormat="1" x14ac:dyDescent="0.35">
      <c r="A1356" s="418">
        <v>9257392</v>
      </c>
      <c r="B1356" s="254" t="s">
        <v>2313</v>
      </c>
      <c r="C1356" s="7" t="s">
        <v>36</v>
      </c>
      <c r="D1356" s="7">
        <v>10</v>
      </c>
      <c r="E1356" s="650">
        <v>5080.9750000000004</v>
      </c>
      <c r="F1356" s="8">
        <f>E1356/100*$I$2*Main!$AF$2</f>
        <v>6097.17</v>
      </c>
      <c r="G1356" s="639">
        <f>F1356*Main!$AF$4</f>
        <v>6097.17</v>
      </c>
      <c r="H1356" s="9"/>
    </row>
    <row r="1357" spans="1:9" s="5" customFormat="1" x14ac:dyDescent="0.35">
      <c r="A1357" s="418">
        <v>9257393</v>
      </c>
      <c r="B1357" s="254" t="s">
        <v>2314</v>
      </c>
      <c r="C1357" s="7" t="s">
        <v>36</v>
      </c>
      <c r="D1357" s="7">
        <v>10</v>
      </c>
      <c r="E1357" s="650">
        <v>5410.6750000000002</v>
      </c>
      <c r="F1357" s="8">
        <f>E1357/100*$I$2*Main!$AF$2</f>
        <v>6492.81</v>
      </c>
      <c r="G1357" s="639">
        <f>F1357*Main!$AF$4</f>
        <v>6492.81</v>
      </c>
      <c r="H1357" s="9"/>
    </row>
    <row r="1358" spans="1:9" s="5" customFormat="1" x14ac:dyDescent="0.35">
      <c r="A1358" s="418">
        <v>9257394</v>
      </c>
      <c r="B1358" s="254" t="s">
        <v>2315</v>
      </c>
      <c r="C1358" s="7" t="s">
        <v>36</v>
      </c>
      <c r="D1358" s="7">
        <v>10</v>
      </c>
      <c r="E1358" s="650">
        <v>6070.083333333333</v>
      </c>
      <c r="F1358" s="8">
        <f>E1358/100*$I$2*Main!$AF$2</f>
        <v>7284.0999999999995</v>
      </c>
      <c r="G1358" s="639">
        <f>F1358*Main!$AF$4</f>
        <v>7284.0999999999995</v>
      </c>
      <c r="H1358" s="9"/>
    </row>
    <row r="1359" spans="1:9" s="5" customFormat="1" x14ac:dyDescent="0.35">
      <c r="A1359" s="418">
        <v>9255723</v>
      </c>
      <c r="B1359" s="254" t="s">
        <v>2316</v>
      </c>
      <c r="C1359" s="7" t="s">
        <v>36</v>
      </c>
      <c r="D1359" s="7">
        <v>10</v>
      </c>
      <c r="E1359" s="650">
        <v>3707.7750000000001</v>
      </c>
      <c r="F1359" s="8">
        <f>E1359/100*$I$2*Main!$AF$2</f>
        <v>4449.33</v>
      </c>
      <c r="G1359" s="639">
        <f>F1359*Main!$AF$4</f>
        <v>4449.33</v>
      </c>
      <c r="H1359" s="9"/>
    </row>
    <row r="1360" spans="1:9" s="106" customFormat="1" x14ac:dyDescent="0.35">
      <c r="A1360" s="418">
        <v>9255724</v>
      </c>
      <c r="B1360" s="254" t="s">
        <v>2317</v>
      </c>
      <c r="C1360" s="7" t="s">
        <v>36</v>
      </c>
      <c r="D1360" s="7">
        <v>10</v>
      </c>
      <c r="E1360" s="650">
        <v>4149.5083333333332</v>
      </c>
      <c r="F1360" s="8">
        <f>E1360/100*$I$2*Main!$AF$2</f>
        <v>4979.41</v>
      </c>
      <c r="G1360" s="639">
        <f>F1360*Main!$AF$4</f>
        <v>4979.41</v>
      </c>
      <c r="H1360" s="105"/>
      <c r="I1360" s="5"/>
    </row>
    <row r="1361" spans="1:9" s="106" customFormat="1" x14ac:dyDescent="0.35">
      <c r="A1361" s="418">
        <v>9255725</v>
      </c>
      <c r="B1361" s="254" t="s">
        <v>2318</v>
      </c>
      <c r="C1361" s="7" t="s">
        <v>36</v>
      </c>
      <c r="D1361" s="7">
        <v>10</v>
      </c>
      <c r="E1361" s="650">
        <v>4370.3833333333332</v>
      </c>
      <c r="F1361" s="8">
        <f>E1361/100*$I$2*Main!$AF$2</f>
        <v>5244.46</v>
      </c>
      <c r="G1361" s="639">
        <f>F1361*Main!$AF$4</f>
        <v>5244.46</v>
      </c>
      <c r="H1361" s="105"/>
      <c r="I1361" s="5"/>
    </row>
    <row r="1362" spans="1:9" s="106" customFormat="1" x14ac:dyDescent="0.35">
      <c r="A1362" s="418">
        <v>9255726</v>
      </c>
      <c r="B1362" s="254" t="s">
        <v>2319</v>
      </c>
      <c r="C1362" s="7" t="s">
        <v>36</v>
      </c>
      <c r="D1362" s="7">
        <v>10</v>
      </c>
      <c r="E1362" s="650">
        <v>4591.2666666666664</v>
      </c>
      <c r="F1362" s="8">
        <f>E1362/100*$I$2*Main!$AF$2</f>
        <v>5509.52</v>
      </c>
      <c r="G1362" s="639">
        <f>F1362*Main!$AF$4</f>
        <v>5509.52</v>
      </c>
      <c r="H1362" s="105"/>
      <c r="I1362" s="5"/>
    </row>
    <row r="1363" spans="1:9" s="5" customFormat="1" x14ac:dyDescent="0.35">
      <c r="A1363" s="418">
        <v>9255727</v>
      </c>
      <c r="B1363" s="254" t="s">
        <v>2320</v>
      </c>
      <c r="C1363" s="320"/>
      <c r="D1363" s="7">
        <v>10</v>
      </c>
      <c r="E1363" s="650">
        <v>5033</v>
      </c>
      <c r="F1363" s="8">
        <f>E1363/100*$I$2*Main!$AF$2</f>
        <v>6039.5999999999995</v>
      </c>
      <c r="G1363" s="639">
        <f>F1363*Main!$AF$4</f>
        <v>6039.5999999999995</v>
      </c>
      <c r="H1363" s="9"/>
    </row>
    <row r="1364" spans="1:9" s="5" customFormat="1" x14ac:dyDescent="0.35">
      <c r="A1364" s="418">
        <v>9255728</v>
      </c>
      <c r="B1364" s="254" t="s">
        <v>2321</v>
      </c>
      <c r="C1364" s="7" t="s">
        <v>36</v>
      </c>
      <c r="D1364" s="7">
        <v>10</v>
      </c>
      <c r="E1364" s="650">
        <v>5916.5083333333332</v>
      </c>
      <c r="F1364" s="8">
        <f>E1364/100*$I$2*Main!$AF$2</f>
        <v>7099.81</v>
      </c>
      <c r="G1364" s="639">
        <f>F1364*Main!$AF$4</f>
        <v>7099.81</v>
      </c>
      <c r="H1364" s="9"/>
    </row>
    <row r="1365" spans="1:9" s="5" customFormat="1" x14ac:dyDescent="0.35">
      <c r="A1365" s="418">
        <v>9255729</v>
      </c>
      <c r="B1365" s="254" t="s">
        <v>2322</v>
      </c>
      <c r="C1365" s="320"/>
      <c r="D1365" s="7">
        <v>10</v>
      </c>
      <c r="E1365" s="650">
        <v>6358.25</v>
      </c>
      <c r="F1365" s="8">
        <f>E1365/100*$I$2*Main!$AF$2</f>
        <v>7629.9000000000005</v>
      </c>
      <c r="G1365" s="639">
        <f>F1365*Main!$AF$4</f>
        <v>7629.9000000000005</v>
      </c>
      <c r="H1365" s="9"/>
    </row>
    <row r="1366" spans="1:9" s="5" customFormat="1" x14ac:dyDescent="0.35">
      <c r="A1366" s="418">
        <v>9255730</v>
      </c>
      <c r="B1366" s="254" t="s">
        <v>2323</v>
      </c>
      <c r="C1366" s="7" t="s">
        <v>36</v>
      </c>
      <c r="D1366" s="7">
        <v>10</v>
      </c>
      <c r="E1366" s="650">
        <v>6800.0083333333332</v>
      </c>
      <c r="F1366" s="8">
        <f>E1366/100*$I$2*Main!$AF$2</f>
        <v>8160.01</v>
      </c>
      <c r="G1366" s="639">
        <f>F1366*Main!$AF$4</f>
        <v>8160.01</v>
      </c>
      <c r="H1366" s="9"/>
    </row>
    <row r="1367" spans="1:9" s="5" customFormat="1" x14ac:dyDescent="0.35">
      <c r="A1367" s="418">
        <v>9255731</v>
      </c>
      <c r="B1367" s="254" t="s">
        <v>2324</v>
      </c>
      <c r="C1367" s="7" t="s">
        <v>36</v>
      </c>
      <c r="D1367" s="7">
        <v>10</v>
      </c>
      <c r="E1367" s="650">
        <v>7683.5333333333338</v>
      </c>
      <c r="F1367" s="8">
        <f>E1367/100*$I$2*Main!$AF$2</f>
        <v>9220.24</v>
      </c>
      <c r="G1367" s="639">
        <f>F1367*Main!$AF$4</f>
        <v>9220.24</v>
      </c>
      <c r="H1367" s="9"/>
    </row>
    <row r="1368" spans="1:9" s="5" customFormat="1" x14ac:dyDescent="0.35">
      <c r="A1368" s="418">
        <v>9257413</v>
      </c>
      <c r="B1368" s="254" t="s">
        <v>2325</v>
      </c>
      <c r="C1368" s="7" t="s">
        <v>36</v>
      </c>
      <c r="D1368" s="7">
        <v>10</v>
      </c>
      <c r="E1368" s="650">
        <v>3707.7750000000001</v>
      </c>
      <c r="F1368" s="8">
        <f>E1368/100*$I$2*Main!$AF$2</f>
        <v>4449.33</v>
      </c>
      <c r="G1368" s="639">
        <f>F1368*Main!$AF$4</f>
        <v>4449.33</v>
      </c>
      <c r="H1368" s="9"/>
    </row>
    <row r="1369" spans="1:9" s="5" customFormat="1" x14ac:dyDescent="0.35">
      <c r="A1369" s="418">
        <v>9257414</v>
      </c>
      <c r="B1369" s="254" t="s">
        <v>2326</v>
      </c>
      <c r="C1369" s="7" t="s">
        <v>36</v>
      </c>
      <c r="D1369" s="7">
        <v>10</v>
      </c>
      <c r="E1369" s="650">
        <v>4149.5083333333332</v>
      </c>
      <c r="F1369" s="8">
        <f>E1369/100*$I$2*Main!$AF$2</f>
        <v>4979.41</v>
      </c>
      <c r="G1369" s="639">
        <f>F1369*Main!$AF$4</f>
        <v>4979.41</v>
      </c>
      <c r="H1369" s="9"/>
    </row>
    <row r="1370" spans="1:9" s="5" customFormat="1" x14ac:dyDescent="0.35">
      <c r="A1370" s="418">
        <v>9257415</v>
      </c>
      <c r="B1370" s="254" t="s">
        <v>2327</v>
      </c>
      <c r="C1370" s="7" t="s">
        <v>36</v>
      </c>
      <c r="D1370" s="7">
        <v>10</v>
      </c>
      <c r="E1370" s="650">
        <v>4370.3833333333332</v>
      </c>
      <c r="F1370" s="8">
        <f>E1370/100*$I$2*Main!$AF$2</f>
        <v>5244.46</v>
      </c>
      <c r="G1370" s="639">
        <f>F1370*Main!$AF$4</f>
        <v>5244.46</v>
      </c>
      <c r="H1370" s="9"/>
    </row>
    <row r="1371" spans="1:9" s="5" customFormat="1" x14ac:dyDescent="0.35">
      <c r="A1371" s="418">
        <v>9257416</v>
      </c>
      <c r="B1371" s="254" t="s">
        <v>2328</v>
      </c>
      <c r="C1371" s="7" t="s">
        <v>36</v>
      </c>
      <c r="D1371" s="7">
        <v>10</v>
      </c>
      <c r="E1371" s="650">
        <v>4591.2666666666664</v>
      </c>
      <c r="F1371" s="8">
        <f>E1371/100*$I$2*Main!$AF$2</f>
        <v>5509.52</v>
      </c>
      <c r="G1371" s="639">
        <f>F1371*Main!$AF$4</f>
        <v>5509.52</v>
      </c>
      <c r="H1371" s="9"/>
    </row>
    <row r="1372" spans="1:9" s="106" customFormat="1" x14ac:dyDescent="0.35">
      <c r="A1372" s="418">
        <v>9257417</v>
      </c>
      <c r="B1372" s="254" t="s">
        <v>2329</v>
      </c>
      <c r="C1372" s="7" t="s">
        <v>36</v>
      </c>
      <c r="D1372" s="7">
        <v>10</v>
      </c>
      <c r="E1372" s="650">
        <v>5033</v>
      </c>
      <c r="F1372" s="8">
        <f>E1372/100*$I$2*Main!$AF$2</f>
        <v>6039.5999999999995</v>
      </c>
      <c r="G1372" s="639">
        <f>F1372*Main!$AF$4</f>
        <v>6039.5999999999995</v>
      </c>
      <c r="H1372" s="105"/>
      <c r="I1372" s="5"/>
    </row>
    <row r="1373" spans="1:9" s="106" customFormat="1" x14ac:dyDescent="0.35">
      <c r="A1373" s="418">
        <v>9257418</v>
      </c>
      <c r="B1373" s="254" t="s">
        <v>2330</v>
      </c>
      <c r="C1373" s="7" t="s">
        <v>36</v>
      </c>
      <c r="D1373" s="7">
        <v>10</v>
      </c>
      <c r="E1373" s="650">
        <v>5916.5083333333332</v>
      </c>
      <c r="F1373" s="8">
        <f>E1373/100*$I$2*Main!$AF$2</f>
        <v>7099.81</v>
      </c>
      <c r="G1373" s="639">
        <f>F1373*Main!$AF$4</f>
        <v>7099.81</v>
      </c>
      <c r="H1373" s="105"/>
      <c r="I1373" s="5"/>
    </row>
    <row r="1374" spans="1:9" s="106" customFormat="1" x14ac:dyDescent="0.35">
      <c r="A1374" s="418">
        <v>9257419</v>
      </c>
      <c r="B1374" s="254" t="s">
        <v>2331</v>
      </c>
      <c r="C1374" s="7" t="s">
        <v>36</v>
      </c>
      <c r="D1374" s="7">
        <v>10</v>
      </c>
      <c r="E1374" s="650">
        <v>6358.25</v>
      </c>
      <c r="F1374" s="8">
        <f>E1374/100*$I$2*Main!$AF$2</f>
        <v>7629.9000000000005</v>
      </c>
      <c r="G1374" s="639">
        <f>F1374*Main!$AF$4</f>
        <v>7629.9000000000005</v>
      </c>
      <c r="H1374" s="105"/>
      <c r="I1374" s="5"/>
    </row>
    <row r="1375" spans="1:9" s="106" customFormat="1" x14ac:dyDescent="0.35">
      <c r="A1375" s="418">
        <v>9257420</v>
      </c>
      <c r="B1375" s="254" t="s">
        <v>2332</v>
      </c>
      <c r="C1375" s="7" t="s">
        <v>36</v>
      </c>
      <c r="D1375" s="7">
        <v>10</v>
      </c>
      <c r="E1375" s="650">
        <v>6800.0083333333332</v>
      </c>
      <c r="F1375" s="8">
        <f>E1375/100*$I$2*Main!$AF$2</f>
        <v>8160.01</v>
      </c>
      <c r="G1375" s="639">
        <f>F1375*Main!$AF$4</f>
        <v>8160.01</v>
      </c>
      <c r="H1375" s="105"/>
      <c r="I1375" s="5"/>
    </row>
    <row r="1376" spans="1:9" s="106" customFormat="1" x14ac:dyDescent="0.35">
      <c r="A1376" s="418">
        <v>9257421</v>
      </c>
      <c r="B1376" s="254" t="s">
        <v>2333</v>
      </c>
      <c r="C1376" s="7" t="s">
        <v>36</v>
      </c>
      <c r="D1376" s="7">
        <v>10</v>
      </c>
      <c r="E1376" s="650">
        <v>7683.5333333333338</v>
      </c>
      <c r="F1376" s="8">
        <f>E1376/100*$I$2*Main!$AF$2</f>
        <v>9220.24</v>
      </c>
      <c r="G1376" s="639">
        <f>F1376*Main!$AF$4</f>
        <v>9220.24</v>
      </c>
      <c r="H1376" s="105"/>
      <c r="I1376" s="5"/>
    </row>
    <row r="1377" spans="1:9" s="106" customFormat="1" x14ac:dyDescent="0.35">
      <c r="A1377" s="418">
        <v>9255750</v>
      </c>
      <c r="B1377" s="254" t="s">
        <v>2334</v>
      </c>
      <c r="C1377" s="7" t="s">
        <v>36</v>
      </c>
      <c r="D1377" s="7">
        <v>10</v>
      </c>
      <c r="E1377" s="650">
        <v>4475.333333333333</v>
      </c>
      <c r="F1377" s="8">
        <f>E1377/100*$I$2*Main!$AF$2</f>
        <v>5370.4</v>
      </c>
      <c r="G1377" s="639">
        <f>F1377*Main!$AF$4</f>
        <v>5370.4</v>
      </c>
      <c r="H1377" s="105"/>
      <c r="I1377" s="5"/>
    </row>
    <row r="1378" spans="1:9" s="106" customFormat="1" x14ac:dyDescent="0.35">
      <c r="A1378" s="418">
        <v>9255751</v>
      </c>
      <c r="B1378" s="254" t="s">
        <v>2335</v>
      </c>
      <c r="C1378" s="7" t="s">
        <v>36</v>
      </c>
      <c r="D1378" s="7">
        <v>10</v>
      </c>
      <c r="E1378" s="650">
        <v>5127.7250000000004</v>
      </c>
      <c r="F1378" s="8">
        <f>E1378/100*$I$2*Main!$AF$2</f>
        <v>6153.27</v>
      </c>
      <c r="G1378" s="639">
        <f>F1378*Main!$AF$4</f>
        <v>6153.27</v>
      </c>
      <c r="H1378" s="105"/>
      <c r="I1378" s="5"/>
    </row>
    <row r="1379" spans="1:9" s="106" customFormat="1" x14ac:dyDescent="0.35">
      <c r="A1379" s="418">
        <v>9255752</v>
      </c>
      <c r="B1379" s="254" t="s">
        <v>2336</v>
      </c>
      <c r="C1379" s="7" t="s">
        <v>36</v>
      </c>
      <c r="D1379" s="7">
        <v>10</v>
      </c>
      <c r="E1379" s="650">
        <v>5453.875</v>
      </c>
      <c r="F1379" s="8">
        <f>E1379/100*$I$2*Main!$AF$2</f>
        <v>6544.65</v>
      </c>
      <c r="G1379" s="639">
        <f>F1379*Main!$AF$4</f>
        <v>6544.65</v>
      </c>
      <c r="H1379" s="105"/>
      <c r="I1379" s="5"/>
    </row>
    <row r="1380" spans="1:9" s="106" customFormat="1" x14ac:dyDescent="0.35">
      <c r="A1380" s="418">
        <v>9255753</v>
      </c>
      <c r="B1380" s="254" t="s">
        <v>2337</v>
      </c>
      <c r="C1380" s="7" t="s">
        <v>36</v>
      </c>
      <c r="D1380" s="7">
        <v>10</v>
      </c>
      <c r="E1380" s="650">
        <v>5780.0583333333334</v>
      </c>
      <c r="F1380" s="8">
        <f>E1380/100*$I$2*Main!$AF$2</f>
        <v>6936.0700000000006</v>
      </c>
      <c r="G1380" s="639">
        <f>F1380*Main!$AF$4</f>
        <v>6936.0700000000006</v>
      </c>
      <c r="H1380" s="105"/>
      <c r="I1380" s="5"/>
    </row>
    <row r="1381" spans="1:9" s="106" customFormat="1" x14ac:dyDescent="0.35">
      <c r="A1381" s="418">
        <v>9255754</v>
      </c>
      <c r="B1381" s="254" t="s">
        <v>2338</v>
      </c>
      <c r="C1381" s="320"/>
      <c r="D1381" s="7">
        <v>10</v>
      </c>
      <c r="E1381" s="650">
        <v>6432.4</v>
      </c>
      <c r="F1381" s="8">
        <f>E1381/100*$I$2*Main!$AF$2</f>
        <v>7718.88</v>
      </c>
      <c r="G1381" s="639">
        <f>F1381*Main!$AF$4</f>
        <v>7718.88</v>
      </c>
      <c r="H1381" s="105"/>
      <c r="I1381" s="5"/>
    </row>
    <row r="1382" spans="1:9" s="106" customFormat="1" x14ac:dyDescent="0.35">
      <c r="A1382" s="418">
        <v>9255755</v>
      </c>
      <c r="B1382" s="254" t="s">
        <v>2339</v>
      </c>
      <c r="C1382" s="7" t="s">
        <v>36</v>
      </c>
      <c r="D1382" s="7">
        <v>10</v>
      </c>
      <c r="E1382" s="650">
        <v>7737.1</v>
      </c>
      <c r="F1382" s="8">
        <f>E1382/100*$I$2*Main!$AF$2</f>
        <v>9284.52</v>
      </c>
      <c r="G1382" s="639">
        <f>F1382*Main!$AF$4</f>
        <v>9284.52</v>
      </c>
      <c r="H1382" s="105"/>
      <c r="I1382" s="5"/>
    </row>
    <row r="1383" spans="1:9" s="106" customFormat="1" x14ac:dyDescent="0.35">
      <c r="A1383" s="418">
        <v>9255756</v>
      </c>
      <c r="B1383" s="254" t="s">
        <v>2340</v>
      </c>
      <c r="C1383" s="320"/>
      <c r="D1383" s="7">
        <v>10</v>
      </c>
      <c r="E1383" s="650">
        <v>8389.4916666666668</v>
      </c>
      <c r="F1383" s="8">
        <f>E1383/100*$I$2*Main!$AF$2</f>
        <v>10067.390000000001</v>
      </c>
      <c r="G1383" s="639">
        <f>F1383*Main!$AF$4</f>
        <v>10067.390000000001</v>
      </c>
      <c r="H1383" s="105"/>
      <c r="I1383" s="5"/>
    </row>
    <row r="1384" spans="1:9" s="106" customFormat="1" x14ac:dyDescent="0.35">
      <c r="A1384" s="418">
        <v>9255757</v>
      </c>
      <c r="B1384" s="254" t="s">
        <v>2341</v>
      </c>
      <c r="C1384" s="7" t="s">
        <v>36</v>
      </c>
      <c r="D1384" s="7">
        <v>10</v>
      </c>
      <c r="E1384" s="650">
        <v>9041.7999999999993</v>
      </c>
      <c r="F1384" s="8">
        <f>E1384/100*$I$2*Main!$AF$2</f>
        <v>10850.16</v>
      </c>
      <c r="G1384" s="639">
        <f>F1384*Main!$AF$4</f>
        <v>10850.16</v>
      </c>
      <c r="H1384" s="105"/>
      <c r="I1384" s="5"/>
    </row>
    <row r="1385" spans="1:9" s="106" customFormat="1" x14ac:dyDescent="0.35">
      <c r="A1385" s="418">
        <v>9255758</v>
      </c>
      <c r="B1385" s="254" t="s">
        <v>2342</v>
      </c>
      <c r="C1385" s="7" t="s">
        <v>36</v>
      </c>
      <c r="D1385" s="7">
        <v>10</v>
      </c>
      <c r="E1385" s="650">
        <v>10346.533333333333</v>
      </c>
      <c r="F1385" s="8">
        <f>E1385/100*$I$2*Main!$AF$2</f>
        <v>12415.84</v>
      </c>
      <c r="G1385" s="639">
        <f>F1385*Main!$AF$4</f>
        <v>12415.84</v>
      </c>
      <c r="H1385" s="105"/>
      <c r="I1385" s="5"/>
    </row>
    <row r="1386" spans="1:9" s="106" customFormat="1" x14ac:dyDescent="0.35">
      <c r="A1386" s="418">
        <v>9257440</v>
      </c>
      <c r="B1386" s="254" t="s">
        <v>2343</v>
      </c>
      <c r="C1386" s="7" t="s">
        <v>36</v>
      </c>
      <c r="D1386" s="7">
        <v>10</v>
      </c>
      <c r="E1386" s="650">
        <v>4475.333333333333</v>
      </c>
      <c r="F1386" s="8">
        <f>E1386/100*$I$2*Main!$AF$2</f>
        <v>5370.4</v>
      </c>
      <c r="G1386" s="639">
        <f>F1386*Main!$AF$4</f>
        <v>5370.4</v>
      </c>
      <c r="H1386" s="105"/>
      <c r="I1386" s="5"/>
    </row>
    <row r="1387" spans="1:9" s="106" customFormat="1" x14ac:dyDescent="0.35">
      <c r="A1387" s="418">
        <v>9257441</v>
      </c>
      <c r="B1387" s="254" t="s">
        <v>2344</v>
      </c>
      <c r="C1387" s="7" t="s">
        <v>36</v>
      </c>
      <c r="D1387" s="7">
        <v>10</v>
      </c>
      <c r="E1387" s="650">
        <v>5127.7250000000004</v>
      </c>
      <c r="F1387" s="8">
        <f>E1387/100*$I$2*Main!$AF$2</f>
        <v>6153.27</v>
      </c>
      <c r="G1387" s="639">
        <f>F1387*Main!$AF$4</f>
        <v>6153.27</v>
      </c>
      <c r="H1387" s="105"/>
      <c r="I1387" s="5"/>
    </row>
    <row r="1388" spans="1:9" s="106" customFormat="1" x14ac:dyDescent="0.35">
      <c r="A1388" s="418">
        <v>9257442</v>
      </c>
      <c r="B1388" s="254" t="s">
        <v>2345</v>
      </c>
      <c r="C1388" s="7" t="s">
        <v>36</v>
      </c>
      <c r="D1388" s="7">
        <v>10</v>
      </c>
      <c r="E1388" s="650">
        <v>5453.875</v>
      </c>
      <c r="F1388" s="8">
        <f>E1388/100*$I$2*Main!$AF$2</f>
        <v>6544.65</v>
      </c>
      <c r="G1388" s="639">
        <f>F1388*Main!$AF$4</f>
        <v>6544.65</v>
      </c>
      <c r="H1388" s="105"/>
      <c r="I1388" s="5"/>
    </row>
    <row r="1389" spans="1:9" s="106" customFormat="1" x14ac:dyDescent="0.35">
      <c r="A1389" s="418">
        <v>9257443</v>
      </c>
      <c r="B1389" s="254" t="s">
        <v>2346</v>
      </c>
      <c r="C1389" s="7" t="s">
        <v>36</v>
      </c>
      <c r="D1389" s="7">
        <v>10</v>
      </c>
      <c r="E1389" s="650">
        <v>5780.0583333333334</v>
      </c>
      <c r="F1389" s="8">
        <f>E1389/100*$I$2*Main!$AF$2</f>
        <v>6936.0700000000006</v>
      </c>
      <c r="G1389" s="639">
        <f>F1389*Main!$AF$4</f>
        <v>6936.0700000000006</v>
      </c>
      <c r="H1389" s="105"/>
      <c r="I1389" s="5"/>
    </row>
    <row r="1390" spans="1:9" s="106" customFormat="1" x14ac:dyDescent="0.35">
      <c r="A1390" s="418">
        <v>9257444</v>
      </c>
      <c r="B1390" s="254" t="s">
        <v>2347</v>
      </c>
      <c r="C1390" s="7" t="s">
        <v>36</v>
      </c>
      <c r="D1390" s="7">
        <v>10</v>
      </c>
      <c r="E1390" s="650">
        <v>6432.4</v>
      </c>
      <c r="F1390" s="8">
        <f>E1390/100*$I$2*Main!$AF$2</f>
        <v>7718.88</v>
      </c>
      <c r="G1390" s="639">
        <f>F1390*Main!$AF$4</f>
        <v>7718.88</v>
      </c>
      <c r="H1390" s="105"/>
      <c r="I1390" s="5"/>
    </row>
    <row r="1391" spans="1:9" s="106" customFormat="1" x14ac:dyDescent="0.35">
      <c r="A1391" s="418">
        <v>9257445</v>
      </c>
      <c r="B1391" s="254" t="s">
        <v>2348</v>
      </c>
      <c r="C1391" s="7" t="s">
        <v>36</v>
      </c>
      <c r="D1391" s="7">
        <v>10</v>
      </c>
      <c r="E1391" s="650">
        <v>7737.1</v>
      </c>
      <c r="F1391" s="8">
        <f>E1391/100*$I$2*Main!$AF$2</f>
        <v>9284.52</v>
      </c>
      <c r="G1391" s="639">
        <f>F1391*Main!$AF$4</f>
        <v>9284.52</v>
      </c>
      <c r="H1391" s="105"/>
      <c r="I1391" s="5"/>
    </row>
    <row r="1392" spans="1:9" s="106" customFormat="1" x14ac:dyDescent="0.35">
      <c r="A1392" s="418">
        <v>9257446</v>
      </c>
      <c r="B1392" s="254" t="s">
        <v>2349</v>
      </c>
      <c r="C1392" s="7" t="s">
        <v>36</v>
      </c>
      <c r="D1392" s="7">
        <v>10</v>
      </c>
      <c r="E1392" s="650">
        <v>8389.4916666666668</v>
      </c>
      <c r="F1392" s="8">
        <f>E1392/100*$I$2*Main!$AF$2</f>
        <v>10067.390000000001</v>
      </c>
      <c r="G1392" s="639">
        <f>F1392*Main!$AF$4</f>
        <v>10067.390000000001</v>
      </c>
      <c r="H1392" s="105"/>
      <c r="I1392" s="5"/>
    </row>
    <row r="1393" spans="1:9" s="106" customFormat="1" x14ac:dyDescent="0.35">
      <c r="A1393" s="418">
        <v>9257447</v>
      </c>
      <c r="B1393" s="254" t="s">
        <v>2350</v>
      </c>
      <c r="C1393" s="7" t="s">
        <v>36</v>
      </c>
      <c r="D1393" s="7">
        <v>10</v>
      </c>
      <c r="E1393" s="650">
        <v>9041.7999999999993</v>
      </c>
      <c r="F1393" s="8">
        <f>E1393/100*$I$2*Main!$AF$2</f>
        <v>10850.16</v>
      </c>
      <c r="G1393" s="639">
        <f>F1393*Main!$AF$4</f>
        <v>10850.16</v>
      </c>
      <c r="H1393" s="105"/>
      <c r="I1393" s="5"/>
    </row>
    <row r="1394" spans="1:9" s="106" customFormat="1" x14ac:dyDescent="0.35">
      <c r="A1394" s="418">
        <v>9257448</v>
      </c>
      <c r="B1394" s="254" t="s">
        <v>2351</v>
      </c>
      <c r="C1394" s="7" t="s">
        <v>36</v>
      </c>
      <c r="D1394" s="7">
        <v>10</v>
      </c>
      <c r="E1394" s="650">
        <v>10346.533333333333</v>
      </c>
      <c r="F1394" s="8">
        <f>E1394/100*$I$2*Main!$AF$2</f>
        <v>12415.84</v>
      </c>
      <c r="G1394" s="639">
        <f>F1394*Main!$AF$4</f>
        <v>12415.84</v>
      </c>
      <c r="H1394" s="105"/>
      <c r="I1394" s="5"/>
    </row>
    <row r="1395" spans="1:9" s="106" customFormat="1" x14ac:dyDescent="0.35">
      <c r="A1395" s="418">
        <v>9257548</v>
      </c>
      <c r="B1395" s="254" t="s">
        <v>2352</v>
      </c>
      <c r="C1395" s="7" t="s">
        <v>36</v>
      </c>
      <c r="D1395" s="7">
        <v>10</v>
      </c>
      <c r="E1395" s="650">
        <v>4475.333333333333</v>
      </c>
      <c r="F1395" s="8">
        <f>E1395/100*$I$2*Main!$AF$2</f>
        <v>5370.4</v>
      </c>
      <c r="G1395" s="639">
        <f>F1395*Main!$AF$4</f>
        <v>5370.4</v>
      </c>
      <c r="H1395" s="105"/>
      <c r="I1395" s="5"/>
    </row>
    <row r="1396" spans="1:9" s="5" customFormat="1" x14ac:dyDescent="0.35">
      <c r="A1396" s="418">
        <v>9257549</v>
      </c>
      <c r="B1396" s="254" t="s">
        <v>2353</v>
      </c>
      <c r="C1396" s="7" t="s">
        <v>36</v>
      </c>
      <c r="D1396" s="7">
        <v>10</v>
      </c>
      <c r="E1396" s="650">
        <v>5127.7250000000004</v>
      </c>
      <c r="F1396" s="8">
        <f>E1396/100*$I$2*Main!$AF$2</f>
        <v>6153.27</v>
      </c>
      <c r="G1396" s="639">
        <f>F1396*Main!$AF$4</f>
        <v>6153.27</v>
      </c>
      <c r="H1396" s="9"/>
    </row>
    <row r="1397" spans="1:9" s="5" customFormat="1" x14ac:dyDescent="0.35">
      <c r="A1397" s="418">
        <v>9257550</v>
      </c>
      <c r="B1397" s="254" t="s">
        <v>2354</v>
      </c>
      <c r="C1397" s="7" t="s">
        <v>36</v>
      </c>
      <c r="D1397" s="7">
        <v>10</v>
      </c>
      <c r="E1397" s="650">
        <v>5453.875</v>
      </c>
      <c r="F1397" s="8">
        <f>E1397/100*$I$2*Main!$AF$2</f>
        <v>6544.65</v>
      </c>
      <c r="G1397" s="639">
        <f>F1397*Main!$AF$4</f>
        <v>6544.65</v>
      </c>
      <c r="H1397" s="9"/>
    </row>
    <row r="1398" spans="1:9" s="5" customFormat="1" x14ac:dyDescent="0.35">
      <c r="A1398" s="418">
        <v>9257551</v>
      </c>
      <c r="B1398" s="254" t="s">
        <v>2355</v>
      </c>
      <c r="C1398" s="7" t="s">
        <v>36</v>
      </c>
      <c r="D1398" s="7">
        <v>10</v>
      </c>
      <c r="E1398" s="650">
        <v>5780.0583333333334</v>
      </c>
      <c r="F1398" s="8">
        <f>E1398/100*$I$2*Main!$AF$2</f>
        <v>6936.0700000000006</v>
      </c>
      <c r="G1398" s="639">
        <f>F1398*Main!$AF$4</f>
        <v>6936.0700000000006</v>
      </c>
      <c r="H1398" s="9"/>
    </row>
    <row r="1399" spans="1:9" s="5" customFormat="1" x14ac:dyDescent="0.35">
      <c r="A1399" s="418">
        <v>9257552</v>
      </c>
      <c r="B1399" s="254" t="s">
        <v>2356</v>
      </c>
      <c r="C1399" s="7" t="s">
        <v>36</v>
      </c>
      <c r="D1399" s="7">
        <v>10</v>
      </c>
      <c r="E1399" s="650">
        <v>6432.4</v>
      </c>
      <c r="F1399" s="8">
        <f>E1399/100*$I$2*Main!$AF$2</f>
        <v>7718.88</v>
      </c>
      <c r="G1399" s="639">
        <f>F1399*Main!$AF$4</f>
        <v>7718.88</v>
      </c>
      <c r="H1399" s="9"/>
    </row>
    <row r="1400" spans="1:9" s="5" customFormat="1" x14ac:dyDescent="0.35">
      <c r="A1400" s="418">
        <v>9257553</v>
      </c>
      <c r="B1400" s="254" t="s">
        <v>2357</v>
      </c>
      <c r="C1400" s="7" t="s">
        <v>36</v>
      </c>
      <c r="D1400" s="7">
        <v>10</v>
      </c>
      <c r="E1400" s="650">
        <v>7737.1</v>
      </c>
      <c r="F1400" s="8">
        <f>E1400/100*$I$2*Main!$AF$2</f>
        <v>9284.52</v>
      </c>
      <c r="G1400" s="639">
        <f>F1400*Main!$AF$4</f>
        <v>9284.52</v>
      </c>
      <c r="H1400" s="9"/>
    </row>
    <row r="1401" spans="1:9" s="5" customFormat="1" x14ac:dyDescent="0.35">
      <c r="A1401" s="418">
        <v>9257554</v>
      </c>
      <c r="B1401" s="254" t="s">
        <v>2358</v>
      </c>
      <c r="C1401" s="7" t="s">
        <v>36</v>
      </c>
      <c r="D1401" s="7">
        <v>10</v>
      </c>
      <c r="E1401" s="650">
        <v>8389.4916666666668</v>
      </c>
      <c r="F1401" s="8">
        <f>E1401/100*$I$2*Main!$AF$2</f>
        <v>10067.390000000001</v>
      </c>
      <c r="G1401" s="639">
        <f>F1401*Main!$AF$4</f>
        <v>10067.390000000001</v>
      </c>
      <c r="H1401" s="9"/>
    </row>
    <row r="1402" spans="1:9" s="5" customFormat="1" x14ac:dyDescent="0.35">
      <c r="A1402" s="418">
        <v>9257555</v>
      </c>
      <c r="B1402" s="254" t="s">
        <v>2359</v>
      </c>
      <c r="C1402" s="7" t="s">
        <v>36</v>
      </c>
      <c r="D1402" s="7">
        <v>10</v>
      </c>
      <c r="E1402" s="650">
        <v>9041.7999999999993</v>
      </c>
      <c r="F1402" s="8">
        <f>E1402/100*$I$2*Main!$AF$2</f>
        <v>10850.16</v>
      </c>
      <c r="G1402" s="639">
        <f>F1402*Main!$AF$4</f>
        <v>10850.16</v>
      </c>
      <c r="H1402" s="9"/>
    </row>
    <row r="1403" spans="1:9" s="5" customFormat="1" x14ac:dyDescent="0.35">
      <c r="A1403" s="418">
        <v>9257556</v>
      </c>
      <c r="B1403" s="254" t="s">
        <v>2360</v>
      </c>
      <c r="C1403" s="7" t="s">
        <v>36</v>
      </c>
      <c r="D1403" s="7">
        <v>10</v>
      </c>
      <c r="E1403" s="650">
        <v>10346.533333333333</v>
      </c>
      <c r="F1403" s="8">
        <f>E1403/100*$I$2*Main!$AF$2</f>
        <v>12415.84</v>
      </c>
      <c r="G1403" s="639">
        <f>F1403*Main!$AF$4</f>
        <v>12415.84</v>
      </c>
      <c r="H1403" s="9"/>
    </row>
    <row r="1404" spans="1:9" s="5" customFormat="1" x14ac:dyDescent="0.35">
      <c r="A1404" s="418">
        <v>9257575</v>
      </c>
      <c r="B1404" s="254" t="s">
        <v>2361</v>
      </c>
      <c r="C1404" s="7" t="s">
        <v>36</v>
      </c>
      <c r="D1404" s="7">
        <v>10</v>
      </c>
      <c r="E1404" s="650">
        <v>4475.333333333333</v>
      </c>
      <c r="F1404" s="8">
        <f>E1404/100*$I$2*Main!$AF$2</f>
        <v>5370.4</v>
      </c>
      <c r="G1404" s="639">
        <f>F1404*Main!$AF$4</f>
        <v>5370.4</v>
      </c>
      <c r="H1404" s="9"/>
    </row>
    <row r="1405" spans="1:9" s="5" customFormat="1" x14ac:dyDescent="0.35">
      <c r="A1405" s="418">
        <v>9257576</v>
      </c>
      <c r="B1405" s="254" t="s">
        <v>2362</v>
      </c>
      <c r="C1405" s="7" t="s">
        <v>36</v>
      </c>
      <c r="D1405" s="7">
        <v>10</v>
      </c>
      <c r="E1405" s="650">
        <v>5127.7250000000004</v>
      </c>
      <c r="F1405" s="8">
        <f>E1405/100*$I$2*Main!$AF$2</f>
        <v>6153.27</v>
      </c>
      <c r="G1405" s="639">
        <f>F1405*Main!$AF$4</f>
        <v>6153.27</v>
      </c>
      <c r="H1405" s="9"/>
    </row>
    <row r="1406" spans="1:9" s="5" customFormat="1" x14ac:dyDescent="0.35">
      <c r="A1406" s="418">
        <v>9257577</v>
      </c>
      <c r="B1406" s="254" t="s">
        <v>2363</v>
      </c>
      <c r="C1406" s="7" t="s">
        <v>36</v>
      </c>
      <c r="D1406" s="7">
        <v>10</v>
      </c>
      <c r="E1406" s="650">
        <v>5453.875</v>
      </c>
      <c r="F1406" s="8">
        <f>E1406/100*$I$2*Main!$AF$2</f>
        <v>6544.65</v>
      </c>
      <c r="G1406" s="639">
        <f>F1406*Main!$AF$4</f>
        <v>6544.65</v>
      </c>
      <c r="H1406" s="9"/>
    </row>
    <row r="1407" spans="1:9" s="5" customFormat="1" x14ac:dyDescent="0.35">
      <c r="A1407" s="418">
        <v>9257578</v>
      </c>
      <c r="B1407" s="254" t="s">
        <v>2364</v>
      </c>
      <c r="C1407" s="7" t="s">
        <v>36</v>
      </c>
      <c r="D1407" s="7">
        <v>10</v>
      </c>
      <c r="E1407" s="650">
        <v>5780.0583333333334</v>
      </c>
      <c r="F1407" s="8">
        <f>E1407/100*$I$2*Main!$AF$2</f>
        <v>6936.0700000000006</v>
      </c>
      <c r="G1407" s="639">
        <f>F1407*Main!$AF$4</f>
        <v>6936.0700000000006</v>
      </c>
      <c r="H1407" s="9"/>
    </row>
    <row r="1408" spans="1:9" s="5" customFormat="1" x14ac:dyDescent="0.35">
      <c r="A1408" s="418">
        <v>9257579</v>
      </c>
      <c r="B1408" s="254" t="s">
        <v>2365</v>
      </c>
      <c r="C1408" s="7" t="s">
        <v>36</v>
      </c>
      <c r="D1408" s="7">
        <v>10</v>
      </c>
      <c r="E1408" s="650">
        <v>6432.4</v>
      </c>
      <c r="F1408" s="8">
        <f>E1408/100*$I$2*Main!$AF$2</f>
        <v>7718.88</v>
      </c>
      <c r="G1408" s="639">
        <f>F1408*Main!$AF$4</f>
        <v>7718.88</v>
      </c>
      <c r="H1408" s="9"/>
    </row>
    <row r="1409" spans="1:9" s="106" customFormat="1" x14ac:dyDescent="0.35">
      <c r="A1409" s="418">
        <v>9257580</v>
      </c>
      <c r="B1409" s="254" t="s">
        <v>2366</v>
      </c>
      <c r="C1409" s="7" t="s">
        <v>36</v>
      </c>
      <c r="D1409" s="7">
        <v>10</v>
      </c>
      <c r="E1409" s="650">
        <v>7737.1</v>
      </c>
      <c r="F1409" s="8">
        <f>E1409/100*$I$2*Main!$AF$2</f>
        <v>9284.52</v>
      </c>
      <c r="G1409" s="639">
        <f>F1409*Main!$AF$4</f>
        <v>9284.52</v>
      </c>
      <c r="H1409" s="105"/>
      <c r="I1409" s="5"/>
    </row>
    <row r="1410" spans="1:9" s="106" customFormat="1" x14ac:dyDescent="0.35">
      <c r="A1410" s="418">
        <v>9257581</v>
      </c>
      <c r="B1410" s="254" t="s">
        <v>2367</v>
      </c>
      <c r="C1410" s="7" t="s">
        <v>36</v>
      </c>
      <c r="D1410" s="7">
        <v>10</v>
      </c>
      <c r="E1410" s="650">
        <v>8389.4916666666668</v>
      </c>
      <c r="F1410" s="8">
        <f>E1410/100*$I$2*Main!$AF$2</f>
        <v>10067.390000000001</v>
      </c>
      <c r="G1410" s="639">
        <f>F1410*Main!$AF$4</f>
        <v>10067.390000000001</v>
      </c>
      <c r="H1410" s="105"/>
      <c r="I1410" s="5"/>
    </row>
    <row r="1411" spans="1:9" s="106" customFormat="1" x14ac:dyDescent="0.35">
      <c r="A1411" s="418">
        <v>9257582</v>
      </c>
      <c r="B1411" s="254" t="s">
        <v>2368</v>
      </c>
      <c r="C1411" s="7" t="s">
        <v>36</v>
      </c>
      <c r="D1411" s="7">
        <v>10</v>
      </c>
      <c r="E1411" s="650">
        <v>9041.7999999999993</v>
      </c>
      <c r="F1411" s="8">
        <f>E1411/100*$I$2*Main!$AF$2</f>
        <v>10850.16</v>
      </c>
      <c r="G1411" s="639">
        <f>F1411*Main!$AF$4</f>
        <v>10850.16</v>
      </c>
      <c r="H1411" s="105"/>
      <c r="I1411" s="5"/>
    </row>
    <row r="1412" spans="1:9" s="106" customFormat="1" x14ac:dyDescent="0.35">
      <c r="A1412" s="418">
        <v>9257583</v>
      </c>
      <c r="B1412" s="254" t="s">
        <v>2369</v>
      </c>
      <c r="C1412" s="7" t="s">
        <v>36</v>
      </c>
      <c r="D1412" s="7">
        <v>10</v>
      </c>
      <c r="E1412" s="650">
        <v>10346.533333333333</v>
      </c>
      <c r="F1412" s="8">
        <f>E1412/100*$I$2*Main!$AF$2</f>
        <v>12415.84</v>
      </c>
      <c r="G1412" s="639">
        <f>F1412*Main!$AF$4</f>
        <v>12415.84</v>
      </c>
      <c r="H1412" s="105"/>
      <c r="I1412" s="5"/>
    </row>
    <row r="1413" spans="1:9" s="106" customFormat="1" x14ac:dyDescent="0.35">
      <c r="A1413" s="418">
        <v>9257637</v>
      </c>
      <c r="B1413" s="254" t="s">
        <v>2370</v>
      </c>
      <c r="C1413" s="7" t="s">
        <v>36</v>
      </c>
      <c r="D1413" s="7">
        <v>200</v>
      </c>
      <c r="E1413" s="650">
        <v>26.741666666666667</v>
      </c>
      <c r="F1413" s="8">
        <f>E1413/100*$I$2*Main!$AF$2</f>
        <v>32.090000000000003</v>
      </c>
      <c r="G1413" s="639">
        <f>F1413*Main!$AF$4</f>
        <v>32.090000000000003</v>
      </c>
      <c r="H1413" s="105"/>
      <c r="I1413" s="5"/>
    </row>
    <row r="1414" spans="1:9" s="5" customFormat="1" x14ac:dyDescent="0.35">
      <c r="A1414" s="418">
        <v>9257638</v>
      </c>
      <c r="B1414" s="254" t="s">
        <v>2371</v>
      </c>
      <c r="C1414" s="7" t="s">
        <v>36</v>
      </c>
      <c r="D1414" s="7">
        <v>200</v>
      </c>
      <c r="E1414" s="650">
        <v>36.81666666666667</v>
      </c>
      <c r="F1414" s="8">
        <f>E1414/100*$I$2*Main!$AF$2</f>
        <v>44.180000000000007</v>
      </c>
      <c r="G1414" s="639">
        <f>F1414*Main!$AF$4</f>
        <v>44.180000000000007</v>
      </c>
      <c r="H1414" s="9"/>
    </row>
    <row r="1415" spans="1:9" s="5" customFormat="1" x14ac:dyDescent="0.35">
      <c r="A1415" s="418">
        <v>9257639</v>
      </c>
      <c r="B1415" s="254" t="s">
        <v>2372</v>
      </c>
      <c r="C1415" s="7" t="s">
        <v>36</v>
      </c>
      <c r="D1415" s="7">
        <v>200</v>
      </c>
      <c r="E1415" s="650">
        <v>47.908333333333331</v>
      </c>
      <c r="F1415" s="8">
        <f>E1415/100*$I$2*Main!$AF$2</f>
        <v>57.489999999999995</v>
      </c>
      <c r="G1415" s="639">
        <f>F1415*Main!$AF$4</f>
        <v>57.489999999999995</v>
      </c>
      <c r="H1415" s="9"/>
    </row>
    <row r="1416" spans="1:9" s="5" customFormat="1" x14ac:dyDescent="0.35">
      <c r="A1416" s="418">
        <v>9257665</v>
      </c>
      <c r="B1416" s="254" t="s">
        <v>2373</v>
      </c>
      <c r="C1416" s="320"/>
      <c r="D1416" s="7">
        <v>1</v>
      </c>
      <c r="E1416" s="650">
        <v>5393.0333333333338</v>
      </c>
      <c r="F1416" s="8">
        <f>E1416/100*$I$2*Main!$AF$2</f>
        <v>6471.64</v>
      </c>
      <c r="G1416" s="639">
        <f>F1416*Main!$AF$4</f>
        <v>6471.64</v>
      </c>
      <c r="H1416" s="9"/>
    </row>
    <row r="1417" spans="1:9" s="5" customFormat="1" x14ac:dyDescent="0.35">
      <c r="A1417" s="418">
        <v>9257653</v>
      </c>
      <c r="B1417" s="254" t="s">
        <v>2295</v>
      </c>
      <c r="C1417" s="320"/>
      <c r="D1417" s="7">
        <v>1</v>
      </c>
      <c r="E1417" s="650">
        <v>3363.8</v>
      </c>
      <c r="F1417" s="8">
        <f>E1417/100*$I$2*Main!$AF$2</f>
        <v>4036.5600000000004</v>
      </c>
      <c r="G1417" s="639">
        <f>F1417*Main!$AF$4</f>
        <v>4036.5600000000004</v>
      </c>
      <c r="H1417" s="9"/>
    </row>
    <row r="1418" spans="1:9" s="5" customFormat="1" x14ac:dyDescent="0.35">
      <c r="A1418" s="418">
        <v>9257659</v>
      </c>
      <c r="B1418" s="254" t="s">
        <v>2296</v>
      </c>
      <c r="C1418" s="320"/>
      <c r="D1418" s="7">
        <v>1</v>
      </c>
      <c r="E1418" s="650">
        <v>3363.8</v>
      </c>
      <c r="F1418" s="8">
        <f>E1418/100*$I$2*Main!$AF$2</f>
        <v>4036.5600000000004</v>
      </c>
      <c r="G1418" s="639">
        <f>F1418*Main!$AF$4</f>
        <v>4036.5600000000004</v>
      </c>
      <c r="H1418" s="9"/>
    </row>
    <row r="1419" spans="1:9" s="106" customFormat="1" x14ac:dyDescent="0.35">
      <c r="A1419" s="418">
        <v>9257705</v>
      </c>
      <c r="B1419" s="254" t="s">
        <v>2374</v>
      </c>
      <c r="C1419" s="320"/>
      <c r="D1419" s="7">
        <v>200</v>
      </c>
      <c r="E1419" s="650">
        <v>34.408333333333331</v>
      </c>
      <c r="F1419" s="8">
        <f>E1419/100*$I$2*Main!$AF$2</f>
        <v>41.289999999999992</v>
      </c>
      <c r="G1419" s="639">
        <f>F1419*Main!$AF$4</f>
        <v>41.289999999999992</v>
      </c>
      <c r="H1419" s="105"/>
      <c r="I1419" s="5"/>
    </row>
    <row r="1420" spans="1:9" s="106" customFormat="1" x14ac:dyDescent="0.35">
      <c r="A1420" s="418">
        <v>9255832</v>
      </c>
      <c r="B1420" s="254" t="s">
        <v>906</v>
      </c>
      <c r="C1420" s="320"/>
      <c r="D1420" s="7">
        <v>100</v>
      </c>
      <c r="E1420" s="650">
        <v>122.33333333333333</v>
      </c>
      <c r="F1420" s="8">
        <f>E1420/100*$I$2*Main!$AF$2</f>
        <v>146.80000000000001</v>
      </c>
      <c r="G1420" s="639">
        <f>F1420*Main!$AF$4</f>
        <v>146.80000000000001</v>
      </c>
      <c r="H1420" s="105"/>
      <c r="I1420" s="5"/>
    </row>
    <row r="1421" spans="1:9" s="106" customFormat="1" x14ac:dyDescent="0.35">
      <c r="A1421" s="418">
        <v>9255833</v>
      </c>
      <c r="B1421" s="254" t="s">
        <v>907</v>
      </c>
      <c r="C1421" s="320"/>
      <c r="D1421" s="7">
        <v>100</v>
      </c>
      <c r="E1421" s="650">
        <v>126.83333333333333</v>
      </c>
      <c r="F1421" s="8">
        <f>E1421/100*$I$2*Main!$AF$2</f>
        <v>152.19999999999999</v>
      </c>
      <c r="G1421" s="639">
        <f>F1421*Main!$AF$4</f>
        <v>152.19999999999999</v>
      </c>
      <c r="H1421" s="105"/>
      <c r="I1421" s="5"/>
    </row>
    <row r="1422" spans="1:9" s="106" customFormat="1" x14ac:dyDescent="0.35">
      <c r="A1422" s="418">
        <v>9257702</v>
      </c>
      <c r="B1422" s="254" t="s">
        <v>908</v>
      </c>
      <c r="C1422" s="320"/>
      <c r="D1422" s="7">
        <v>200</v>
      </c>
      <c r="E1422" s="650">
        <v>91.791666666666671</v>
      </c>
      <c r="F1422" s="8">
        <f>E1422/100*$I$2*Main!$AF$2</f>
        <v>110.15</v>
      </c>
      <c r="G1422" s="639">
        <f>F1422*Main!$AF$4</f>
        <v>110.15</v>
      </c>
      <c r="H1422" s="105"/>
      <c r="I1422" s="5"/>
    </row>
    <row r="1423" spans="1:9" s="106" customFormat="1" x14ac:dyDescent="0.35">
      <c r="A1423" s="418">
        <v>79665</v>
      </c>
      <c r="B1423" s="254" t="s">
        <v>2375</v>
      </c>
      <c r="C1423" s="320"/>
      <c r="D1423" s="7">
        <v>100</v>
      </c>
      <c r="E1423" s="650">
        <v>45.225000000000001</v>
      </c>
      <c r="F1423" s="8">
        <f>E1423/100*$I$2*Main!$AF$2</f>
        <v>54.27</v>
      </c>
      <c r="G1423" s="639">
        <f>F1423*Main!$AF$4</f>
        <v>54.27</v>
      </c>
      <c r="H1423" s="105"/>
      <c r="I1423" s="5"/>
    </row>
    <row r="1424" spans="1:9" s="5" customFormat="1" x14ac:dyDescent="0.35">
      <c r="A1424" s="418">
        <v>9255835</v>
      </c>
      <c r="B1424" s="254" t="s">
        <v>909</v>
      </c>
      <c r="C1424" s="320"/>
      <c r="D1424" s="7">
        <v>200</v>
      </c>
      <c r="E1424" s="650">
        <v>183.48333333333332</v>
      </c>
      <c r="F1424" s="8">
        <f>E1424/100*$I$2*Main!$AF$2</f>
        <v>220.17999999999998</v>
      </c>
      <c r="G1424" s="639">
        <f>F1424*Main!$AF$4</f>
        <v>220.17999999999998</v>
      </c>
      <c r="H1424" s="9"/>
    </row>
    <row r="1425" spans="1:9" s="5" customFormat="1" x14ac:dyDescent="0.35">
      <c r="A1425" s="418">
        <v>9255836</v>
      </c>
      <c r="B1425" s="254" t="s">
        <v>910</v>
      </c>
      <c r="C1425" s="320"/>
      <c r="D1425" s="7">
        <v>200</v>
      </c>
      <c r="E1425" s="650">
        <v>187.95833333333334</v>
      </c>
      <c r="F1425" s="8">
        <f>E1425/100*$I$2*Main!$AF$2</f>
        <v>225.55</v>
      </c>
      <c r="G1425" s="639">
        <f>F1425*Main!$AF$4</f>
        <v>225.55</v>
      </c>
      <c r="H1425" s="9"/>
    </row>
    <row r="1426" spans="1:9" s="5" customFormat="1" x14ac:dyDescent="0.35">
      <c r="A1426" s="418">
        <v>9255804</v>
      </c>
      <c r="B1426" s="254" t="s">
        <v>2376</v>
      </c>
      <c r="C1426" s="7" t="s">
        <v>36</v>
      </c>
      <c r="D1426" s="7">
        <v>200</v>
      </c>
      <c r="E1426" s="650">
        <v>63.4</v>
      </c>
      <c r="F1426" s="8">
        <f>E1426/100*$I$2*Main!$AF$2</f>
        <v>76.08</v>
      </c>
      <c r="G1426" s="639">
        <f>F1426*Main!$AF$4</f>
        <v>76.08</v>
      </c>
      <c r="H1426" s="9"/>
    </row>
    <row r="1427" spans="1:9" s="5" customFormat="1" x14ac:dyDescent="0.35">
      <c r="A1427" s="418">
        <v>9255805</v>
      </c>
      <c r="B1427" s="254" t="s">
        <v>2377</v>
      </c>
      <c r="C1427" s="320"/>
      <c r="D1427" s="7">
        <v>200</v>
      </c>
      <c r="E1427" s="650">
        <v>64.141666666666666</v>
      </c>
      <c r="F1427" s="8">
        <f>E1427/100*$I$2*Main!$AF$2</f>
        <v>76.97</v>
      </c>
      <c r="G1427" s="639">
        <f>F1427*Main!$AF$4</f>
        <v>76.97</v>
      </c>
      <c r="H1427" s="9"/>
    </row>
    <row r="1428" spans="1:9" s="5" customFormat="1" x14ac:dyDescent="0.35">
      <c r="A1428" s="418">
        <v>9255806</v>
      </c>
      <c r="B1428" s="254" t="s">
        <v>2378</v>
      </c>
      <c r="C1428" s="320"/>
      <c r="D1428" s="7">
        <v>200</v>
      </c>
      <c r="E1428" s="650">
        <v>65.308333333333337</v>
      </c>
      <c r="F1428" s="8">
        <f>E1428/100*$I$2*Main!$AF$2</f>
        <v>78.37</v>
      </c>
      <c r="G1428" s="639">
        <f>F1428*Main!$AF$4</f>
        <v>78.37</v>
      </c>
      <c r="H1428" s="9"/>
    </row>
    <row r="1429" spans="1:9" s="5" customFormat="1" x14ac:dyDescent="0.35">
      <c r="A1429" s="418">
        <v>9255807</v>
      </c>
      <c r="B1429" s="254" t="s">
        <v>2379</v>
      </c>
      <c r="C1429" s="7" t="s">
        <v>36</v>
      </c>
      <c r="D1429" s="7">
        <v>200</v>
      </c>
      <c r="E1429" s="650">
        <v>66.474999999999994</v>
      </c>
      <c r="F1429" s="8">
        <f>E1429/100*$I$2*Main!$AF$2</f>
        <v>79.77</v>
      </c>
      <c r="G1429" s="639">
        <f>F1429*Main!$AF$4</f>
        <v>79.77</v>
      </c>
      <c r="H1429" s="9"/>
    </row>
    <row r="1430" spans="1:9" s="5" customFormat="1" x14ac:dyDescent="0.35">
      <c r="A1430" s="418">
        <v>9255808</v>
      </c>
      <c r="B1430" s="254" t="s">
        <v>2380</v>
      </c>
      <c r="C1430" s="320"/>
      <c r="D1430" s="7">
        <v>200</v>
      </c>
      <c r="E1430" s="650">
        <v>67.674999999999997</v>
      </c>
      <c r="F1430" s="8">
        <f>E1430/100*$I$2*Main!$AF$2</f>
        <v>81.209999999999994</v>
      </c>
      <c r="G1430" s="639">
        <f>F1430*Main!$AF$4</f>
        <v>81.209999999999994</v>
      </c>
      <c r="H1430" s="9"/>
    </row>
    <row r="1431" spans="1:9" s="5" customFormat="1" x14ac:dyDescent="0.35">
      <c r="A1431" s="418">
        <v>9255809</v>
      </c>
      <c r="B1431" s="254" t="s">
        <v>2381</v>
      </c>
      <c r="C1431" s="320"/>
      <c r="D1431" s="7">
        <v>200</v>
      </c>
      <c r="E1431" s="650">
        <v>68.858333333333334</v>
      </c>
      <c r="F1431" s="8">
        <f>E1431/100*$I$2*Main!$AF$2</f>
        <v>82.63</v>
      </c>
      <c r="G1431" s="639">
        <f>F1431*Main!$AF$4</f>
        <v>82.63</v>
      </c>
      <c r="H1431" s="9"/>
    </row>
    <row r="1432" spans="1:9" s="5" customFormat="1" x14ac:dyDescent="0.35">
      <c r="A1432" s="418">
        <v>9255810</v>
      </c>
      <c r="B1432" s="254" t="s">
        <v>2382</v>
      </c>
      <c r="C1432" s="7" t="s">
        <v>36</v>
      </c>
      <c r="D1432" s="7">
        <v>200</v>
      </c>
      <c r="E1432" s="650">
        <v>70.033333333333331</v>
      </c>
      <c r="F1432" s="8">
        <f>E1432/100*$I$2*Main!$AF$2</f>
        <v>84.04</v>
      </c>
      <c r="G1432" s="639">
        <f>F1432*Main!$AF$4</f>
        <v>84.04</v>
      </c>
      <c r="H1432" s="9"/>
    </row>
    <row r="1433" spans="1:9" s="5" customFormat="1" x14ac:dyDescent="0.35">
      <c r="A1433" s="418">
        <v>9255811</v>
      </c>
      <c r="B1433" s="254" t="s">
        <v>2383</v>
      </c>
      <c r="C1433" s="7" t="s">
        <v>36</v>
      </c>
      <c r="D1433" s="7">
        <v>200</v>
      </c>
      <c r="E1433" s="650">
        <v>71.791666666666671</v>
      </c>
      <c r="F1433" s="8">
        <f>E1433/100*$I$2*Main!$AF$2</f>
        <v>86.15</v>
      </c>
      <c r="G1433" s="639">
        <f>F1433*Main!$AF$4</f>
        <v>86.15</v>
      </c>
      <c r="H1433" s="9"/>
    </row>
    <row r="1434" spans="1:9" s="5" customFormat="1" x14ac:dyDescent="0.35">
      <c r="A1434" s="418">
        <v>9255812</v>
      </c>
      <c r="B1434" s="254" t="s">
        <v>2384</v>
      </c>
      <c r="C1434" s="7" t="s">
        <v>36</v>
      </c>
      <c r="D1434" s="7">
        <v>200</v>
      </c>
      <c r="E1434" s="650">
        <v>74.233333333333334</v>
      </c>
      <c r="F1434" s="8">
        <f>E1434/100*$I$2*Main!$AF$2</f>
        <v>89.08</v>
      </c>
      <c r="G1434" s="639">
        <f>F1434*Main!$AF$4</f>
        <v>89.08</v>
      </c>
      <c r="H1434" s="9"/>
    </row>
    <row r="1435" spans="1:9" s="5" customFormat="1" x14ac:dyDescent="0.35">
      <c r="A1435" s="417">
        <v>9347502</v>
      </c>
      <c r="B1435" s="254" t="s">
        <v>4928</v>
      </c>
      <c r="C1435" s="7" t="s">
        <v>36</v>
      </c>
      <c r="D1435" s="7">
        <v>200</v>
      </c>
      <c r="E1435" s="650">
        <v>154.46666666666667</v>
      </c>
      <c r="F1435" s="8">
        <f>E1435/100*$I$2*Main!$AF$2</f>
        <v>185.35999999999999</v>
      </c>
      <c r="G1435" s="639">
        <f>F1435*Main!$AF$4</f>
        <v>185.35999999999999</v>
      </c>
      <c r="H1435" s="9"/>
    </row>
    <row r="1436" spans="1:9" s="5" customFormat="1" x14ac:dyDescent="0.35">
      <c r="A1436" s="417">
        <v>9347503</v>
      </c>
      <c r="B1436" s="254" t="s">
        <v>4929</v>
      </c>
      <c r="C1436" s="7"/>
      <c r="D1436" s="7">
        <v>200</v>
      </c>
      <c r="E1436" s="650">
        <v>156.18333333333334</v>
      </c>
      <c r="F1436" s="8">
        <f>E1436/100*$I$2*Main!$AF$2</f>
        <v>187.42000000000002</v>
      </c>
      <c r="G1436" s="639">
        <f>F1436*Main!$AF$4</f>
        <v>187.42000000000002</v>
      </c>
      <c r="H1436" s="9"/>
    </row>
    <row r="1437" spans="1:9" s="5" customFormat="1" x14ac:dyDescent="0.35">
      <c r="A1437" s="417">
        <v>9347504</v>
      </c>
      <c r="B1437" s="254" t="s">
        <v>4930</v>
      </c>
      <c r="C1437" s="7"/>
      <c r="D1437" s="7">
        <v>200</v>
      </c>
      <c r="E1437" s="650">
        <v>159.06666666666666</v>
      </c>
      <c r="F1437" s="8">
        <f>E1437/100*$I$2*Main!$AF$2</f>
        <v>190.88</v>
      </c>
      <c r="G1437" s="639">
        <f>F1437*Main!$AF$4</f>
        <v>190.88</v>
      </c>
      <c r="H1437" s="9"/>
    </row>
    <row r="1438" spans="1:9" s="106" customFormat="1" x14ac:dyDescent="0.35">
      <c r="A1438" s="417">
        <v>9347505</v>
      </c>
      <c r="B1438" s="254" t="s">
        <v>4931</v>
      </c>
      <c r="C1438" s="7" t="s">
        <v>36</v>
      </c>
      <c r="D1438" s="7">
        <v>200</v>
      </c>
      <c r="E1438" s="650">
        <v>161.91666666666666</v>
      </c>
      <c r="F1438" s="8">
        <f>E1438/100*$I$2*Main!$AF$2</f>
        <v>194.3</v>
      </c>
      <c r="G1438" s="639">
        <f>F1438*Main!$AF$4</f>
        <v>194.3</v>
      </c>
      <c r="H1438" s="105"/>
      <c r="I1438" s="5"/>
    </row>
    <row r="1439" spans="1:9" s="106" customFormat="1" x14ac:dyDescent="0.35">
      <c r="A1439" s="417">
        <v>9347506</v>
      </c>
      <c r="B1439" s="254" t="s">
        <v>4932</v>
      </c>
      <c r="C1439" s="7"/>
      <c r="D1439" s="7">
        <v>200</v>
      </c>
      <c r="E1439" s="650">
        <v>164.80833333333334</v>
      </c>
      <c r="F1439" s="8">
        <f>E1439/100*$I$2*Main!$AF$2</f>
        <v>197.77</v>
      </c>
      <c r="G1439" s="639">
        <f>F1439*Main!$AF$4</f>
        <v>197.77</v>
      </c>
      <c r="H1439" s="105"/>
      <c r="I1439" s="5"/>
    </row>
    <row r="1440" spans="1:9" s="106" customFormat="1" x14ac:dyDescent="0.35">
      <c r="A1440" s="417">
        <v>9347507</v>
      </c>
      <c r="B1440" s="254" t="s">
        <v>4933</v>
      </c>
      <c r="C1440" s="7"/>
      <c r="D1440" s="7">
        <v>200</v>
      </c>
      <c r="E1440" s="650">
        <v>167.66666666666666</v>
      </c>
      <c r="F1440" s="8">
        <f>E1440/100*$I$2*Main!$AF$2</f>
        <v>201.2</v>
      </c>
      <c r="G1440" s="639">
        <f>F1440*Main!$AF$4</f>
        <v>201.2</v>
      </c>
      <c r="H1440" s="105"/>
      <c r="I1440" s="5"/>
    </row>
    <row r="1441" spans="1:9" s="106" customFormat="1" x14ac:dyDescent="0.35">
      <c r="A1441" s="417">
        <v>9347508</v>
      </c>
      <c r="B1441" s="254" t="s">
        <v>4934</v>
      </c>
      <c r="C1441" s="7" t="s">
        <v>36</v>
      </c>
      <c r="D1441" s="7">
        <v>200</v>
      </c>
      <c r="E1441" s="650">
        <v>170.53333333333333</v>
      </c>
      <c r="F1441" s="8">
        <f>E1441/100*$I$2*Main!$AF$2</f>
        <v>204.64000000000001</v>
      </c>
      <c r="G1441" s="639">
        <f>F1441*Main!$AF$4</f>
        <v>204.64000000000001</v>
      </c>
      <c r="H1441" s="105"/>
      <c r="I1441" s="5"/>
    </row>
    <row r="1442" spans="1:9" s="106" customFormat="1" x14ac:dyDescent="0.35">
      <c r="A1442" s="417">
        <v>9347509</v>
      </c>
      <c r="B1442" s="254" t="s">
        <v>4935</v>
      </c>
      <c r="C1442" s="7" t="s">
        <v>36</v>
      </c>
      <c r="D1442" s="7">
        <v>200</v>
      </c>
      <c r="E1442" s="650">
        <v>177.91666666666666</v>
      </c>
      <c r="F1442" s="8">
        <f>E1442/100*$I$2*Main!$AF$2</f>
        <v>213.5</v>
      </c>
      <c r="G1442" s="639">
        <f>F1442*Main!$AF$4</f>
        <v>213.5</v>
      </c>
      <c r="H1442" s="105"/>
      <c r="I1442" s="5"/>
    </row>
    <row r="1443" spans="1:9" s="5" customFormat="1" x14ac:dyDescent="0.35">
      <c r="A1443" s="417">
        <v>9347510</v>
      </c>
      <c r="B1443" s="254" t="s">
        <v>4936</v>
      </c>
      <c r="C1443" s="7" t="s">
        <v>36</v>
      </c>
      <c r="D1443" s="7">
        <v>200</v>
      </c>
      <c r="E1443" s="650">
        <v>191.875</v>
      </c>
      <c r="F1443" s="8">
        <f>E1443/100*$I$2*Main!$AF$2</f>
        <v>230.25</v>
      </c>
      <c r="G1443" s="639">
        <f>F1443*Main!$AF$4</f>
        <v>230.25</v>
      </c>
      <c r="H1443" s="9"/>
    </row>
    <row r="1444" spans="1:9" s="5" customFormat="1" x14ac:dyDescent="0.35">
      <c r="A1444" s="418">
        <v>9255813</v>
      </c>
      <c r="B1444" s="254" t="s">
        <v>2385</v>
      </c>
      <c r="C1444" s="320"/>
      <c r="D1444" s="7">
        <v>200</v>
      </c>
      <c r="E1444" s="650">
        <v>63.4</v>
      </c>
      <c r="F1444" s="8">
        <f>E1444/100*$I$2*Main!$AF$2</f>
        <v>76.08</v>
      </c>
      <c r="G1444" s="639">
        <f>F1444*Main!$AF$4</f>
        <v>76.08</v>
      </c>
      <c r="H1444" s="9"/>
    </row>
    <row r="1445" spans="1:9" s="5" customFormat="1" x14ac:dyDescent="0.35">
      <c r="A1445" s="418">
        <v>9255814</v>
      </c>
      <c r="B1445" s="254" t="s">
        <v>2386</v>
      </c>
      <c r="C1445" s="320"/>
      <c r="D1445" s="7">
        <v>200</v>
      </c>
      <c r="E1445" s="650">
        <v>64.141666666666666</v>
      </c>
      <c r="F1445" s="8">
        <f>E1445/100*$I$2*Main!$AF$2</f>
        <v>76.97</v>
      </c>
      <c r="G1445" s="639">
        <f>F1445*Main!$AF$4</f>
        <v>76.97</v>
      </c>
      <c r="H1445" s="9"/>
    </row>
    <row r="1446" spans="1:9" s="5" customFormat="1" x14ac:dyDescent="0.35">
      <c r="A1446" s="418">
        <v>9255815</v>
      </c>
      <c r="B1446" s="254" t="s">
        <v>2387</v>
      </c>
      <c r="C1446" s="320"/>
      <c r="D1446" s="7">
        <v>200</v>
      </c>
      <c r="E1446" s="650">
        <v>65.308333333333337</v>
      </c>
      <c r="F1446" s="8">
        <f>E1446/100*$I$2*Main!$AF$2</f>
        <v>78.37</v>
      </c>
      <c r="G1446" s="639">
        <f>F1446*Main!$AF$4</f>
        <v>78.37</v>
      </c>
      <c r="H1446" s="9"/>
    </row>
    <row r="1447" spans="1:9" s="5" customFormat="1" x14ac:dyDescent="0.35">
      <c r="A1447" s="418">
        <v>9255816</v>
      </c>
      <c r="B1447" s="254" t="s">
        <v>2388</v>
      </c>
      <c r="C1447" s="320"/>
      <c r="D1447" s="7">
        <v>200</v>
      </c>
      <c r="E1447" s="650">
        <v>66.474999999999994</v>
      </c>
      <c r="F1447" s="8">
        <f>E1447/100*$I$2*Main!$AF$2</f>
        <v>79.77</v>
      </c>
      <c r="G1447" s="639">
        <f>F1447*Main!$AF$4</f>
        <v>79.77</v>
      </c>
      <c r="H1447" s="9"/>
    </row>
    <row r="1448" spans="1:9" s="5" customFormat="1" x14ac:dyDescent="0.35">
      <c r="A1448" s="418">
        <v>9255817</v>
      </c>
      <c r="B1448" s="254" t="s">
        <v>2389</v>
      </c>
      <c r="C1448" s="320"/>
      <c r="D1448" s="7">
        <v>200</v>
      </c>
      <c r="E1448" s="650">
        <v>67.674999999999997</v>
      </c>
      <c r="F1448" s="8">
        <f>E1448/100*$I$2*Main!$AF$2</f>
        <v>81.209999999999994</v>
      </c>
      <c r="G1448" s="639">
        <f>F1448*Main!$AF$4</f>
        <v>81.209999999999994</v>
      </c>
      <c r="H1448" s="9"/>
    </row>
    <row r="1449" spans="1:9" s="5" customFormat="1" x14ac:dyDescent="0.35">
      <c r="A1449" s="418">
        <v>9255818</v>
      </c>
      <c r="B1449" s="254" t="s">
        <v>2390</v>
      </c>
      <c r="C1449" s="320"/>
      <c r="D1449" s="7">
        <v>200</v>
      </c>
      <c r="E1449" s="650">
        <v>68.858333333333334</v>
      </c>
      <c r="F1449" s="8">
        <f>E1449/100*$I$2*Main!$AF$2</f>
        <v>82.63</v>
      </c>
      <c r="G1449" s="639">
        <f>F1449*Main!$AF$4</f>
        <v>82.63</v>
      </c>
      <c r="H1449" s="9"/>
    </row>
    <row r="1450" spans="1:9" s="5" customFormat="1" x14ac:dyDescent="0.35">
      <c r="A1450" s="418">
        <v>9255819</v>
      </c>
      <c r="B1450" s="254" t="s">
        <v>2391</v>
      </c>
      <c r="C1450" s="7" t="s">
        <v>36</v>
      </c>
      <c r="D1450" s="7">
        <v>200</v>
      </c>
      <c r="E1450" s="650">
        <v>70.033333333333331</v>
      </c>
      <c r="F1450" s="8">
        <f>E1450/100*$I$2*Main!$AF$2</f>
        <v>84.04</v>
      </c>
      <c r="G1450" s="639">
        <f>F1450*Main!$AF$4</f>
        <v>84.04</v>
      </c>
      <c r="H1450" s="9"/>
    </row>
    <row r="1451" spans="1:9" s="5" customFormat="1" x14ac:dyDescent="0.35">
      <c r="A1451" s="418">
        <v>9255820</v>
      </c>
      <c r="B1451" s="254" t="s">
        <v>2392</v>
      </c>
      <c r="C1451" s="7" t="s">
        <v>36</v>
      </c>
      <c r="D1451" s="7">
        <v>200</v>
      </c>
      <c r="E1451" s="650">
        <v>71.791666666666671</v>
      </c>
      <c r="F1451" s="8">
        <f>E1451/100*$I$2*Main!$AF$2</f>
        <v>86.15</v>
      </c>
      <c r="G1451" s="639">
        <f>F1451*Main!$AF$4</f>
        <v>86.15</v>
      </c>
      <c r="H1451" s="9"/>
    </row>
    <row r="1452" spans="1:9" s="106" customFormat="1" x14ac:dyDescent="0.35">
      <c r="A1452" s="418">
        <v>9255821</v>
      </c>
      <c r="B1452" s="254" t="s">
        <v>2393</v>
      </c>
      <c r="C1452" s="7" t="s">
        <v>36</v>
      </c>
      <c r="D1452" s="7">
        <v>200</v>
      </c>
      <c r="E1452" s="650">
        <v>74.233333333333334</v>
      </c>
      <c r="F1452" s="8">
        <f>E1452/100*$I$2*Main!$AF$2</f>
        <v>89.08</v>
      </c>
      <c r="G1452" s="639">
        <f>F1452*Main!$AF$4</f>
        <v>89.08</v>
      </c>
      <c r="H1452" s="105"/>
      <c r="I1452" s="5"/>
    </row>
    <row r="1453" spans="1:9" s="5" customFormat="1" x14ac:dyDescent="0.35">
      <c r="A1453" s="417">
        <v>9347511</v>
      </c>
      <c r="B1453" s="254" t="s">
        <v>4937</v>
      </c>
      <c r="C1453" s="7"/>
      <c r="D1453" s="7">
        <v>200</v>
      </c>
      <c r="E1453" s="650">
        <v>154.46666666666667</v>
      </c>
      <c r="F1453" s="8">
        <f>E1453/100*$I$2*Main!$AF$2</f>
        <v>185.35999999999999</v>
      </c>
      <c r="G1453" s="639">
        <f>F1453*Main!$AF$4</f>
        <v>185.35999999999999</v>
      </c>
      <c r="H1453" s="9"/>
    </row>
    <row r="1454" spans="1:9" s="5" customFormat="1" x14ac:dyDescent="0.35">
      <c r="A1454" s="417">
        <v>9347512</v>
      </c>
      <c r="B1454" s="254" t="s">
        <v>4938</v>
      </c>
      <c r="C1454" s="7"/>
      <c r="D1454" s="7">
        <v>200</v>
      </c>
      <c r="E1454" s="650">
        <v>156.18333333333334</v>
      </c>
      <c r="F1454" s="8">
        <f>E1454/100*$I$2*Main!$AF$2</f>
        <v>187.42000000000002</v>
      </c>
      <c r="G1454" s="639">
        <f>F1454*Main!$AF$4</f>
        <v>187.42000000000002</v>
      </c>
      <c r="H1454" s="9"/>
    </row>
    <row r="1455" spans="1:9" s="106" customFormat="1" x14ac:dyDescent="0.35">
      <c r="A1455" s="417">
        <v>9347513</v>
      </c>
      <c r="B1455" s="254" t="s">
        <v>4939</v>
      </c>
      <c r="C1455" s="7"/>
      <c r="D1455" s="7">
        <v>200</v>
      </c>
      <c r="E1455" s="650">
        <v>159.06666666666666</v>
      </c>
      <c r="F1455" s="8">
        <f>E1455/100*$I$2*Main!$AF$2</f>
        <v>190.88</v>
      </c>
      <c r="G1455" s="639">
        <f>F1455*Main!$AF$4</f>
        <v>190.88</v>
      </c>
      <c r="H1455" s="105"/>
      <c r="I1455" s="5"/>
    </row>
    <row r="1456" spans="1:9" s="106" customFormat="1" x14ac:dyDescent="0.35">
      <c r="A1456" s="417">
        <v>9347514</v>
      </c>
      <c r="B1456" s="254" t="s">
        <v>4940</v>
      </c>
      <c r="C1456" s="7"/>
      <c r="D1456" s="7">
        <v>200</v>
      </c>
      <c r="E1456" s="650">
        <v>161.91666666666666</v>
      </c>
      <c r="F1456" s="8">
        <f>E1456/100*$I$2*Main!$AF$2</f>
        <v>194.3</v>
      </c>
      <c r="G1456" s="639">
        <f>F1456*Main!$AF$4</f>
        <v>194.3</v>
      </c>
      <c r="H1456" s="105"/>
      <c r="I1456" s="5"/>
    </row>
    <row r="1457" spans="1:9" s="106" customFormat="1" x14ac:dyDescent="0.35">
      <c r="A1457" s="417">
        <v>9347515</v>
      </c>
      <c r="B1457" s="254" t="s">
        <v>4941</v>
      </c>
      <c r="C1457" s="7"/>
      <c r="D1457" s="7">
        <v>200</v>
      </c>
      <c r="E1457" s="650">
        <v>164.80833333333334</v>
      </c>
      <c r="F1457" s="8">
        <f>E1457/100*$I$2*Main!$AF$2</f>
        <v>197.77</v>
      </c>
      <c r="G1457" s="639">
        <f>F1457*Main!$AF$4</f>
        <v>197.77</v>
      </c>
      <c r="H1457" s="105"/>
      <c r="I1457" s="5"/>
    </row>
    <row r="1458" spans="1:9" s="106" customFormat="1" x14ac:dyDescent="0.35">
      <c r="A1458" s="417">
        <v>9347516</v>
      </c>
      <c r="B1458" s="254" t="s">
        <v>4942</v>
      </c>
      <c r="C1458" s="7"/>
      <c r="D1458" s="7">
        <v>200</v>
      </c>
      <c r="E1458" s="650">
        <v>167.66666666666666</v>
      </c>
      <c r="F1458" s="8">
        <f>E1458/100*$I$2*Main!$AF$2</f>
        <v>201.2</v>
      </c>
      <c r="G1458" s="639">
        <f>F1458*Main!$AF$4</f>
        <v>201.2</v>
      </c>
      <c r="H1458" s="105"/>
      <c r="I1458" s="5"/>
    </row>
    <row r="1459" spans="1:9" s="106" customFormat="1" x14ac:dyDescent="0.35">
      <c r="A1459" s="417">
        <v>9347517</v>
      </c>
      <c r="B1459" s="254" t="s">
        <v>4943</v>
      </c>
      <c r="C1459" s="7" t="s">
        <v>36</v>
      </c>
      <c r="D1459" s="7">
        <v>200</v>
      </c>
      <c r="E1459" s="650">
        <v>170.53333333333333</v>
      </c>
      <c r="F1459" s="8">
        <f>E1459/100*$I$2*Main!$AF$2</f>
        <v>204.64000000000001</v>
      </c>
      <c r="G1459" s="639">
        <f>F1459*Main!$AF$4</f>
        <v>204.64000000000001</v>
      </c>
      <c r="H1459" s="105"/>
      <c r="I1459" s="5"/>
    </row>
    <row r="1460" spans="1:9" s="5" customFormat="1" x14ac:dyDescent="0.35">
      <c r="A1460" s="417">
        <v>9347518</v>
      </c>
      <c r="B1460" s="254" t="s">
        <v>4944</v>
      </c>
      <c r="C1460" s="7" t="s">
        <v>36</v>
      </c>
      <c r="D1460" s="7">
        <v>200</v>
      </c>
      <c r="E1460" s="650">
        <v>177.91666666666666</v>
      </c>
      <c r="F1460" s="8">
        <f>E1460/100*$I$2*Main!$AF$2</f>
        <v>213.5</v>
      </c>
      <c r="G1460" s="639">
        <f>F1460*Main!$AF$4</f>
        <v>213.5</v>
      </c>
      <c r="H1460" s="9"/>
    </row>
    <row r="1461" spans="1:9" s="5" customFormat="1" x14ac:dyDescent="0.35">
      <c r="A1461" s="417">
        <v>9347519</v>
      </c>
      <c r="B1461" s="254" t="s">
        <v>4945</v>
      </c>
      <c r="C1461" s="7" t="s">
        <v>36</v>
      </c>
      <c r="D1461" s="7">
        <v>200</v>
      </c>
      <c r="E1461" s="650">
        <v>191.875</v>
      </c>
      <c r="F1461" s="8">
        <f>E1461/100*$I$2*Main!$AF$2</f>
        <v>230.25</v>
      </c>
      <c r="G1461" s="639">
        <f>F1461*Main!$AF$4</f>
        <v>230.25</v>
      </c>
      <c r="H1461" s="9"/>
    </row>
    <row r="1462" spans="1:9" s="5" customFormat="1" x14ac:dyDescent="0.35">
      <c r="A1462" s="418">
        <v>9255822</v>
      </c>
      <c r="B1462" s="254" t="s">
        <v>2394</v>
      </c>
      <c r="C1462" s="320"/>
      <c r="D1462" s="7">
        <v>200</v>
      </c>
      <c r="E1462" s="650">
        <v>63.4</v>
      </c>
      <c r="F1462" s="8">
        <f>E1462/100*$I$2*Main!$AF$2</f>
        <v>76.08</v>
      </c>
      <c r="G1462" s="639">
        <f>F1462*Main!$AF$4</f>
        <v>76.08</v>
      </c>
      <c r="H1462" s="9"/>
    </row>
    <row r="1463" spans="1:9" s="106" customFormat="1" x14ac:dyDescent="0.35">
      <c r="A1463" s="418">
        <v>9255823</v>
      </c>
      <c r="B1463" s="254" t="s">
        <v>2395</v>
      </c>
      <c r="C1463" s="320"/>
      <c r="D1463" s="7">
        <v>200</v>
      </c>
      <c r="E1463" s="650">
        <v>64.141666666666666</v>
      </c>
      <c r="F1463" s="8">
        <f>E1463/100*$I$2*Main!$AF$2</f>
        <v>76.97</v>
      </c>
      <c r="G1463" s="639">
        <f>F1463*Main!$AF$4</f>
        <v>76.97</v>
      </c>
      <c r="H1463" s="105"/>
      <c r="I1463" s="5"/>
    </row>
    <row r="1464" spans="1:9" s="5" customFormat="1" x14ac:dyDescent="0.35">
      <c r="A1464" s="418">
        <v>9255824</v>
      </c>
      <c r="B1464" s="254" t="s">
        <v>2396</v>
      </c>
      <c r="C1464" s="320"/>
      <c r="D1464" s="7">
        <v>200</v>
      </c>
      <c r="E1464" s="650">
        <v>65.308333333333337</v>
      </c>
      <c r="F1464" s="8">
        <f>E1464/100*$I$2*Main!$AF$2</f>
        <v>78.37</v>
      </c>
      <c r="G1464" s="639">
        <f>F1464*Main!$AF$4</f>
        <v>78.37</v>
      </c>
      <c r="H1464" s="9"/>
    </row>
    <row r="1465" spans="1:9" s="5" customFormat="1" x14ac:dyDescent="0.35">
      <c r="A1465" s="418">
        <v>9255825</v>
      </c>
      <c r="B1465" s="254" t="s">
        <v>2397</v>
      </c>
      <c r="C1465" s="320"/>
      <c r="D1465" s="7">
        <v>200</v>
      </c>
      <c r="E1465" s="650">
        <v>66.474999999999994</v>
      </c>
      <c r="F1465" s="8">
        <f>E1465/100*$I$2*Main!$AF$2</f>
        <v>79.77</v>
      </c>
      <c r="G1465" s="639">
        <f>F1465*Main!$AF$4</f>
        <v>79.77</v>
      </c>
      <c r="H1465" s="9"/>
    </row>
    <row r="1466" spans="1:9" s="5" customFormat="1" x14ac:dyDescent="0.35">
      <c r="A1466" s="418">
        <v>9255826</v>
      </c>
      <c r="B1466" s="254" t="s">
        <v>2398</v>
      </c>
      <c r="C1466" s="320"/>
      <c r="D1466" s="7">
        <v>200</v>
      </c>
      <c r="E1466" s="650">
        <v>67.674999999999997</v>
      </c>
      <c r="F1466" s="8">
        <f>E1466/100*$I$2*Main!$AF$2</f>
        <v>81.209999999999994</v>
      </c>
      <c r="G1466" s="639">
        <f>F1466*Main!$AF$4</f>
        <v>81.209999999999994</v>
      </c>
      <c r="H1466" s="9"/>
    </row>
    <row r="1467" spans="1:9" s="5" customFormat="1" x14ac:dyDescent="0.35">
      <c r="A1467" s="418">
        <v>9255827</v>
      </c>
      <c r="B1467" s="254" t="s">
        <v>2399</v>
      </c>
      <c r="C1467" s="320"/>
      <c r="D1467" s="7">
        <v>200</v>
      </c>
      <c r="E1467" s="650">
        <v>68.858333333333334</v>
      </c>
      <c r="F1467" s="8">
        <f>E1467/100*$I$2*Main!$AF$2</f>
        <v>82.63</v>
      </c>
      <c r="G1467" s="639">
        <f>F1467*Main!$AF$4</f>
        <v>82.63</v>
      </c>
      <c r="H1467" s="9"/>
    </row>
    <row r="1468" spans="1:9" s="5" customFormat="1" x14ac:dyDescent="0.35">
      <c r="A1468" s="418">
        <v>9255828</v>
      </c>
      <c r="B1468" s="254" t="s">
        <v>2400</v>
      </c>
      <c r="C1468" s="7" t="s">
        <v>36</v>
      </c>
      <c r="D1468" s="7">
        <v>200</v>
      </c>
      <c r="E1468" s="650">
        <v>70.033333333333331</v>
      </c>
      <c r="F1468" s="8">
        <f>E1468/100*$I$2*Main!$AF$2</f>
        <v>84.04</v>
      </c>
      <c r="G1468" s="639">
        <f>F1468*Main!$AF$4</f>
        <v>84.04</v>
      </c>
      <c r="H1468" s="9"/>
    </row>
    <row r="1469" spans="1:9" s="5" customFormat="1" x14ac:dyDescent="0.35">
      <c r="A1469" s="418">
        <v>9255829</v>
      </c>
      <c r="B1469" s="254" t="s">
        <v>2401</v>
      </c>
      <c r="C1469" s="7" t="s">
        <v>36</v>
      </c>
      <c r="D1469" s="7">
        <v>200</v>
      </c>
      <c r="E1469" s="650">
        <v>71.791666666666671</v>
      </c>
      <c r="F1469" s="8">
        <f>E1469/100*$I$2*Main!$AF$2</f>
        <v>86.15</v>
      </c>
      <c r="G1469" s="639">
        <f>F1469*Main!$AF$4</f>
        <v>86.15</v>
      </c>
      <c r="H1469" s="9"/>
    </row>
    <row r="1470" spans="1:9" s="5" customFormat="1" x14ac:dyDescent="0.35">
      <c r="A1470" s="418">
        <v>9255830</v>
      </c>
      <c r="B1470" s="254" t="s">
        <v>2402</v>
      </c>
      <c r="C1470" s="7" t="s">
        <v>36</v>
      </c>
      <c r="D1470" s="7">
        <v>200</v>
      </c>
      <c r="E1470" s="650">
        <v>74.233333333333334</v>
      </c>
      <c r="F1470" s="8">
        <f>E1470/100*$I$2*Main!$AF$2</f>
        <v>89.08</v>
      </c>
      <c r="G1470" s="639">
        <f>F1470*Main!$AF$4</f>
        <v>89.08</v>
      </c>
      <c r="H1470" s="9"/>
    </row>
    <row r="1471" spans="1:9" s="5" customFormat="1" x14ac:dyDescent="0.35">
      <c r="A1471" s="417">
        <v>9347520</v>
      </c>
      <c r="B1471" s="254" t="s">
        <v>4946</v>
      </c>
      <c r="C1471" s="7"/>
      <c r="D1471" s="7">
        <v>200</v>
      </c>
      <c r="E1471" s="650">
        <v>154.46666666666667</v>
      </c>
      <c r="F1471" s="8">
        <f>E1471/100*$I$2*Main!$AF$2</f>
        <v>185.35999999999999</v>
      </c>
      <c r="G1471" s="639">
        <f>F1471*Main!$AF$4</f>
        <v>185.35999999999999</v>
      </c>
      <c r="H1471" s="9"/>
    </row>
    <row r="1472" spans="1:9" s="5" customFormat="1" x14ac:dyDescent="0.35">
      <c r="A1472" s="417">
        <v>9347521</v>
      </c>
      <c r="B1472" s="254" t="s">
        <v>4947</v>
      </c>
      <c r="C1472" s="7"/>
      <c r="D1472" s="7">
        <v>200</v>
      </c>
      <c r="E1472" s="650">
        <v>156.18333333333334</v>
      </c>
      <c r="F1472" s="8">
        <f>E1472/100*$I$2*Main!$AF$2</f>
        <v>187.42000000000002</v>
      </c>
      <c r="G1472" s="639">
        <f>F1472*Main!$AF$4</f>
        <v>187.42000000000002</v>
      </c>
      <c r="H1472" s="9"/>
    </row>
    <row r="1473" spans="1:8" s="5" customFormat="1" x14ac:dyDescent="0.35">
      <c r="A1473" s="417">
        <v>9347522</v>
      </c>
      <c r="B1473" s="254" t="s">
        <v>4948</v>
      </c>
      <c r="C1473" s="7"/>
      <c r="D1473" s="7">
        <v>200</v>
      </c>
      <c r="E1473" s="650">
        <v>159.06666666666666</v>
      </c>
      <c r="F1473" s="8">
        <f>E1473/100*$I$2*Main!$AF$2</f>
        <v>190.88</v>
      </c>
      <c r="G1473" s="639">
        <f>F1473*Main!$AF$4</f>
        <v>190.88</v>
      </c>
      <c r="H1473" s="9"/>
    </row>
    <row r="1474" spans="1:8" s="5" customFormat="1" x14ac:dyDescent="0.35">
      <c r="A1474" s="417">
        <v>9347523</v>
      </c>
      <c r="B1474" s="254" t="s">
        <v>4949</v>
      </c>
      <c r="C1474" s="7"/>
      <c r="D1474" s="7">
        <v>200</v>
      </c>
      <c r="E1474" s="650">
        <v>161.91666666666666</v>
      </c>
      <c r="F1474" s="8">
        <f>E1474/100*$I$2*Main!$AF$2</f>
        <v>194.3</v>
      </c>
      <c r="G1474" s="639">
        <f>F1474*Main!$AF$4</f>
        <v>194.3</v>
      </c>
      <c r="H1474" s="9"/>
    </row>
    <row r="1475" spans="1:8" s="5" customFormat="1" x14ac:dyDescent="0.35">
      <c r="A1475" s="417">
        <v>9347524</v>
      </c>
      <c r="B1475" s="254" t="s">
        <v>4950</v>
      </c>
      <c r="C1475" s="7"/>
      <c r="D1475" s="7">
        <v>200</v>
      </c>
      <c r="E1475" s="650">
        <v>164.80833333333334</v>
      </c>
      <c r="F1475" s="8">
        <f>E1475/100*$I$2*Main!$AF$2</f>
        <v>197.77</v>
      </c>
      <c r="G1475" s="639">
        <f>F1475*Main!$AF$4</f>
        <v>197.77</v>
      </c>
      <c r="H1475" s="9"/>
    </row>
    <row r="1476" spans="1:8" s="5" customFormat="1" x14ac:dyDescent="0.35">
      <c r="A1476" s="417">
        <v>9347525</v>
      </c>
      <c r="B1476" s="254" t="s">
        <v>4951</v>
      </c>
      <c r="C1476" s="7"/>
      <c r="D1476" s="7">
        <v>200</v>
      </c>
      <c r="E1476" s="650">
        <v>167.66666666666666</v>
      </c>
      <c r="F1476" s="8">
        <f>E1476/100*$I$2*Main!$AF$2</f>
        <v>201.2</v>
      </c>
      <c r="G1476" s="639">
        <f>F1476*Main!$AF$4</f>
        <v>201.2</v>
      </c>
      <c r="H1476" s="9"/>
    </row>
    <row r="1477" spans="1:8" s="5" customFormat="1" x14ac:dyDescent="0.35">
      <c r="A1477" s="417">
        <v>9347526</v>
      </c>
      <c r="B1477" s="254" t="s">
        <v>4952</v>
      </c>
      <c r="C1477" s="7" t="s">
        <v>36</v>
      </c>
      <c r="D1477" s="7">
        <v>200</v>
      </c>
      <c r="E1477" s="650">
        <v>170.53333333333333</v>
      </c>
      <c r="F1477" s="8">
        <f>E1477/100*$I$2*Main!$AF$2</f>
        <v>204.64000000000001</v>
      </c>
      <c r="G1477" s="639">
        <f>F1477*Main!$AF$4</f>
        <v>204.64000000000001</v>
      </c>
      <c r="H1477" s="9"/>
    </row>
    <row r="1478" spans="1:8" s="5" customFormat="1" x14ac:dyDescent="0.35">
      <c r="A1478" s="417">
        <v>9347527</v>
      </c>
      <c r="B1478" s="254" t="s">
        <v>4953</v>
      </c>
      <c r="C1478" s="7" t="s">
        <v>36</v>
      </c>
      <c r="D1478" s="7">
        <v>200</v>
      </c>
      <c r="E1478" s="650">
        <v>177.91666666666666</v>
      </c>
      <c r="F1478" s="8">
        <f>E1478/100*$I$2*Main!$AF$2</f>
        <v>213.5</v>
      </c>
      <c r="G1478" s="639">
        <f>F1478*Main!$AF$4</f>
        <v>213.5</v>
      </c>
      <c r="H1478" s="9"/>
    </row>
    <row r="1479" spans="1:8" s="5" customFormat="1" x14ac:dyDescent="0.35">
      <c r="A1479" s="417">
        <v>9347528</v>
      </c>
      <c r="B1479" s="254" t="s">
        <v>4954</v>
      </c>
      <c r="C1479" s="7" t="s">
        <v>36</v>
      </c>
      <c r="D1479" s="7">
        <v>200</v>
      </c>
      <c r="E1479" s="650">
        <v>191.875</v>
      </c>
      <c r="F1479" s="8">
        <f>E1479/100*$I$2*Main!$AF$2</f>
        <v>230.25</v>
      </c>
      <c r="G1479" s="639">
        <f>F1479*Main!$AF$4</f>
        <v>230.25</v>
      </c>
      <c r="H1479" s="9"/>
    </row>
    <row r="1480" spans="1:8" s="5" customFormat="1" x14ac:dyDescent="0.35">
      <c r="A1480" s="418">
        <v>9255759</v>
      </c>
      <c r="B1480" s="254" t="s">
        <v>2403</v>
      </c>
      <c r="C1480" s="7" t="s">
        <v>36</v>
      </c>
      <c r="D1480" s="7">
        <v>100</v>
      </c>
      <c r="E1480" s="650">
        <v>97.608333333333334</v>
      </c>
      <c r="F1480" s="8">
        <f>E1480/100*$I$2*Main!$AF$2</f>
        <v>117.13</v>
      </c>
      <c r="G1480" s="639">
        <f>F1480*Main!$AF$4</f>
        <v>117.13</v>
      </c>
      <c r="H1480" s="9"/>
    </row>
    <row r="1481" spans="1:8" s="5" customFormat="1" x14ac:dyDescent="0.35">
      <c r="A1481" s="418">
        <v>9255760</v>
      </c>
      <c r="B1481" s="254" t="s">
        <v>2404</v>
      </c>
      <c r="C1481" s="7" t="s">
        <v>36</v>
      </c>
      <c r="D1481" s="7">
        <v>100</v>
      </c>
      <c r="E1481" s="650">
        <v>98.691666666666663</v>
      </c>
      <c r="F1481" s="8">
        <f>E1481/100*$I$2*Main!$AF$2</f>
        <v>118.43</v>
      </c>
      <c r="G1481" s="639">
        <f>F1481*Main!$AF$4</f>
        <v>118.43</v>
      </c>
      <c r="H1481" s="9"/>
    </row>
    <row r="1482" spans="1:8" s="5" customFormat="1" x14ac:dyDescent="0.35">
      <c r="A1482" s="418">
        <v>9255761</v>
      </c>
      <c r="B1482" s="254" t="s">
        <v>2405</v>
      </c>
      <c r="C1482" s="7" t="s">
        <v>36</v>
      </c>
      <c r="D1482" s="7">
        <v>100</v>
      </c>
      <c r="E1482" s="650">
        <v>100.52500000000001</v>
      </c>
      <c r="F1482" s="8">
        <f>E1482/100*$I$2*Main!$AF$2</f>
        <v>120.63</v>
      </c>
      <c r="G1482" s="639">
        <f>F1482*Main!$AF$4</f>
        <v>120.63</v>
      </c>
      <c r="H1482" s="9"/>
    </row>
    <row r="1483" spans="1:8" s="5" customFormat="1" x14ac:dyDescent="0.35">
      <c r="A1483" s="418">
        <v>9255762</v>
      </c>
      <c r="B1483" s="254" t="s">
        <v>2406</v>
      </c>
      <c r="C1483" s="7" t="s">
        <v>36</v>
      </c>
      <c r="D1483" s="7">
        <v>100</v>
      </c>
      <c r="E1483" s="650">
        <v>102.35</v>
      </c>
      <c r="F1483" s="8">
        <f>E1483/100*$I$2*Main!$AF$2</f>
        <v>122.81999999999998</v>
      </c>
      <c r="G1483" s="639">
        <f>F1483*Main!$AF$4</f>
        <v>122.81999999999998</v>
      </c>
      <c r="H1483" s="9"/>
    </row>
    <row r="1484" spans="1:8" s="5" customFormat="1" x14ac:dyDescent="0.35">
      <c r="A1484" s="418">
        <v>9255763</v>
      </c>
      <c r="B1484" s="254" t="s">
        <v>2407</v>
      </c>
      <c r="C1484" s="320"/>
      <c r="D1484" s="7">
        <v>100</v>
      </c>
      <c r="E1484" s="650">
        <v>104.15</v>
      </c>
      <c r="F1484" s="8">
        <f>E1484/100*$I$2*Main!$AF$2</f>
        <v>124.98000000000002</v>
      </c>
      <c r="G1484" s="639">
        <f>F1484*Main!$AF$4</f>
        <v>124.98000000000002</v>
      </c>
      <c r="H1484" s="9"/>
    </row>
    <row r="1485" spans="1:8" s="5" customFormat="1" x14ac:dyDescent="0.35">
      <c r="A1485" s="418">
        <v>9255764</v>
      </c>
      <c r="B1485" s="254" t="s">
        <v>2408</v>
      </c>
      <c r="C1485" s="320"/>
      <c r="D1485" s="7">
        <v>100</v>
      </c>
      <c r="E1485" s="650">
        <v>105.96666666666667</v>
      </c>
      <c r="F1485" s="8">
        <f>E1485/100*$I$2*Main!$AF$2</f>
        <v>127.16000000000001</v>
      </c>
      <c r="G1485" s="639">
        <f>F1485*Main!$AF$4</f>
        <v>127.16000000000001</v>
      </c>
      <c r="H1485" s="9"/>
    </row>
    <row r="1486" spans="1:8" s="5" customFormat="1" x14ac:dyDescent="0.35">
      <c r="A1486" s="418">
        <v>9255765</v>
      </c>
      <c r="B1486" s="254" t="s">
        <v>2409</v>
      </c>
      <c r="C1486" s="7" t="s">
        <v>36</v>
      </c>
      <c r="D1486" s="7">
        <v>100</v>
      </c>
      <c r="E1486" s="650">
        <v>107.8</v>
      </c>
      <c r="F1486" s="8">
        <f>E1486/100*$I$2*Main!$AF$2</f>
        <v>129.36000000000001</v>
      </c>
      <c r="G1486" s="639">
        <f>F1486*Main!$AF$4</f>
        <v>129.36000000000001</v>
      </c>
      <c r="H1486" s="9"/>
    </row>
    <row r="1487" spans="1:8" s="5" customFormat="1" x14ac:dyDescent="0.35">
      <c r="A1487" s="418">
        <v>9255766</v>
      </c>
      <c r="B1487" s="254" t="s">
        <v>2410</v>
      </c>
      <c r="C1487" s="7" t="s">
        <v>36</v>
      </c>
      <c r="D1487" s="7">
        <v>100</v>
      </c>
      <c r="E1487" s="650">
        <v>110.53333333333333</v>
      </c>
      <c r="F1487" s="8">
        <f>E1487/100*$I$2*Main!$AF$2</f>
        <v>132.63999999999999</v>
      </c>
      <c r="G1487" s="639">
        <f>F1487*Main!$AF$4</f>
        <v>132.63999999999999</v>
      </c>
      <c r="H1487" s="9"/>
    </row>
    <row r="1488" spans="1:8" s="5" customFormat="1" x14ac:dyDescent="0.35">
      <c r="A1488" s="418">
        <v>9255767</v>
      </c>
      <c r="B1488" s="254" t="s">
        <v>2411</v>
      </c>
      <c r="C1488" s="7" t="s">
        <v>36</v>
      </c>
      <c r="D1488" s="7">
        <v>100</v>
      </c>
      <c r="E1488" s="650">
        <v>114.23333333333333</v>
      </c>
      <c r="F1488" s="8">
        <f>E1488/100*$I$2*Main!$AF$2</f>
        <v>137.08000000000001</v>
      </c>
      <c r="G1488" s="639">
        <f>F1488*Main!$AF$4</f>
        <v>137.08000000000001</v>
      </c>
      <c r="H1488" s="9"/>
    </row>
    <row r="1489" spans="1:8" s="5" customFormat="1" x14ac:dyDescent="0.35">
      <c r="A1489" s="418">
        <v>9255768</v>
      </c>
      <c r="B1489" s="254" t="s">
        <v>2412</v>
      </c>
      <c r="C1489" s="7" t="s">
        <v>36</v>
      </c>
      <c r="D1489" s="7">
        <v>100</v>
      </c>
      <c r="E1489" s="650">
        <v>97.608333333333334</v>
      </c>
      <c r="F1489" s="8">
        <f>E1489/100*$I$2*Main!$AF$2</f>
        <v>117.13</v>
      </c>
      <c r="G1489" s="639">
        <f>F1489*Main!$AF$4</f>
        <v>117.13</v>
      </c>
      <c r="H1489" s="9"/>
    </row>
    <row r="1490" spans="1:8" s="5" customFormat="1" x14ac:dyDescent="0.35">
      <c r="A1490" s="418">
        <v>9255769</v>
      </c>
      <c r="B1490" s="254" t="s">
        <v>2413</v>
      </c>
      <c r="C1490" s="7" t="s">
        <v>36</v>
      </c>
      <c r="D1490" s="7">
        <v>100</v>
      </c>
      <c r="E1490" s="650">
        <v>98.691666666666663</v>
      </c>
      <c r="F1490" s="8">
        <f>E1490/100*$I$2*Main!$AF$2</f>
        <v>118.43</v>
      </c>
      <c r="G1490" s="639">
        <f>F1490*Main!$AF$4</f>
        <v>118.43</v>
      </c>
      <c r="H1490" s="9"/>
    </row>
    <row r="1491" spans="1:8" s="5" customFormat="1" x14ac:dyDescent="0.35">
      <c r="A1491" s="418">
        <v>9255770</v>
      </c>
      <c r="B1491" s="254" t="s">
        <v>2414</v>
      </c>
      <c r="C1491" s="7" t="s">
        <v>36</v>
      </c>
      <c r="D1491" s="7">
        <v>100</v>
      </c>
      <c r="E1491" s="650">
        <v>100.52500000000001</v>
      </c>
      <c r="F1491" s="8">
        <f>E1491/100*$I$2*Main!$AF$2</f>
        <v>120.63</v>
      </c>
      <c r="G1491" s="639">
        <f>F1491*Main!$AF$4</f>
        <v>120.63</v>
      </c>
      <c r="H1491" s="9"/>
    </row>
    <row r="1492" spans="1:8" s="5" customFormat="1" x14ac:dyDescent="0.35">
      <c r="A1492" s="418">
        <v>9255771</v>
      </c>
      <c r="B1492" s="254" t="s">
        <v>2415</v>
      </c>
      <c r="C1492" s="7" t="s">
        <v>36</v>
      </c>
      <c r="D1492" s="7">
        <v>100</v>
      </c>
      <c r="E1492" s="650">
        <v>102.35</v>
      </c>
      <c r="F1492" s="8">
        <f>E1492/100*$I$2*Main!$AF$2</f>
        <v>122.81999999999998</v>
      </c>
      <c r="G1492" s="639">
        <f>F1492*Main!$AF$4</f>
        <v>122.81999999999998</v>
      </c>
      <c r="H1492" s="9"/>
    </row>
    <row r="1493" spans="1:8" s="5" customFormat="1" x14ac:dyDescent="0.35">
      <c r="A1493" s="418">
        <v>9255772</v>
      </c>
      <c r="B1493" s="254" t="s">
        <v>2416</v>
      </c>
      <c r="C1493" s="320"/>
      <c r="D1493" s="7">
        <v>100</v>
      </c>
      <c r="E1493" s="650">
        <v>104.15</v>
      </c>
      <c r="F1493" s="8">
        <f>E1493/100*$I$2*Main!$AF$2</f>
        <v>124.98000000000002</v>
      </c>
      <c r="G1493" s="639">
        <f>F1493*Main!$AF$4</f>
        <v>124.98000000000002</v>
      </c>
      <c r="H1493" s="9"/>
    </row>
    <row r="1494" spans="1:8" s="5" customFormat="1" x14ac:dyDescent="0.35">
      <c r="A1494" s="418">
        <v>9255773</v>
      </c>
      <c r="B1494" s="254" t="s">
        <v>2417</v>
      </c>
      <c r="C1494" s="320"/>
      <c r="D1494" s="7">
        <v>100</v>
      </c>
      <c r="E1494" s="650">
        <v>105.96666666666667</v>
      </c>
      <c r="F1494" s="8">
        <f>E1494/100*$I$2*Main!$AF$2</f>
        <v>127.16000000000001</v>
      </c>
      <c r="G1494" s="639">
        <f>F1494*Main!$AF$4</f>
        <v>127.16000000000001</v>
      </c>
      <c r="H1494" s="9"/>
    </row>
    <row r="1495" spans="1:8" s="5" customFormat="1" x14ac:dyDescent="0.35">
      <c r="A1495" s="418">
        <v>9255774</v>
      </c>
      <c r="B1495" s="254" t="s">
        <v>2418</v>
      </c>
      <c r="C1495" s="7" t="s">
        <v>36</v>
      </c>
      <c r="D1495" s="7">
        <v>100</v>
      </c>
      <c r="E1495" s="650">
        <v>107.8</v>
      </c>
      <c r="F1495" s="8">
        <f>E1495/100*$I$2*Main!$AF$2</f>
        <v>129.36000000000001</v>
      </c>
      <c r="G1495" s="639">
        <f>F1495*Main!$AF$4</f>
        <v>129.36000000000001</v>
      </c>
      <c r="H1495" s="9"/>
    </row>
    <row r="1496" spans="1:8" s="5" customFormat="1" x14ac:dyDescent="0.35">
      <c r="A1496" s="418">
        <v>9255775</v>
      </c>
      <c r="B1496" s="254" t="s">
        <v>2419</v>
      </c>
      <c r="C1496" s="7" t="s">
        <v>36</v>
      </c>
      <c r="D1496" s="7">
        <v>100</v>
      </c>
      <c r="E1496" s="650">
        <v>110.53333333333333</v>
      </c>
      <c r="F1496" s="8">
        <f>E1496/100*$I$2*Main!$AF$2</f>
        <v>132.63999999999999</v>
      </c>
      <c r="G1496" s="639">
        <f>F1496*Main!$AF$4</f>
        <v>132.63999999999999</v>
      </c>
      <c r="H1496" s="9"/>
    </row>
    <row r="1497" spans="1:8" s="5" customFormat="1" x14ac:dyDescent="0.35">
      <c r="A1497" s="418">
        <v>9255776</v>
      </c>
      <c r="B1497" s="254" t="s">
        <v>2420</v>
      </c>
      <c r="C1497" s="7" t="s">
        <v>36</v>
      </c>
      <c r="D1497" s="7">
        <v>100</v>
      </c>
      <c r="E1497" s="650">
        <v>114.23333333333333</v>
      </c>
      <c r="F1497" s="8">
        <f>E1497/100*$I$2*Main!$AF$2</f>
        <v>137.08000000000001</v>
      </c>
      <c r="G1497" s="639">
        <f>F1497*Main!$AF$4</f>
        <v>137.08000000000001</v>
      </c>
      <c r="H1497" s="9"/>
    </row>
    <row r="1498" spans="1:8" s="5" customFormat="1" x14ac:dyDescent="0.35">
      <c r="A1498" s="417">
        <v>9347484</v>
      </c>
      <c r="B1498" s="254" t="s">
        <v>4955</v>
      </c>
      <c r="C1498" s="7" t="s">
        <v>36</v>
      </c>
      <c r="D1498" s="7">
        <v>100</v>
      </c>
      <c r="E1498" s="650">
        <v>154.46666666666667</v>
      </c>
      <c r="F1498" s="8">
        <f>E1498/100*$I$2*Main!$AF$2</f>
        <v>185.35999999999999</v>
      </c>
      <c r="G1498" s="639">
        <f>F1498*Main!$AF$4</f>
        <v>185.35999999999999</v>
      </c>
      <c r="H1498" s="9"/>
    </row>
    <row r="1499" spans="1:8" s="5" customFormat="1" x14ac:dyDescent="0.35">
      <c r="A1499" s="417">
        <v>9347485</v>
      </c>
      <c r="B1499" s="254" t="s">
        <v>4956</v>
      </c>
      <c r="C1499" s="7" t="s">
        <v>36</v>
      </c>
      <c r="D1499" s="7">
        <v>100</v>
      </c>
      <c r="E1499" s="650">
        <v>156.18333333333334</v>
      </c>
      <c r="F1499" s="8">
        <f>E1499/100*$I$2*Main!$AF$2</f>
        <v>187.42000000000002</v>
      </c>
      <c r="G1499" s="639">
        <f>F1499*Main!$AF$4</f>
        <v>187.42000000000002</v>
      </c>
      <c r="H1499" s="9"/>
    </row>
    <row r="1500" spans="1:8" s="5" customFormat="1" x14ac:dyDescent="0.35">
      <c r="A1500" s="417">
        <v>9347486</v>
      </c>
      <c r="B1500" s="254" t="s">
        <v>4957</v>
      </c>
      <c r="C1500" s="7" t="s">
        <v>36</v>
      </c>
      <c r="D1500" s="7">
        <v>100</v>
      </c>
      <c r="E1500" s="650">
        <v>159.06666666666666</v>
      </c>
      <c r="F1500" s="8">
        <f>E1500/100*$I$2*Main!$AF$2</f>
        <v>190.88</v>
      </c>
      <c r="G1500" s="639">
        <f>F1500*Main!$AF$4</f>
        <v>190.88</v>
      </c>
      <c r="H1500" s="9"/>
    </row>
    <row r="1501" spans="1:8" s="5" customFormat="1" x14ac:dyDescent="0.35">
      <c r="A1501" s="417">
        <v>9347487</v>
      </c>
      <c r="B1501" s="254" t="s">
        <v>4958</v>
      </c>
      <c r="C1501" s="7" t="s">
        <v>36</v>
      </c>
      <c r="D1501" s="7">
        <v>100</v>
      </c>
      <c r="E1501" s="650">
        <v>161.91666666666666</v>
      </c>
      <c r="F1501" s="8">
        <f>E1501/100*$I$2*Main!$AF$2</f>
        <v>194.3</v>
      </c>
      <c r="G1501" s="639">
        <f>F1501*Main!$AF$4</f>
        <v>194.3</v>
      </c>
      <c r="H1501" s="9"/>
    </row>
    <row r="1502" spans="1:8" s="5" customFormat="1" x14ac:dyDescent="0.35">
      <c r="A1502" s="417">
        <v>9347488</v>
      </c>
      <c r="B1502" s="254" t="s">
        <v>4959</v>
      </c>
      <c r="C1502" s="7"/>
      <c r="D1502" s="7">
        <v>100</v>
      </c>
      <c r="E1502" s="650">
        <v>164.80833333333334</v>
      </c>
      <c r="F1502" s="8">
        <f>E1502/100*$I$2*Main!$AF$2</f>
        <v>197.77</v>
      </c>
      <c r="G1502" s="639">
        <f>F1502*Main!$AF$4</f>
        <v>197.77</v>
      </c>
      <c r="H1502" s="9"/>
    </row>
    <row r="1503" spans="1:8" s="5" customFormat="1" x14ac:dyDescent="0.35">
      <c r="A1503" s="417">
        <v>9347489</v>
      </c>
      <c r="B1503" s="254" t="s">
        <v>4960</v>
      </c>
      <c r="C1503" s="7"/>
      <c r="D1503" s="7">
        <v>100</v>
      </c>
      <c r="E1503" s="650">
        <v>167.66666666666666</v>
      </c>
      <c r="F1503" s="8">
        <f>E1503/100*$I$2*Main!$AF$2</f>
        <v>201.2</v>
      </c>
      <c r="G1503" s="639">
        <f>F1503*Main!$AF$4</f>
        <v>201.2</v>
      </c>
      <c r="H1503" s="9"/>
    </row>
    <row r="1504" spans="1:8" s="5" customFormat="1" x14ac:dyDescent="0.35">
      <c r="A1504" s="417">
        <v>9347490</v>
      </c>
      <c r="B1504" s="254" t="s">
        <v>4961</v>
      </c>
      <c r="C1504" s="7" t="s">
        <v>36</v>
      </c>
      <c r="D1504" s="7">
        <v>100</v>
      </c>
      <c r="E1504" s="650">
        <v>170.53333333333333</v>
      </c>
      <c r="F1504" s="8">
        <f>E1504/100*$I$2*Main!$AF$2</f>
        <v>204.64000000000001</v>
      </c>
      <c r="G1504" s="639">
        <f>F1504*Main!$AF$4</f>
        <v>204.64000000000001</v>
      </c>
      <c r="H1504" s="9"/>
    </row>
    <row r="1505" spans="1:8" s="5" customFormat="1" x14ac:dyDescent="0.35">
      <c r="A1505" s="417">
        <v>9347491</v>
      </c>
      <c r="B1505" s="254" t="s">
        <v>4962</v>
      </c>
      <c r="C1505" s="7" t="s">
        <v>36</v>
      </c>
      <c r="D1505" s="7">
        <v>100</v>
      </c>
      <c r="E1505" s="650">
        <v>177.91666666666666</v>
      </c>
      <c r="F1505" s="8">
        <f>E1505/100*$I$2*Main!$AF$2</f>
        <v>213.5</v>
      </c>
      <c r="G1505" s="639">
        <f>F1505*Main!$AF$4</f>
        <v>213.5</v>
      </c>
      <c r="H1505" s="9"/>
    </row>
    <row r="1506" spans="1:8" s="5" customFormat="1" x14ac:dyDescent="0.35">
      <c r="A1506" s="417">
        <v>9347492</v>
      </c>
      <c r="B1506" s="254" t="s">
        <v>4963</v>
      </c>
      <c r="C1506" s="7" t="s">
        <v>36</v>
      </c>
      <c r="D1506" s="7">
        <v>100</v>
      </c>
      <c r="E1506" s="650">
        <v>191.875</v>
      </c>
      <c r="F1506" s="8">
        <f>E1506/100*$I$2*Main!$AF$2</f>
        <v>230.25</v>
      </c>
      <c r="G1506" s="639">
        <f>F1506*Main!$AF$4</f>
        <v>230.25</v>
      </c>
      <c r="H1506" s="9"/>
    </row>
    <row r="1507" spans="1:8" s="5" customFormat="1" x14ac:dyDescent="0.35">
      <c r="A1507" s="418">
        <v>9255777</v>
      </c>
      <c r="B1507" s="254" t="s">
        <v>2421</v>
      </c>
      <c r="C1507" s="7" t="s">
        <v>36</v>
      </c>
      <c r="D1507" s="7">
        <v>100</v>
      </c>
      <c r="E1507" s="650">
        <v>97.608333333333334</v>
      </c>
      <c r="F1507" s="8">
        <f>E1507/100*$I$2*Main!$AF$2</f>
        <v>117.13</v>
      </c>
      <c r="G1507" s="639">
        <f>F1507*Main!$AF$4</f>
        <v>117.13</v>
      </c>
      <c r="H1507" s="9"/>
    </row>
    <row r="1508" spans="1:8" s="5" customFormat="1" x14ac:dyDescent="0.35">
      <c r="A1508" s="418">
        <v>9255778</v>
      </c>
      <c r="B1508" s="254" t="s">
        <v>2422</v>
      </c>
      <c r="C1508" s="7" t="s">
        <v>36</v>
      </c>
      <c r="D1508" s="7">
        <v>100</v>
      </c>
      <c r="E1508" s="650">
        <v>98.691666666666663</v>
      </c>
      <c r="F1508" s="8">
        <f>E1508/100*$I$2*Main!$AF$2</f>
        <v>118.43</v>
      </c>
      <c r="G1508" s="639">
        <f>F1508*Main!$AF$4</f>
        <v>118.43</v>
      </c>
      <c r="H1508" s="9"/>
    </row>
    <row r="1509" spans="1:8" s="5" customFormat="1" x14ac:dyDescent="0.35">
      <c r="A1509" s="418">
        <v>9255779</v>
      </c>
      <c r="B1509" s="254" t="s">
        <v>2423</v>
      </c>
      <c r="C1509" s="7" t="s">
        <v>36</v>
      </c>
      <c r="D1509" s="7">
        <v>100</v>
      </c>
      <c r="E1509" s="650">
        <v>100.52500000000001</v>
      </c>
      <c r="F1509" s="8">
        <f>E1509/100*$I$2*Main!$AF$2</f>
        <v>120.63</v>
      </c>
      <c r="G1509" s="639">
        <f>F1509*Main!$AF$4</f>
        <v>120.63</v>
      </c>
      <c r="H1509" s="9"/>
    </row>
    <row r="1510" spans="1:8" s="5" customFormat="1" x14ac:dyDescent="0.35">
      <c r="A1510" s="418">
        <v>9255780</v>
      </c>
      <c r="B1510" s="254" t="s">
        <v>2424</v>
      </c>
      <c r="C1510" s="7" t="s">
        <v>36</v>
      </c>
      <c r="D1510" s="7">
        <v>100</v>
      </c>
      <c r="E1510" s="650">
        <v>102.35</v>
      </c>
      <c r="F1510" s="8">
        <f>E1510/100*$I$2*Main!$AF$2</f>
        <v>122.81999999999998</v>
      </c>
      <c r="G1510" s="639">
        <f>F1510*Main!$AF$4</f>
        <v>122.81999999999998</v>
      </c>
      <c r="H1510" s="9"/>
    </row>
    <row r="1511" spans="1:8" s="5" customFormat="1" x14ac:dyDescent="0.35">
      <c r="A1511" s="418">
        <v>9255781</v>
      </c>
      <c r="B1511" s="254" t="s">
        <v>2425</v>
      </c>
      <c r="C1511" s="320"/>
      <c r="D1511" s="7">
        <v>100</v>
      </c>
      <c r="E1511" s="650">
        <v>104.15</v>
      </c>
      <c r="F1511" s="8">
        <f>E1511/100*$I$2*Main!$AF$2</f>
        <v>124.98000000000002</v>
      </c>
      <c r="G1511" s="639">
        <f>F1511*Main!$AF$4</f>
        <v>124.98000000000002</v>
      </c>
      <c r="H1511" s="9"/>
    </row>
    <row r="1512" spans="1:8" s="5" customFormat="1" x14ac:dyDescent="0.35">
      <c r="A1512" s="418">
        <v>9255782</v>
      </c>
      <c r="B1512" s="254" t="s">
        <v>2426</v>
      </c>
      <c r="C1512" s="320"/>
      <c r="D1512" s="7">
        <v>100</v>
      </c>
      <c r="E1512" s="650">
        <v>105.96666666666667</v>
      </c>
      <c r="F1512" s="8">
        <f>E1512/100*$I$2*Main!$AF$2</f>
        <v>127.16000000000001</v>
      </c>
      <c r="G1512" s="639">
        <f>F1512*Main!$AF$4</f>
        <v>127.16000000000001</v>
      </c>
      <c r="H1512" s="9"/>
    </row>
    <row r="1513" spans="1:8" s="5" customFormat="1" x14ac:dyDescent="0.35">
      <c r="A1513" s="418">
        <v>9255783</v>
      </c>
      <c r="B1513" s="254" t="s">
        <v>2427</v>
      </c>
      <c r="C1513" s="7" t="s">
        <v>36</v>
      </c>
      <c r="D1513" s="7">
        <v>100</v>
      </c>
      <c r="E1513" s="650">
        <v>107.8</v>
      </c>
      <c r="F1513" s="8">
        <f>E1513/100*$I$2*Main!$AF$2</f>
        <v>129.36000000000001</v>
      </c>
      <c r="G1513" s="639">
        <f>F1513*Main!$AF$4</f>
        <v>129.36000000000001</v>
      </c>
      <c r="H1513" s="9"/>
    </row>
    <row r="1514" spans="1:8" s="5" customFormat="1" x14ac:dyDescent="0.35">
      <c r="A1514" s="418">
        <v>9255784</v>
      </c>
      <c r="B1514" s="254" t="s">
        <v>2428</v>
      </c>
      <c r="C1514" s="7" t="s">
        <v>36</v>
      </c>
      <c r="D1514" s="7">
        <v>100</v>
      </c>
      <c r="E1514" s="650">
        <v>110.53333333333333</v>
      </c>
      <c r="F1514" s="8">
        <f>E1514/100*$I$2*Main!$AF$2</f>
        <v>132.63999999999999</v>
      </c>
      <c r="G1514" s="639">
        <f>F1514*Main!$AF$4</f>
        <v>132.63999999999999</v>
      </c>
      <c r="H1514" s="9"/>
    </row>
    <row r="1515" spans="1:8" s="5" customFormat="1" x14ac:dyDescent="0.35">
      <c r="A1515" s="418">
        <v>9255785</v>
      </c>
      <c r="B1515" s="254" t="s">
        <v>2429</v>
      </c>
      <c r="C1515" s="7" t="s">
        <v>36</v>
      </c>
      <c r="D1515" s="7">
        <v>100</v>
      </c>
      <c r="E1515" s="650">
        <v>114.23333333333333</v>
      </c>
      <c r="F1515" s="8">
        <f>E1515/100*$I$2*Main!$AF$2</f>
        <v>137.08000000000001</v>
      </c>
      <c r="G1515" s="639">
        <f>F1515*Main!$AF$4</f>
        <v>137.08000000000001</v>
      </c>
      <c r="H1515" s="9"/>
    </row>
    <row r="1516" spans="1:8" s="5" customFormat="1" x14ac:dyDescent="0.35">
      <c r="A1516" s="418">
        <v>9255786</v>
      </c>
      <c r="B1516" s="254" t="s">
        <v>2430</v>
      </c>
      <c r="C1516" s="7" t="s">
        <v>36</v>
      </c>
      <c r="D1516" s="7">
        <v>100</v>
      </c>
      <c r="E1516" s="650">
        <v>97.608333333333334</v>
      </c>
      <c r="F1516" s="8">
        <f>E1516/100*$I$2*Main!$AF$2</f>
        <v>117.13</v>
      </c>
      <c r="G1516" s="639">
        <f>F1516*Main!$AF$4</f>
        <v>117.13</v>
      </c>
      <c r="H1516" s="9"/>
    </row>
    <row r="1517" spans="1:8" s="5" customFormat="1" x14ac:dyDescent="0.35">
      <c r="A1517" s="418">
        <v>9255787</v>
      </c>
      <c r="B1517" s="254" t="s">
        <v>2431</v>
      </c>
      <c r="C1517" s="7" t="s">
        <v>36</v>
      </c>
      <c r="D1517" s="7">
        <v>100</v>
      </c>
      <c r="E1517" s="650">
        <v>98.691666666666663</v>
      </c>
      <c r="F1517" s="8">
        <f>E1517/100*$I$2*Main!$AF$2</f>
        <v>118.43</v>
      </c>
      <c r="G1517" s="639">
        <f>F1517*Main!$AF$4</f>
        <v>118.43</v>
      </c>
      <c r="H1517" s="9"/>
    </row>
    <row r="1518" spans="1:8" s="5" customFormat="1" x14ac:dyDescent="0.35">
      <c r="A1518" s="418">
        <v>9255788</v>
      </c>
      <c r="B1518" s="254" t="s">
        <v>2432</v>
      </c>
      <c r="C1518" s="7" t="s">
        <v>36</v>
      </c>
      <c r="D1518" s="7">
        <v>100</v>
      </c>
      <c r="E1518" s="650">
        <v>100.52500000000001</v>
      </c>
      <c r="F1518" s="8">
        <f>E1518/100*$I$2*Main!$AF$2</f>
        <v>120.63</v>
      </c>
      <c r="G1518" s="639">
        <f>F1518*Main!$AF$4</f>
        <v>120.63</v>
      </c>
      <c r="H1518" s="9"/>
    </row>
    <row r="1519" spans="1:8" s="5" customFormat="1" x14ac:dyDescent="0.35">
      <c r="A1519" s="418">
        <v>9255789</v>
      </c>
      <c r="B1519" s="254" t="s">
        <v>2433</v>
      </c>
      <c r="C1519" s="7" t="s">
        <v>36</v>
      </c>
      <c r="D1519" s="7">
        <v>100</v>
      </c>
      <c r="E1519" s="650">
        <v>102.35</v>
      </c>
      <c r="F1519" s="8">
        <f>E1519/100*$I$2*Main!$AF$2</f>
        <v>122.81999999999998</v>
      </c>
      <c r="G1519" s="639">
        <f>F1519*Main!$AF$4</f>
        <v>122.81999999999998</v>
      </c>
      <c r="H1519" s="9"/>
    </row>
    <row r="1520" spans="1:8" s="5" customFormat="1" x14ac:dyDescent="0.35">
      <c r="A1520" s="418">
        <v>9255790</v>
      </c>
      <c r="B1520" s="254" t="s">
        <v>2434</v>
      </c>
      <c r="C1520" s="320"/>
      <c r="D1520" s="7">
        <v>100</v>
      </c>
      <c r="E1520" s="650">
        <v>104.15</v>
      </c>
      <c r="F1520" s="8">
        <f>E1520/100*$I$2*Main!$AF$2</f>
        <v>124.98000000000002</v>
      </c>
      <c r="G1520" s="639">
        <f>F1520*Main!$AF$4</f>
        <v>124.98000000000002</v>
      </c>
      <c r="H1520" s="9"/>
    </row>
    <row r="1521" spans="1:8" s="5" customFormat="1" x14ac:dyDescent="0.35">
      <c r="A1521" s="418">
        <v>9255791</v>
      </c>
      <c r="B1521" s="254" t="s">
        <v>2435</v>
      </c>
      <c r="C1521" s="320"/>
      <c r="D1521" s="7">
        <v>100</v>
      </c>
      <c r="E1521" s="650">
        <v>105.96666666666667</v>
      </c>
      <c r="F1521" s="8">
        <f>E1521/100*$I$2*Main!$AF$2</f>
        <v>127.16000000000001</v>
      </c>
      <c r="G1521" s="639">
        <f>F1521*Main!$AF$4</f>
        <v>127.16000000000001</v>
      </c>
      <c r="H1521" s="9"/>
    </row>
    <row r="1522" spans="1:8" s="5" customFormat="1" x14ac:dyDescent="0.35">
      <c r="A1522" s="418">
        <v>9255792</v>
      </c>
      <c r="B1522" s="254" t="s">
        <v>2436</v>
      </c>
      <c r="C1522" s="7" t="s">
        <v>36</v>
      </c>
      <c r="D1522" s="7">
        <v>100</v>
      </c>
      <c r="E1522" s="650">
        <v>107.8</v>
      </c>
      <c r="F1522" s="8">
        <f>E1522/100*$I$2*Main!$AF$2</f>
        <v>129.36000000000001</v>
      </c>
      <c r="G1522" s="639">
        <f>F1522*Main!$AF$4</f>
        <v>129.36000000000001</v>
      </c>
      <c r="H1522" s="9"/>
    </row>
    <row r="1523" spans="1:8" s="5" customFormat="1" x14ac:dyDescent="0.35">
      <c r="A1523" s="418">
        <v>9255793</v>
      </c>
      <c r="B1523" s="254" t="s">
        <v>2437</v>
      </c>
      <c r="C1523" s="7" t="s">
        <v>36</v>
      </c>
      <c r="D1523" s="7">
        <v>100</v>
      </c>
      <c r="E1523" s="650">
        <v>110.53333333333333</v>
      </c>
      <c r="F1523" s="8">
        <f>E1523/100*$I$2*Main!$AF$2</f>
        <v>132.63999999999999</v>
      </c>
      <c r="G1523" s="639">
        <f>F1523*Main!$AF$4</f>
        <v>132.63999999999999</v>
      </c>
      <c r="H1523" s="9"/>
    </row>
    <row r="1524" spans="1:8" s="5" customFormat="1" x14ac:dyDescent="0.35">
      <c r="A1524" s="418">
        <v>9255794</v>
      </c>
      <c r="B1524" s="254" t="s">
        <v>2438</v>
      </c>
      <c r="C1524" s="7" t="s">
        <v>36</v>
      </c>
      <c r="D1524" s="7">
        <v>100</v>
      </c>
      <c r="E1524" s="650">
        <v>114.23333333333333</v>
      </c>
      <c r="F1524" s="8">
        <f>E1524/100*$I$2*Main!$AF$2</f>
        <v>137.08000000000001</v>
      </c>
      <c r="G1524" s="639">
        <f>F1524*Main!$AF$4</f>
        <v>137.08000000000001</v>
      </c>
      <c r="H1524" s="9"/>
    </row>
    <row r="1525" spans="1:8" s="5" customFormat="1" x14ac:dyDescent="0.35">
      <c r="A1525" s="418">
        <v>9255795</v>
      </c>
      <c r="B1525" s="254" t="s">
        <v>2439</v>
      </c>
      <c r="C1525" s="7" t="s">
        <v>36</v>
      </c>
      <c r="D1525" s="7">
        <v>100</v>
      </c>
      <c r="E1525" s="650">
        <v>97.608333333333334</v>
      </c>
      <c r="F1525" s="8">
        <f>E1525/100*$I$2*Main!$AF$2</f>
        <v>117.13</v>
      </c>
      <c r="G1525" s="639">
        <f>F1525*Main!$AF$4</f>
        <v>117.13</v>
      </c>
      <c r="H1525" s="9"/>
    </row>
    <row r="1526" spans="1:8" s="5" customFormat="1" x14ac:dyDescent="0.35">
      <c r="A1526" s="418">
        <v>9255796</v>
      </c>
      <c r="B1526" s="254" t="s">
        <v>2440</v>
      </c>
      <c r="C1526" s="7" t="s">
        <v>36</v>
      </c>
      <c r="D1526" s="7">
        <v>100</v>
      </c>
      <c r="E1526" s="650">
        <v>98.691666666666663</v>
      </c>
      <c r="F1526" s="8">
        <f>E1526/100*$I$2*Main!$AF$2</f>
        <v>118.43</v>
      </c>
      <c r="G1526" s="639">
        <f>F1526*Main!$AF$4</f>
        <v>118.43</v>
      </c>
      <c r="H1526" s="9"/>
    </row>
    <row r="1527" spans="1:8" s="5" customFormat="1" x14ac:dyDescent="0.35">
      <c r="A1527" s="418">
        <v>9255797</v>
      </c>
      <c r="B1527" s="254" t="s">
        <v>2441</v>
      </c>
      <c r="C1527" s="7" t="s">
        <v>36</v>
      </c>
      <c r="D1527" s="7">
        <v>100</v>
      </c>
      <c r="E1527" s="650">
        <v>100.52500000000001</v>
      </c>
      <c r="F1527" s="8">
        <f>E1527/100*$I$2*Main!$AF$2</f>
        <v>120.63</v>
      </c>
      <c r="G1527" s="639">
        <f>F1527*Main!$AF$4</f>
        <v>120.63</v>
      </c>
      <c r="H1527" s="9"/>
    </row>
    <row r="1528" spans="1:8" s="5" customFormat="1" x14ac:dyDescent="0.35">
      <c r="A1528" s="418">
        <v>9255798</v>
      </c>
      <c r="B1528" s="254" t="s">
        <v>2442</v>
      </c>
      <c r="C1528" s="7" t="s">
        <v>36</v>
      </c>
      <c r="D1528" s="7">
        <v>100</v>
      </c>
      <c r="E1528" s="650">
        <v>102.35</v>
      </c>
      <c r="F1528" s="8">
        <f>E1528/100*$I$2*Main!$AF$2</f>
        <v>122.81999999999998</v>
      </c>
      <c r="G1528" s="639">
        <f>F1528*Main!$AF$4</f>
        <v>122.81999999999998</v>
      </c>
      <c r="H1528" s="9"/>
    </row>
    <row r="1529" spans="1:8" s="5" customFormat="1" x14ac:dyDescent="0.35">
      <c r="A1529" s="418">
        <v>9255799</v>
      </c>
      <c r="B1529" s="254" t="s">
        <v>2443</v>
      </c>
      <c r="C1529" s="320"/>
      <c r="D1529" s="7">
        <v>100</v>
      </c>
      <c r="E1529" s="650">
        <v>104.15</v>
      </c>
      <c r="F1529" s="8">
        <f>E1529/100*$I$2*Main!$AF$2</f>
        <v>124.98000000000002</v>
      </c>
      <c r="G1529" s="639">
        <f>F1529*Main!$AF$4</f>
        <v>124.98000000000002</v>
      </c>
      <c r="H1529" s="9"/>
    </row>
    <row r="1530" spans="1:8" s="5" customFormat="1" x14ac:dyDescent="0.35">
      <c r="A1530" s="418">
        <v>9255800</v>
      </c>
      <c r="B1530" s="254" t="s">
        <v>2444</v>
      </c>
      <c r="C1530" s="320"/>
      <c r="D1530" s="7">
        <v>100</v>
      </c>
      <c r="E1530" s="650">
        <v>105.96666666666667</v>
      </c>
      <c r="F1530" s="8">
        <f>E1530/100*$I$2*Main!$AF$2</f>
        <v>127.16000000000001</v>
      </c>
      <c r="G1530" s="639">
        <f>F1530*Main!$AF$4</f>
        <v>127.16000000000001</v>
      </c>
      <c r="H1530" s="9"/>
    </row>
    <row r="1531" spans="1:8" s="5" customFormat="1" x14ac:dyDescent="0.35">
      <c r="A1531" s="418">
        <v>9255801</v>
      </c>
      <c r="B1531" s="254" t="s">
        <v>2445</v>
      </c>
      <c r="C1531" s="7" t="s">
        <v>36</v>
      </c>
      <c r="D1531" s="7">
        <v>100</v>
      </c>
      <c r="E1531" s="650">
        <v>107.8</v>
      </c>
      <c r="F1531" s="8">
        <f>E1531/100*$I$2*Main!$AF$2</f>
        <v>129.36000000000001</v>
      </c>
      <c r="G1531" s="639">
        <f>F1531*Main!$AF$4</f>
        <v>129.36000000000001</v>
      </c>
      <c r="H1531" s="9"/>
    </row>
    <row r="1532" spans="1:8" s="5" customFormat="1" x14ac:dyDescent="0.35">
      <c r="A1532" s="418">
        <v>9255802</v>
      </c>
      <c r="B1532" s="254" t="s">
        <v>2446</v>
      </c>
      <c r="C1532" s="7" t="s">
        <v>36</v>
      </c>
      <c r="D1532" s="7">
        <v>100</v>
      </c>
      <c r="E1532" s="650">
        <v>110.53333333333333</v>
      </c>
      <c r="F1532" s="8">
        <f>E1532/100*$I$2*Main!$AF$2</f>
        <v>132.63999999999999</v>
      </c>
      <c r="G1532" s="639">
        <f>F1532*Main!$AF$4</f>
        <v>132.63999999999999</v>
      </c>
      <c r="H1532" s="9"/>
    </row>
    <row r="1533" spans="1:8" s="5" customFormat="1" x14ac:dyDescent="0.35">
      <c r="A1533" s="418">
        <v>9255803</v>
      </c>
      <c r="B1533" s="254" t="s">
        <v>2447</v>
      </c>
      <c r="C1533" s="7" t="s">
        <v>36</v>
      </c>
      <c r="D1533" s="7">
        <v>100</v>
      </c>
      <c r="E1533" s="650">
        <v>114.23333333333333</v>
      </c>
      <c r="F1533" s="8">
        <f>E1533/100*$I$2*Main!$AF$2</f>
        <v>137.08000000000001</v>
      </c>
      <c r="G1533" s="639">
        <f>F1533*Main!$AF$4</f>
        <v>137.08000000000001</v>
      </c>
      <c r="H1533" s="9"/>
    </row>
    <row r="1534" spans="1:8" s="5" customFormat="1" x14ac:dyDescent="0.35">
      <c r="A1534" s="418">
        <v>9257884</v>
      </c>
      <c r="B1534" s="254" t="s">
        <v>911</v>
      </c>
      <c r="C1534" s="320"/>
      <c r="D1534" s="7">
        <v>200</v>
      </c>
      <c r="E1534" s="650">
        <v>244.59166666666667</v>
      </c>
      <c r="F1534" s="8">
        <f>E1534/100*$I$2*Main!$AF$2</f>
        <v>293.51</v>
      </c>
      <c r="G1534" s="639">
        <f>F1534*Main!$AF$4</f>
        <v>293.51</v>
      </c>
      <c r="H1534" s="9"/>
    </row>
    <row r="1535" spans="1:8" s="5" customFormat="1" x14ac:dyDescent="0.35">
      <c r="A1535" s="418">
        <v>9257885</v>
      </c>
      <c r="B1535" s="254" t="s">
        <v>912</v>
      </c>
      <c r="C1535" s="320"/>
      <c r="D1535" s="7">
        <v>200</v>
      </c>
      <c r="E1535" s="650">
        <v>249.125</v>
      </c>
      <c r="F1535" s="8">
        <f>E1535/100*$I$2*Main!$AF$2</f>
        <v>298.95</v>
      </c>
      <c r="G1535" s="639">
        <f>F1535*Main!$AF$4</f>
        <v>298.95</v>
      </c>
      <c r="H1535" s="9"/>
    </row>
    <row r="1536" spans="1:8" s="5" customFormat="1" x14ac:dyDescent="0.35">
      <c r="A1536" s="418">
        <v>9255838</v>
      </c>
      <c r="B1536" s="254" t="s">
        <v>913</v>
      </c>
      <c r="C1536" s="320"/>
      <c r="D1536" s="7">
        <v>200</v>
      </c>
      <c r="E1536" s="650">
        <v>366.84166666666664</v>
      </c>
      <c r="F1536" s="8">
        <f>E1536/100*$I$2*Main!$AF$2</f>
        <v>440.21</v>
      </c>
      <c r="G1536" s="639">
        <f>F1536*Main!$AF$4</f>
        <v>440.21</v>
      </c>
      <c r="H1536" s="9"/>
    </row>
    <row r="1537" spans="1:8" s="5" customFormat="1" x14ac:dyDescent="0.35">
      <c r="A1537" s="418">
        <v>9255839</v>
      </c>
      <c r="B1537" s="254" t="s">
        <v>914</v>
      </c>
      <c r="C1537" s="320"/>
      <c r="D1537" s="7">
        <v>200</v>
      </c>
      <c r="E1537" s="650">
        <v>371.39166666666665</v>
      </c>
      <c r="F1537" s="8">
        <f>E1537/100*$I$2*Main!$AF$2</f>
        <v>445.66999999999996</v>
      </c>
      <c r="G1537" s="639">
        <f>F1537*Main!$AF$4</f>
        <v>445.66999999999996</v>
      </c>
      <c r="H1537" s="9"/>
    </row>
    <row r="1538" spans="1:8" s="5" customFormat="1" x14ac:dyDescent="0.35">
      <c r="A1538" s="418">
        <v>9257887</v>
      </c>
      <c r="B1538" s="254" t="s">
        <v>915</v>
      </c>
      <c r="C1538" s="320"/>
      <c r="D1538" s="7">
        <v>200</v>
      </c>
      <c r="E1538" s="650">
        <v>61.18333333333333</v>
      </c>
      <c r="F1538" s="8">
        <f>E1538/100*$I$2*Main!$AF$2</f>
        <v>73.42</v>
      </c>
      <c r="G1538" s="639">
        <f>F1538*Main!$AF$4</f>
        <v>73.42</v>
      </c>
      <c r="H1538" s="9"/>
    </row>
    <row r="1539" spans="1:8" s="5" customFormat="1" x14ac:dyDescent="0.35">
      <c r="A1539" s="418">
        <v>9257888</v>
      </c>
      <c r="B1539" s="254" t="s">
        <v>916</v>
      </c>
      <c r="C1539" s="320"/>
      <c r="D1539" s="7">
        <v>200</v>
      </c>
      <c r="E1539" s="650">
        <v>65.716666666666669</v>
      </c>
      <c r="F1539" s="8">
        <f>E1539/100*$I$2*Main!$AF$2</f>
        <v>78.86</v>
      </c>
      <c r="G1539" s="639">
        <f>F1539*Main!$AF$4</f>
        <v>78.86</v>
      </c>
      <c r="H1539" s="9"/>
    </row>
    <row r="1540" spans="1:8" s="5" customFormat="1" x14ac:dyDescent="0.35">
      <c r="A1540" s="418">
        <v>9257257</v>
      </c>
      <c r="B1540" s="254" t="s">
        <v>917</v>
      </c>
      <c r="C1540" s="7" t="s">
        <v>36</v>
      </c>
      <c r="D1540" s="7">
        <v>100</v>
      </c>
      <c r="E1540" s="650">
        <v>366.84166666666664</v>
      </c>
      <c r="F1540" s="8">
        <f>E1540/100*$I$2*Main!$AF$2</f>
        <v>440.21</v>
      </c>
      <c r="G1540" s="639">
        <f>F1540*Main!$AF$4</f>
        <v>440.21</v>
      </c>
      <c r="H1540" s="9"/>
    </row>
    <row r="1541" spans="1:8" s="5" customFormat="1" x14ac:dyDescent="0.35">
      <c r="A1541" s="418">
        <v>9257258</v>
      </c>
      <c r="B1541" s="254" t="s">
        <v>918</v>
      </c>
      <c r="C1541" s="320"/>
      <c r="D1541" s="7">
        <v>100</v>
      </c>
      <c r="E1541" s="650">
        <v>371.39166666666665</v>
      </c>
      <c r="F1541" s="8">
        <f>E1541/100*$I$2*Main!$AF$2</f>
        <v>445.66999999999996</v>
      </c>
      <c r="G1541" s="639">
        <f>F1541*Main!$AF$4</f>
        <v>445.66999999999996</v>
      </c>
      <c r="H1541" s="9"/>
    </row>
    <row r="1542" spans="1:8" s="5" customFormat="1" x14ac:dyDescent="0.35">
      <c r="A1542" s="418">
        <v>9123080</v>
      </c>
      <c r="B1542" s="254" t="s">
        <v>919</v>
      </c>
      <c r="C1542" s="320"/>
      <c r="D1542" s="7">
        <v>150</v>
      </c>
      <c r="E1542" s="650">
        <v>108.55833333333334</v>
      </c>
      <c r="F1542" s="8">
        <f>E1542/100*$I$2*Main!$AF$2</f>
        <v>130.27000000000001</v>
      </c>
      <c r="G1542" s="639">
        <f>F1542*Main!$AF$4</f>
        <v>130.27000000000001</v>
      </c>
      <c r="H1542" s="9"/>
    </row>
    <row r="1543" spans="1:8" s="5" customFormat="1" x14ac:dyDescent="0.35">
      <c r="A1543" s="419">
        <v>9321561</v>
      </c>
      <c r="B1543" s="254" t="s">
        <v>920</v>
      </c>
      <c r="C1543" s="320"/>
      <c r="D1543" s="7">
        <v>150</v>
      </c>
      <c r="E1543" s="650">
        <v>143.17500000000001</v>
      </c>
      <c r="F1543" s="8">
        <f>E1543/100*$I$2*Main!$AF$2</f>
        <v>171.81</v>
      </c>
      <c r="G1543" s="639">
        <f>F1543*Main!$AF$4</f>
        <v>171.81</v>
      </c>
      <c r="H1543" s="9"/>
    </row>
    <row r="1544" spans="1:8" s="5" customFormat="1" x14ac:dyDescent="0.35">
      <c r="A1544" s="418">
        <v>9268677</v>
      </c>
      <c r="B1544" s="254" t="s">
        <v>921</v>
      </c>
      <c r="C1544" s="320"/>
      <c r="D1544" s="7">
        <v>100</v>
      </c>
      <c r="E1544" s="650">
        <v>183.48333333333332</v>
      </c>
      <c r="F1544" s="8">
        <f>E1544/100*$I$2*Main!$AF$2</f>
        <v>220.17999999999998</v>
      </c>
      <c r="G1544" s="639">
        <f>F1544*Main!$AF$4</f>
        <v>220.17999999999998</v>
      </c>
      <c r="H1544" s="9"/>
    </row>
    <row r="1545" spans="1:8" s="5" customFormat="1" x14ac:dyDescent="0.35">
      <c r="A1545" s="418">
        <v>9257641</v>
      </c>
      <c r="B1545" s="254" t="s">
        <v>922</v>
      </c>
      <c r="C1545" s="320"/>
      <c r="D1545" s="7">
        <v>100</v>
      </c>
      <c r="E1545" s="650">
        <v>181.26666666666668</v>
      </c>
      <c r="F1545" s="8">
        <f>E1545/100*$I$2*Main!$AF$2</f>
        <v>217.52000000000004</v>
      </c>
      <c r="G1545" s="639">
        <f>F1545*Main!$AF$4</f>
        <v>217.52000000000004</v>
      </c>
      <c r="H1545" s="9"/>
    </row>
    <row r="1546" spans="1:8" s="5" customFormat="1" x14ac:dyDescent="0.35">
      <c r="A1546" s="416">
        <v>9257643</v>
      </c>
      <c r="B1546" s="254" t="s">
        <v>2448</v>
      </c>
      <c r="C1546" s="320"/>
      <c r="D1546" s="7">
        <v>1</v>
      </c>
      <c r="E1546" s="650">
        <v>11003.208333333334</v>
      </c>
      <c r="F1546" s="8">
        <f>E1546/100*$I$2*Main!$AF$2</f>
        <v>13203.85</v>
      </c>
      <c r="G1546" s="639">
        <f>F1546*Main!$AF$4</f>
        <v>13203.85</v>
      </c>
      <c r="H1546" s="9"/>
    </row>
    <row r="1547" spans="1:8" s="5" customFormat="1" x14ac:dyDescent="0.35">
      <c r="A1547" s="418">
        <v>9257645</v>
      </c>
      <c r="B1547" s="254" t="s">
        <v>2449</v>
      </c>
      <c r="C1547" s="320"/>
      <c r="D1547" s="7">
        <v>1</v>
      </c>
      <c r="E1547" s="650">
        <v>18155.283333333333</v>
      </c>
      <c r="F1547" s="8">
        <f>E1547/100*$I$2*Main!$AF$2</f>
        <v>21786.34</v>
      </c>
      <c r="G1547" s="639">
        <f>F1547*Main!$AF$4</f>
        <v>21786.34</v>
      </c>
      <c r="H1547" s="9"/>
    </row>
    <row r="1548" spans="1:8" s="5" customFormat="1" x14ac:dyDescent="0.35">
      <c r="A1548" s="418">
        <v>9257647</v>
      </c>
      <c r="B1548" s="254" t="s">
        <v>2450</v>
      </c>
      <c r="C1548" s="320"/>
      <c r="D1548" s="7">
        <v>1</v>
      </c>
      <c r="E1548" s="650">
        <v>15646.55</v>
      </c>
      <c r="F1548" s="8">
        <f>E1548/100*$I$2*Main!$AF$2</f>
        <v>18775.86</v>
      </c>
      <c r="G1548" s="639">
        <f>F1548*Main!$AF$4</f>
        <v>18775.86</v>
      </c>
      <c r="H1548" s="9"/>
    </row>
    <row r="1549" spans="1:8" s="5" customFormat="1" x14ac:dyDescent="0.35">
      <c r="A1549" s="418">
        <v>9257649</v>
      </c>
      <c r="B1549" s="254" t="s">
        <v>2451</v>
      </c>
      <c r="C1549" s="320"/>
      <c r="D1549" s="7">
        <v>1</v>
      </c>
      <c r="E1549" s="650">
        <v>24328</v>
      </c>
      <c r="F1549" s="8">
        <f>E1549/100*$I$2*Main!$AF$2</f>
        <v>29193.599999999999</v>
      </c>
      <c r="G1549" s="639">
        <f>F1549*Main!$AF$4</f>
        <v>29193.599999999999</v>
      </c>
      <c r="H1549" s="9"/>
    </row>
    <row r="1550" spans="1:8" s="5" customFormat="1" x14ac:dyDescent="0.35">
      <c r="A1550" s="418">
        <v>9283217</v>
      </c>
      <c r="B1550" s="254" t="s">
        <v>2452</v>
      </c>
      <c r="C1550" s="320"/>
      <c r="D1550" s="7">
        <v>1</v>
      </c>
      <c r="E1550" s="650">
        <v>22754.008333333335</v>
      </c>
      <c r="F1550" s="8">
        <f>E1550/100*$I$2*Main!$AF$2</f>
        <v>27304.81</v>
      </c>
      <c r="G1550" s="639">
        <f>F1550*Main!$AF$4</f>
        <v>27304.81</v>
      </c>
      <c r="H1550" s="9"/>
    </row>
    <row r="1551" spans="1:8" s="5" customFormat="1" x14ac:dyDescent="0.35">
      <c r="A1551" s="418">
        <v>9283221</v>
      </c>
      <c r="B1551" s="254" t="s">
        <v>2453</v>
      </c>
      <c r="C1551" s="320"/>
      <c r="D1551" s="7">
        <v>1</v>
      </c>
      <c r="E1551" s="650">
        <v>32666.858333333334</v>
      </c>
      <c r="F1551" s="8">
        <f>E1551/100*$I$2*Main!$AF$2</f>
        <v>39200.230000000003</v>
      </c>
      <c r="G1551" s="639">
        <f>F1551*Main!$AF$4</f>
        <v>39200.230000000003</v>
      </c>
      <c r="H1551" s="9"/>
    </row>
    <row r="1552" spans="1:8" s="5" customFormat="1" x14ac:dyDescent="0.35">
      <c r="A1552" s="418">
        <v>9283218</v>
      </c>
      <c r="B1552" s="254" t="s">
        <v>2454</v>
      </c>
      <c r="C1552" s="320"/>
      <c r="D1552" s="7">
        <v>1</v>
      </c>
      <c r="E1552" s="650">
        <v>15255.733333333334</v>
      </c>
      <c r="F1552" s="8">
        <f>E1552/100*$I$2*Main!$AF$2</f>
        <v>18306.88</v>
      </c>
      <c r="G1552" s="639">
        <f>F1552*Main!$AF$4</f>
        <v>18306.88</v>
      </c>
      <c r="H1552" s="9"/>
    </row>
    <row r="1553" spans="1:8" s="5" customFormat="1" x14ac:dyDescent="0.35">
      <c r="A1553" s="418">
        <v>9283219</v>
      </c>
      <c r="B1553" s="254" t="s">
        <v>2455</v>
      </c>
      <c r="C1553" s="320"/>
      <c r="D1553" s="7">
        <v>1</v>
      </c>
      <c r="E1553" s="650">
        <v>15163.525</v>
      </c>
      <c r="F1553" s="8">
        <f>E1553/100*$I$2*Main!$AF$2</f>
        <v>18196.23</v>
      </c>
      <c r="G1553" s="639">
        <f>F1553*Main!$AF$4</f>
        <v>18196.23</v>
      </c>
      <c r="H1553" s="9"/>
    </row>
    <row r="1554" spans="1:8" s="5" customFormat="1" x14ac:dyDescent="0.35">
      <c r="A1554" s="418">
        <v>9283223</v>
      </c>
      <c r="B1554" s="254" t="s">
        <v>2456</v>
      </c>
      <c r="C1554" s="320"/>
      <c r="D1554" s="7">
        <v>1</v>
      </c>
      <c r="E1554" s="650">
        <v>21362.525000000001</v>
      </c>
      <c r="F1554" s="8">
        <f>E1554/100*$I$2*Main!$AF$2</f>
        <v>25635.030000000002</v>
      </c>
      <c r="G1554" s="639">
        <f>F1554*Main!$AF$4</f>
        <v>25635.030000000002</v>
      </c>
      <c r="H1554" s="9"/>
    </row>
    <row r="1555" spans="1:8" s="5" customFormat="1" x14ac:dyDescent="0.35">
      <c r="A1555" s="418">
        <v>9283224</v>
      </c>
      <c r="B1555" s="254" t="s">
        <v>2457</v>
      </c>
      <c r="C1555" s="320"/>
      <c r="D1555" s="7">
        <v>1</v>
      </c>
      <c r="E1555" s="650">
        <v>15778.158333333333</v>
      </c>
      <c r="F1555" s="8">
        <f>E1555/100*$I$2*Main!$AF$2</f>
        <v>18933.789999999997</v>
      </c>
      <c r="G1555" s="639">
        <f>F1555*Main!$AF$4</f>
        <v>18933.789999999997</v>
      </c>
      <c r="H1555" s="9"/>
    </row>
    <row r="1556" spans="1:8" s="5" customFormat="1" x14ac:dyDescent="0.35">
      <c r="A1556" s="418">
        <v>9255831</v>
      </c>
      <c r="B1556" s="254" t="s">
        <v>2458</v>
      </c>
      <c r="C1556" s="320"/>
      <c r="D1556" s="7">
        <v>50</v>
      </c>
      <c r="E1556" s="650">
        <v>371.41666666666669</v>
      </c>
      <c r="F1556" s="8">
        <f>E1556/100*$I$2*Main!$AF$2</f>
        <v>445.70000000000005</v>
      </c>
      <c r="G1556" s="639">
        <f>F1556*Main!$AF$4</f>
        <v>445.70000000000005</v>
      </c>
      <c r="H1556" s="9"/>
    </row>
    <row r="1557" spans="1:8" s="5" customFormat="1" x14ac:dyDescent="0.35">
      <c r="A1557" s="418">
        <v>9268149</v>
      </c>
      <c r="B1557" s="254" t="s">
        <v>923</v>
      </c>
      <c r="C1557" s="320"/>
      <c r="D1557" s="7">
        <v>1</v>
      </c>
      <c r="E1557" s="650">
        <v>1203.4083333333333</v>
      </c>
      <c r="F1557" s="8">
        <f>E1557/100*$I$2*Main!$AF$2</f>
        <v>1444.09</v>
      </c>
      <c r="G1557" s="639">
        <f>F1557*Main!$AF$4</f>
        <v>1444.09</v>
      </c>
      <c r="H1557" s="9"/>
    </row>
    <row r="1558" spans="1:8" s="5" customFormat="1" x14ac:dyDescent="0.35">
      <c r="A1558" s="418">
        <v>9283178</v>
      </c>
      <c r="B1558" s="254" t="s">
        <v>924</v>
      </c>
      <c r="C1558" s="7" t="s">
        <v>36</v>
      </c>
      <c r="D1558" s="7">
        <v>1</v>
      </c>
      <c r="E1558" s="650">
        <v>5261.3916666666664</v>
      </c>
      <c r="F1558" s="8">
        <f>E1558/100*$I$2*Main!$AF$2</f>
        <v>6313.6699999999992</v>
      </c>
      <c r="G1558" s="639">
        <f>F1558*Main!$AF$4</f>
        <v>6313.6699999999992</v>
      </c>
      <c r="H1558" s="9"/>
    </row>
    <row r="1559" spans="1:8" s="5" customFormat="1" x14ac:dyDescent="0.35">
      <c r="A1559" s="418">
        <v>9283179</v>
      </c>
      <c r="B1559" s="254" t="s">
        <v>925</v>
      </c>
      <c r="C1559" s="7" t="s">
        <v>36</v>
      </c>
      <c r="D1559" s="7">
        <v>1</v>
      </c>
      <c r="E1559" s="650">
        <v>5559.2833333333338</v>
      </c>
      <c r="F1559" s="8">
        <f>E1559/100*$I$2*Main!$AF$2</f>
        <v>6671.14</v>
      </c>
      <c r="G1559" s="639">
        <f>F1559*Main!$AF$4</f>
        <v>6671.14</v>
      </c>
      <c r="H1559" s="9"/>
    </row>
    <row r="1560" spans="1:8" s="5" customFormat="1" x14ac:dyDescent="0.35">
      <c r="A1560" s="418">
        <v>9283180</v>
      </c>
      <c r="B1560" s="254" t="s">
        <v>926</v>
      </c>
      <c r="C1560" s="7" t="s">
        <v>36</v>
      </c>
      <c r="D1560" s="7">
        <v>1</v>
      </c>
      <c r="E1560" s="650">
        <v>5857.2</v>
      </c>
      <c r="F1560" s="8">
        <f>E1560/100*$I$2*Main!$AF$2</f>
        <v>7028.6399999999994</v>
      </c>
      <c r="G1560" s="639">
        <f>F1560*Main!$AF$4</f>
        <v>7028.6399999999994</v>
      </c>
      <c r="H1560" s="9"/>
    </row>
    <row r="1561" spans="1:8" s="5" customFormat="1" x14ac:dyDescent="0.35">
      <c r="A1561" s="418">
        <v>9283181</v>
      </c>
      <c r="B1561" s="254" t="s">
        <v>927</v>
      </c>
      <c r="C1561" s="7" t="s">
        <v>36</v>
      </c>
      <c r="D1561" s="7">
        <v>1</v>
      </c>
      <c r="E1561" s="650">
        <v>6155.1750000000002</v>
      </c>
      <c r="F1561" s="8">
        <f>E1561/100*$I$2*Main!$AF$2</f>
        <v>7386.21</v>
      </c>
      <c r="G1561" s="639">
        <f>F1561*Main!$AF$4</f>
        <v>7386.21</v>
      </c>
      <c r="H1561" s="9"/>
    </row>
    <row r="1562" spans="1:8" s="5" customFormat="1" x14ac:dyDescent="0.35">
      <c r="A1562" s="418">
        <v>9283182</v>
      </c>
      <c r="B1562" s="254" t="s">
        <v>928</v>
      </c>
      <c r="C1562" s="7" t="s">
        <v>36</v>
      </c>
      <c r="D1562" s="7">
        <v>1</v>
      </c>
      <c r="E1562" s="650">
        <v>6750.7583333333332</v>
      </c>
      <c r="F1562" s="8">
        <f>E1562/100*$I$2*Main!$AF$2</f>
        <v>8100.91</v>
      </c>
      <c r="G1562" s="639">
        <f>F1562*Main!$AF$4</f>
        <v>8100.91</v>
      </c>
      <c r="H1562" s="9"/>
    </row>
    <row r="1563" spans="1:8" s="5" customFormat="1" x14ac:dyDescent="0.35">
      <c r="A1563" s="418">
        <v>9283183</v>
      </c>
      <c r="B1563" s="254" t="s">
        <v>929</v>
      </c>
      <c r="C1563" s="7" t="s">
        <v>36</v>
      </c>
      <c r="D1563" s="7">
        <v>1</v>
      </c>
      <c r="E1563" s="650">
        <v>7346.4416666666666</v>
      </c>
      <c r="F1563" s="8">
        <f>E1563/100*$I$2*Main!$AF$2</f>
        <v>8815.73</v>
      </c>
      <c r="G1563" s="639">
        <f>F1563*Main!$AF$4</f>
        <v>8815.73</v>
      </c>
      <c r="H1563" s="9"/>
    </row>
    <row r="1564" spans="1:8" s="5" customFormat="1" x14ac:dyDescent="0.35">
      <c r="A1564" s="418">
        <v>9283184</v>
      </c>
      <c r="B1564" s="254" t="s">
        <v>930</v>
      </c>
      <c r="C1564" s="7" t="s">
        <v>36</v>
      </c>
      <c r="D1564" s="7">
        <v>1</v>
      </c>
      <c r="E1564" s="650">
        <v>7942.0583333333334</v>
      </c>
      <c r="F1564" s="8">
        <f>E1564/100*$I$2*Main!$AF$2</f>
        <v>9530.4700000000012</v>
      </c>
      <c r="G1564" s="639">
        <f>F1564*Main!$AF$4</f>
        <v>9530.4700000000012</v>
      </c>
      <c r="H1564" s="9"/>
    </row>
    <row r="1565" spans="1:8" s="5" customFormat="1" x14ac:dyDescent="0.35">
      <c r="A1565" s="418">
        <v>9283185</v>
      </c>
      <c r="B1565" s="254" t="s">
        <v>2459</v>
      </c>
      <c r="C1565" s="7" t="s">
        <v>36</v>
      </c>
      <c r="D1565" s="7">
        <v>1</v>
      </c>
      <c r="E1565" s="650">
        <v>2275.1916666666666</v>
      </c>
      <c r="F1565" s="8">
        <f>E1565/100*$I$2*Main!$AF$2</f>
        <v>2730.23</v>
      </c>
      <c r="G1565" s="639">
        <f>F1565*Main!$AF$4</f>
        <v>2730.23</v>
      </c>
      <c r="H1565" s="9"/>
    </row>
    <row r="1566" spans="1:8" s="5" customFormat="1" x14ac:dyDescent="0.35">
      <c r="A1566" s="418">
        <v>9283186</v>
      </c>
      <c r="B1566" s="254" t="s">
        <v>2460</v>
      </c>
      <c r="C1566" s="7" t="s">
        <v>36</v>
      </c>
      <c r="D1566" s="7">
        <v>1</v>
      </c>
      <c r="E1566" s="650">
        <v>2608.1416666666669</v>
      </c>
      <c r="F1566" s="8">
        <f>E1566/100*$I$2*Main!$AF$2</f>
        <v>3129.7700000000004</v>
      </c>
      <c r="G1566" s="639">
        <f>F1566*Main!$AF$4</f>
        <v>3129.7700000000004</v>
      </c>
      <c r="H1566" s="9"/>
    </row>
    <row r="1567" spans="1:8" s="5" customFormat="1" x14ac:dyDescent="0.35">
      <c r="A1567" s="418">
        <v>9283187</v>
      </c>
      <c r="B1567" s="254" t="s">
        <v>2461</v>
      </c>
      <c r="C1567" s="7" t="s">
        <v>36</v>
      </c>
      <c r="D1567" s="7">
        <v>1</v>
      </c>
      <c r="E1567" s="650">
        <v>4605.7749999999996</v>
      </c>
      <c r="F1567" s="8">
        <f>E1567/100*$I$2*Main!$AF$2</f>
        <v>5526.93</v>
      </c>
      <c r="G1567" s="639">
        <f>F1567*Main!$AF$4</f>
        <v>5526.93</v>
      </c>
      <c r="H1567" s="9"/>
    </row>
    <row r="1568" spans="1:8" s="5" customFormat="1" x14ac:dyDescent="0.35">
      <c r="A1568" s="418">
        <v>9283188</v>
      </c>
      <c r="B1568" s="254" t="s">
        <v>2462</v>
      </c>
      <c r="C1568" s="7" t="s">
        <v>36</v>
      </c>
      <c r="D1568" s="7">
        <v>1</v>
      </c>
      <c r="E1568" s="650">
        <v>5937.5083333333332</v>
      </c>
      <c r="F1568" s="8">
        <f>E1568/100*$I$2*Main!$AF$2</f>
        <v>7125.0099999999993</v>
      </c>
      <c r="G1568" s="639">
        <f>F1568*Main!$AF$4</f>
        <v>7125.0099999999993</v>
      </c>
      <c r="H1568" s="9"/>
    </row>
    <row r="1569" spans="1:8" s="5" customFormat="1" x14ac:dyDescent="0.35">
      <c r="A1569" s="418">
        <v>9283189</v>
      </c>
      <c r="B1569" s="254" t="s">
        <v>2463</v>
      </c>
      <c r="C1569" s="7" t="s">
        <v>36</v>
      </c>
      <c r="D1569" s="7">
        <v>1</v>
      </c>
      <c r="E1569" s="650">
        <v>3596.8249999999998</v>
      </c>
      <c r="F1569" s="8">
        <f>E1569/100*$I$2*Main!$AF$2</f>
        <v>4316.1899999999996</v>
      </c>
      <c r="G1569" s="639">
        <f>F1569*Main!$AF$4</f>
        <v>4316.1899999999996</v>
      </c>
      <c r="H1569" s="9"/>
    </row>
    <row r="1570" spans="1:8" s="5" customFormat="1" x14ac:dyDescent="0.35">
      <c r="A1570" s="418">
        <v>9283190</v>
      </c>
      <c r="B1570" s="254" t="s">
        <v>2464</v>
      </c>
      <c r="C1570" s="7" t="s">
        <v>36</v>
      </c>
      <c r="D1570" s="7">
        <v>1</v>
      </c>
      <c r="E1570" s="650">
        <v>4087.4166666666665</v>
      </c>
      <c r="F1570" s="8">
        <f>E1570/100*$I$2*Main!$AF$2</f>
        <v>4904.8999999999996</v>
      </c>
      <c r="G1570" s="639">
        <f>F1570*Main!$AF$4</f>
        <v>4904.8999999999996</v>
      </c>
      <c r="H1570" s="9"/>
    </row>
    <row r="1571" spans="1:8" s="5" customFormat="1" x14ac:dyDescent="0.35">
      <c r="A1571" s="418">
        <v>9283191</v>
      </c>
      <c r="B1571" s="254" t="s">
        <v>2465</v>
      </c>
      <c r="C1571" s="7" t="s">
        <v>36</v>
      </c>
      <c r="D1571" s="7">
        <v>1</v>
      </c>
      <c r="E1571" s="650">
        <v>6812.4</v>
      </c>
      <c r="F1571" s="8">
        <f>E1571/100*$I$2*Main!$AF$2</f>
        <v>8174.8799999999992</v>
      </c>
      <c r="G1571" s="639">
        <f>F1571*Main!$AF$4</f>
        <v>8174.8799999999992</v>
      </c>
      <c r="H1571" s="9"/>
    </row>
    <row r="1572" spans="1:8" s="5" customFormat="1" x14ac:dyDescent="0.35">
      <c r="A1572" s="418">
        <v>9283192</v>
      </c>
      <c r="B1572" s="254" t="s">
        <v>2466</v>
      </c>
      <c r="C1572" s="7" t="s">
        <v>36</v>
      </c>
      <c r="D1572" s="7">
        <v>1</v>
      </c>
      <c r="E1572" s="650">
        <v>8774.3083333333325</v>
      </c>
      <c r="F1572" s="8">
        <f>E1572/100*$I$2*Main!$AF$2</f>
        <v>10529.17</v>
      </c>
      <c r="G1572" s="639">
        <f>F1572*Main!$AF$4</f>
        <v>10529.17</v>
      </c>
      <c r="H1572" s="9"/>
    </row>
    <row r="1573" spans="1:8" s="5" customFormat="1" x14ac:dyDescent="0.35">
      <c r="A1573" s="418">
        <v>9283228</v>
      </c>
      <c r="B1573" s="254" t="s">
        <v>2467</v>
      </c>
      <c r="C1573" s="7" t="s">
        <v>36</v>
      </c>
      <c r="D1573" s="7">
        <v>1</v>
      </c>
      <c r="E1573" s="650">
        <v>2275.1916666666666</v>
      </c>
      <c r="F1573" s="8">
        <f>E1573/100*$I$2*Main!$AF$2</f>
        <v>2730.23</v>
      </c>
      <c r="G1573" s="639">
        <f>F1573*Main!$AF$4</f>
        <v>2730.23</v>
      </c>
      <c r="H1573" s="9"/>
    </row>
    <row r="1574" spans="1:8" s="5" customFormat="1" x14ac:dyDescent="0.35">
      <c r="A1574" s="418">
        <v>9283229</v>
      </c>
      <c r="B1574" s="254" t="s">
        <v>2468</v>
      </c>
      <c r="C1574" s="7" t="s">
        <v>36</v>
      </c>
      <c r="D1574" s="7">
        <v>1</v>
      </c>
      <c r="E1574" s="650">
        <v>2608.1416666666669</v>
      </c>
      <c r="F1574" s="8">
        <f>E1574/100*$I$2*Main!$AF$2</f>
        <v>3129.7700000000004</v>
      </c>
      <c r="G1574" s="639">
        <f>F1574*Main!$AF$4</f>
        <v>3129.7700000000004</v>
      </c>
      <c r="H1574" s="9"/>
    </row>
    <row r="1575" spans="1:8" s="5" customFormat="1" x14ac:dyDescent="0.35">
      <c r="A1575" s="418">
        <v>9283231</v>
      </c>
      <c r="B1575" s="254" t="s">
        <v>2469</v>
      </c>
      <c r="C1575" s="7" t="s">
        <v>36</v>
      </c>
      <c r="D1575" s="7">
        <v>1</v>
      </c>
      <c r="E1575" s="650">
        <v>4605.7749999999996</v>
      </c>
      <c r="F1575" s="8">
        <f>E1575/100*$I$2*Main!$AF$2</f>
        <v>5526.93</v>
      </c>
      <c r="G1575" s="639">
        <f>F1575*Main!$AF$4</f>
        <v>5526.93</v>
      </c>
      <c r="H1575" s="9"/>
    </row>
    <row r="1576" spans="1:8" s="5" customFormat="1" x14ac:dyDescent="0.35">
      <c r="A1576" s="418">
        <v>9283232</v>
      </c>
      <c r="B1576" s="254" t="s">
        <v>2470</v>
      </c>
      <c r="C1576" s="7" t="s">
        <v>36</v>
      </c>
      <c r="D1576" s="7">
        <v>1</v>
      </c>
      <c r="E1576" s="650">
        <v>5937.5083333333332</v>
      </c>
      <c r="F1576" s="8">
        <f>E1576/100*$I$2*Main!$AF$2</f>
        <v>7125.0099999999993</v>
      </c>
      <c r="G1576" s="639">
        <f>F1576*Main!$AF$4</f>
        <v>7125.0099999999993</v>
      </c>
      <c r="H1576" s="9"/>
    </row>
    <row r="1577" spans="1:8" s="5" customFormat="1" x14ac:dyDescent="0.35">
      <c r="A1577" s="418">
        <v>9283233</v>
      </c>
      <c r="B1577" s="254" t="s">
        <v>2471</v>
      </c>
      <c r="C1577" s="7" t="s">
        <v>36</v>
      </c>
      <c r="D1577" s="7">
        <v>1</v>
      </c>
      <c r="E1577" s="650">
        <v>3596.8249999999998</v>
      </c>
      <c r="F1577" s="8">
        <f>E1577/100*$I$2*Main!$AF$2</f>
        <v>4316.1899999999996</v>
      </c>
      <c r="G1577" s="639">
        <f>F1577*Main!$AF$4</f>
        <v>4316.1899999999996</v>
      </c>
      <c r="H1577" s="9"/>
    </row>
    <row r="1578" spans="1:8" s="5" customFormat="1" x14ac:dyDescent="0.35">
      <c r="A1578" s="418">
        <v>9283235</v>
      </c>
      <c r="B1578" s="254" t="s">
        <v>2472</v>
      </c>
      <c r="C1578" s="7" t="s">
        <v>36</v>
      </c>
      <c r="D1578" s="7">
        <v>1</v>
      </c>
      <c r="E1578" s="650">
        <v>4087.4166666666665</v>
      </c>
      <c r="F1578" s="8">
        <f>E1578/100*$I$2*Main!$AF$2</f>
        <v>4904.8999999999996</v>
      </c>
      <c r="G1578" s="639">
        <f>F1578*Main!$AF$4</f>
        <v>4904.8999999999996</v>
      </c>
      <c r="H1578" s="9"/>
    </row>
    <row r="1579" spans="1:8" s="5" customFormat="1" x14ac:dyDescent="0.35">
      <c r="A1579" s="418">
        <v>9283237</v>
      </c>
      <c r="B1579" s="254" t="s">
        <v>2473</v>
      </c>
      <c r="C1579" s="7" t="s">
        <v>36</v>
      </c>
      <c r="D1579" s="7">
        <v>1</v>
      </c>
      <c r="E1579" s="650">
        <v>6812.4</v>
      </c>
      <c r="F1579" s="8">
        <f>E1579/100*$I$2*Main!$AF$2</f>
        <v>8174.8799999999992</v>
      </c>
      <c r="G1579" s="639">
        <f>F1579*Main!$AF$4</f>
        <v>8174.8799999999992</v>
      </c>
      <c r="H1579" s="9"/>
    </row>
    <row r="1580" spans="1:8" s="5" customFormat="1" x14ac:dyDescent="0.35">
      <c r="A1580" s="418">
        <v>9283238</v>
      </c>
      <c r="B1580" s="254" t="s">
        <v>2474</v>
      </c>
      <c r="C1580" s="7" t="s">
        <v>36</v>
      </c>
      <c r="D1580" s="7">
        <v>1</v>
      </c>
      <c r="E1580" s="650">
        <v>8774.3083333333325</v>
      </c>
      <c r="F1580" s="8">
        <f>E1580/100*$I$2*Main!$AF$2</f>
        <v>10529.17</v>
      </c>
      <c r="G1580" s="639">
        <f>F1580*Main!$AF$4</f>
        <v>10529.17</v>
      </c>
      <c r="H1580" s="9"/>
    </row>
    <row r="1581" spans="1:8" s="5" customFormat="1" x14ac:dyDescent="0.35">
      <c r="A1581" s="417">
        <v>9345018</v>
      </c>
      <c r="B1581" s="254" t="s">
        <v>4964</v>
      </c>
      <c r="C1581" s="7"/>
      <c r="D1581" s="7">
        <v>1</v>
      </c>
      <c r="E1581" s="650">
        <v>1824.0250000000001</v>
      </c>
      <c r="F1581" s="8">
        <f>E1581/100*$I$2*Main!$AF$2</f>
        <v>2188.83</v>
      </c>
      <c r="G1581" s="639">
        <f>F1581*Main!$AF$4</f>
        <v>2188.83</v>
      </c>
      <c r="H1581" s="9"/>
    </row>
    <row r="1582" spans="1:8" s="5" customFormat="1" x14ac:dyDescent="0.35">
      <c r="A1582" s="419">
        <v>13297</v>
      </c>
      <c r="B1582" s="254" t="s">
        <v>2475</v>
      </c>
      <c r="C1582" s="7" t="s">
        <v>36</v>
      </c>
      <c r="D1582" s="7">
        <v>1</v>
      </c>
      <c r="E1582" s="650">
        <v>13500.9</v>
      </c>
      <c r="F1582" s="8">
        <f>E1582/100*$I$2*Main!$AF$2</f>
        <v>16201.079999999998</v>
      </c>
      <c r="G1582" s="639">
        <f>F1582*Main!$AF$4</f>
        <v>16201.079999999998</v>
      </c>
      <c r="H1582" s="9"/>
    </row>
    <row r="1583" spans="1:8" s="5" customFormat="1" x14ac:dyDescent="0.35">
      <c r="A1583" s="418">
        <v>10085</v>
      </c>
      <c r="B1583" s="254" t="s">
        <v>2476</v>
      </c>
      <c r="C1583" s="320"/>
      <c r="D1583" s="7">
        <v>200</v>
      </c>
      <c r="E1583" s="650">
        <v>6.05</v>
      </c>
      <c r="F1583" s="8">
        <f>E1583/100*$I$2*Main!$AF$2</f>
        <v>7.26</v>
      </c>
      <c r="G1583" s="639">
        <f>F1583*Main!$AF$4</f>
        <v>7.26</v>
      </c>
      <c r="H1583" s="9"/>
    </row>
    <row r="1584" spans="1:8" s="5" customFormat="1" x14ac:dyDescent="0.35">
      <c r="A1584" s="418">
        <v>9137114</v>
      </c>
      <c r="B1584" s="254" t="s">
        <v>2477</v>
      </c>
      <c r="C1584" s="320"/>
      <c r="D1584" s="7">
        <v>200</v>
      </c>
      <c r="E1584" s="650">
        <v>9.9</v>
      </c>
      <c r="F1584" s="8">
        <f>E1584/100*$I$2*Main!$AF$2</f>
        <v>11.88</v>
      </c>
      <c r="G1584" s="639">
        <f>F1584*Main!$AF$4</f>
        <v>11.88</v>
      </c>
      <c r="H1584" s="9"/>
    </row>
    <row r="1585" spans="1:8" s="5" customFormat="1" x14ac:dyDescent="0.35">
      <c r="A1585" s="418">
        <v>51265</v>
      </c>
      <c r="B1585" s="254" t="s">
        <v>1415</v>
      </c>
      <c r="C1585" s="320"/>
      <c r="D1585" s="7">
        <v>200</v>
      </c>
      <c r="E1585" s="650">
        <v>5.2750000000000004</v>
      </c>
      <c r="F1585" s="8">
        <f>E1585/100*$I$2*Main!$AF$2</f>
        <v>6.330000000000001</v>
      </c>
      <c r="G1585" s="639">
        <f>F1585*Main!$AF$4</f>
        <v>6.330000000000001</v>
      </c>
      <c r="H1585" s="9"/>
    </row>
    <row r="1586" spans="1:8" s="5" customFormat="1" x14ac:dyDescent="0.35">
      <c r="A1586" s="418">
        <v>9278225</v>
      </c>
      <c r="B1586" s="254" t="s">
        <v>2478</v>
      </c>
      <c r="C1586" s="320"/>
      <c r="D1586" s="7">
        <v>200</v>
      </c>
      <c r="E1586" s="650">
        <v>6.0166666666666666</v>
      </c>
      <c r="F1586" s="8">
        <f>E1586/100*$I$2*Main!$AF$2</f>
        <v>7.22</v>
      </c>
      <c r="G1586" s="639">
        <f>F1586*Main!$AF$4</f>
        <v>7.22</v>
      </c>
      <c r="H1586" s="9"/>
    </row>
    <row r="1587" spans="1:8" s="5" customFormat="1" x14ac:dyDescent="0.35">
      <c r="A1587" s="418">
        <v>45167</v>
      </c>
      <c r="B1587" s="254" t="s">
        <v>2479</v>
      </c>
      <c r="C1587" s="320"/>
      <c r="D1587" s="7">
        <v>200</v>
      </c>
      <c r="E1587" s="650">
        <v>4.4916666666666663</v>
      </c>
      <c r="F1587" s="8">
        <f>E1587/100*$I$2*Main!$AF$2</f>
        <v>5.3899999999999988</v>
      </c>
      <c r="G1587" s="639">
        <f>F1587*Main!$AF$4</f>
        <v>5.3899999999999988</v>
      </c>
      <c r="H1587" s="9"/>
    </row>
    <row r="1588" spans="1:8" s="5" customFormat="1" x14ac:dyDescent="0.35">
      <c r="A1588" s="416">
        <v>45168</v>
      </c>
      <c r="B1588" s="254" t="s">
        <v>2480</v>
      </c>
      <c r="C1588" s="320"/>
      <c r="D1588" s="7">
        <v>200</v>
      </c>
      <c r="E1588" s="650">
        <v>5.8250000000000002</v>
      </c>
      <c r="F1588" s="8">
        <f>E1588/100*$I$2*Main!$AF$2</f>
        <v>6.99</v>
      </c>
      <c r="G1588" s="639">
        <f>F1588*Main!$AF$4</f>
        <v>6.99</v>
      </c>
      <c r="H1588" s="9"/>
    </row>
    <row r="1589" spans="1:8" s="5" customFormat="1" x14ac:dyDescent="0.35">
      <c r="A1589" s="416">
        <v>9278224</v>
      </c>
      <c r="B1589" s="254" t="s">
        <v>2481</v>
      </c>
      <c r="C1589" s="320"/>
      <c r="D1589" s="7">
        <v>200</v>
      </c>
      <c r="E1589" s="650">
        <v>6.0166666666666666</v>
      </c>
      <c r="F1589" s="8">
        <f>E1589/100*$I$2*Main!$AF$2</f>
        <v>7.22</v>
      </c>
      <c r="G1589" s="639">
        <f>F1589*Main!$AF$4</f>
        <v>7.22</v>
      </c>
      <c r="H1589" s="9"/>
    </row>
    <row r="1590" spans="1:8" s="5" customFormat="1" x14ac:dyDescent="0.35">
      <c r="A1590" s="416">
        <v>9279197</v>
      </c>
      <c r="B1590" s="254" t="s">
        <v>2482</v>
      </c>
      <c r="C1590" s="320"/>
      <c r="D1590" s="7">
        <v>200</v>
      </c>
      <c r="E1590" s="650">
        <v>12.483333333333333</v>
      </c>
      <c r="F1590" s="8">
        <f>E1590/100*$I$2*Main!$AF$2</f>
        <v>14.979999999999999</v>
      </c>
      <c r="G1590" s="639">
        <f>F1590*Main!$AF$4</f>
        <v>14.979999999999999</v>
      </c>
      <c r="H1590" s="9"/>
    </row>
    <row r="1591" spans="1:8" s="5" customFormat="1" x14ac:dyDescent="0.35">
      <c r="A1591" s="416">
        <v>9278452</v>
      </c>
      <c r="B1591" s="254" t="s">
        <v>931</v>
      </c>
      <c r="C1591" s="320"/>
      <c r="D1591" s="7">
        <v>20</v>
      </c>
      <c r="E1591" s="650">
        <v>267.5</v>
      </c>
      <c r="F1591" s="8">
        <f>E1591/100*$I$2*Main!$AF$2</f>
        <v>321</v>
      </c>
      <c r="G1591" s="639">
        <f>F1591*Main!$AF$4</f>
        <v>321</v>
      </c>
      <c r="H1591" s="9"/>
    </row>
    <row r="1592" spans="1:8" s="5" customFormat="1" x14ac:dyDescent="0.35">
      <c r="A1592" s="416">
        <v>9262213</v>
      </c>
      <c r="B1592" s="254" t="s">
        <v>932</v>
      </c>
      <c r="C1592" s="320"/>
      <c r="D1592" s="7">
        <v>20</v>
      </c>
      <c r="E1592" s="650">
        <v>593.79166666666663</v>
      </c>
      <c r="F1592" s="8">
        <f>E1592/100*$I$2*Main!$AF$2</f>
        <v>712.55</v>
      </c>
      <c r="G1592" s="639">
        <f>F1592*Main!$AF$4</f>
        <v>712.55</v>
      </c>
      <c r="H1592" s="9"/>
    </row>
    <row r="1593" spans="1:8" s="5" customFormat="1" x14ac:dyDescent="0.35">
      <c r="A1593" s="416">
        <v>9278453</v>
      </c>
      <c r="B1593" s="254" t="s">
        <v>933</v>
      </c>
      <c r="C1593" s="320"/>
      <c r="D1593" s="7">
        <v>1</v>
      </c>
      <c r="E1593" s="650">
        <v>5934.2333333333336</v>
      </c>
      <c r="F1593" s="8">
        <f>E1593/100*$I$2*Main!$AF$2</f>
        <v>7121.08</v>
      </c>
      <c r="G1593" s="639">
        <f>F1593*Main!$AF$4</f>
        <v>7121.08</v>
      </c>
      <c r="H1593" s="9"/>
    </row>
    <row r="1594" spans="1:8" s="5" customFormat="1" x14ac:dyDescent="0.35">
      <c r="A1594" s="418">
        <v>9256969</v>
      </c>
      <c r="B1594" s="254" t="s">
        <v>2484</v>
      </c>
      <c r="C1594" s="320"/>
      <c r="D1594" s="7">
        <v>1</v>
      </c>
      <c r="E1594" s="650">
        <v>3116.3583333333331</v>
      </c>
      <c r="F1594" s="8">
        <f>E1594/100*$I$2*Main!$AF$2</f>
        <v>3739.6299999999997</v>
      </c>
      <c r="G1594" s="639">
        <f>F1594*Main!$AF$4</f>
        <v>3739.6299999999997</v>
      </c>
      <c r="H1594" s="9"/>
    </row>
    <row r="1595" spans="1:8" s="5" customFormat="1" x14ac:dyDescent="0.35">
      <c r="A1595" s="418">
        <v>9256971</v>
      </c>
      <c r="B1595" s="254" t="s">
        <v>2485</v>
      </c>
      <c r="C1595" s="320"/>
      <c r="D1595" s="7">
        <v>1</v>
      </c>
      <c r="E1595" s="650">
        <v>3116.3583333333331</v>
      </c>
      <c r="F1595" s="8">
        <f>E1595/100*$I$2*Main!$AF$2</f>
        <v>3739.6299999999997</v>
      </c>
      <c r="G1595" s="639">
        <f>F1595*Main!$AF$4</f>
        <v>3739.6299999999997</v>
      </c>
      <c r="H1595" s="9"/>
    </row>
    <row r="1596" spans="1:8" s="5" customFormat="1" x14ac:dyDescent="0.35">
      <c r="A1596" s="418">
        <v>9257006</v>
      </c>
      <c r="B1596" s="254" t="s">
        <v>2490</v>
      </c>
      <c r="C1596" s="320"/>
      <c r="D1596" s="7">
        <v>1</v>
      </c>
      <c r="E1596" s="650">
        <v>3185.2083333333335</v>
      </c>
      <c r="F1596" s="8">
        <f>E1596/100*$I$2*Main!$AF$2</f>
        <v>3822.2500000000005</v>
      </c>
      <c r="G1596" s="639">
        <f>F1596*Main!$AF$4</f>
        <v>3822.2500000000005</v>
      </c>
      <c r="H1596" s="9"/>
    </row>
    <row r="1597" spans="1:8" s="5" customFormat="1" x14ac:dyDescent="0.35">
      <c r="A1597" s="418">
        <v>9257010</v>
      </c>
      <c r="B1597" s="254" t="s">
        <v>2492</v>
      </c>
      <c r="C1597" s="320"/>
      <c r="D1597" s="7">
        <v>1</v>
      </c>
      <c r="E1597" s="650">
        <v>3403.8416666666667</v>
      </c>
      <c r="F1597" s="8">
        <f>E1597/100*$I$2*Main!$AF$2</f>
        <v>4084.6100000000006</v>
      </c>
      <c r="G1597" s="639">
        <f>F1597*Main!$AF$4</f>
        <v>4084.6100000000006</v>
      </c>
      <c r="H1597" s="9"/>
    </row>
    <row r="1598" spans="1:8" s="5" customFormat="1" x14ac:dyDescent="0.35">
      <c r="A1598" s="418">
        <v>9256959</v>
      </c>
      <c r="B1598" s="254" t="s">
        <v>2496</v>
      </c>
      <c r="C1598" s="7" t="s">
        <v>36</v>
      </c>
      <c r="D1598" s="7">
        <v>10</v>
      </c>
      <c r="E1598" s="650">
        <v>1550.75</v>
      </c>
      <c r="F1598" s="8">
        <f>E1598/100*$I$2*Main!$AF$2</f>
        <v>1860.9</v>
      </c>
      <c r="G1598" s="639">
        <f>F1598*Main!$AF$4</f>
        <v>1860.9</v>
      </c>
      <c r="H1598" s="9"/>
    </row>
    <row r="1599" spans="1:8" s="5" customFormat="1" x14ac:dyDescent="0.35">
      <c r="A1599" s="418">
        <v>9256960</v>
      </c>
      <c r="B1599" s="254" t="s">
        <v>2497</v>
      </c>
      <c r="C1599" s="7" t="s">
        <v>36</v>
      </c>
      <c r="D1599" s="7">
        <v>10</v>
      </c>
      <c r="E1599" s="650">
        <v>1550.75</v>
      </c>
      <c r="F1599" s="8">
        <f>E1599/100*$I$2*Main!$AF$2</f>
        <v>1860.9</v>
      </c>
      <c r="G1599" s="639">
        <f>F1599*Main!$AF$4</f>
        <v>1860.9</v>
      </c>
      <c r="H1599" s="9"/>
    </row>
    <row r="1600" spans="1:8" s="5" customFormat="1" x14ac:dyDescent="0.35">
      <c r="A1600" s="418">
        <v>9256974</v>
      </c>
      <c r="B1600" s="254" t="s">
        <v>2499</v>
      </c>
      <c r="C1600" s="320"/>
      <c r="D1600" s="7">
        <v>10</v>
      </c>
      <c r="E1600" s="650">
        <v>1550.75</v>
      </c>
      <c r="F1600" s="8">
        <f>E1600/100*$I$2*Main!$AF$2</f>
        <v>1860.9</v>
      </c>
      <c r="G1600" s="639">
        <f>F1600*Main!$AF$4</f>
        <v>1860.9</v>
      </c>
      <c r="H1600" s="9"/>
    </row>
    <row r="1601" spans="1:8" s="5" customFormat="1" x14ac:dyDescent="0.35">
      <c r="A1601" s="418">
        <v>9256975</v>
      </c>
      <c r="B1601" s="254" t="s">
        <v>2500</v>
      </c>
      <c r="C1601" s="320"/>
      <c r="D1601" s="7">
        <v>10</v>
      </c>
      <c r="E1601" s="650">
        <v>1550.75</v>
      </c>
      <c r="F1601" s="8">
        <f>E1601/100*$I$2*Main!$AF$2</f>
        <v>1860.9</v>
      </c>
      <c r="G1601" s="639">
        <f>F1601*Main!$AF$4</f>
        <v>1860.9</v>
      </c>
      <c r="H1601" s="9"/>
    </row>
    <row r="1602" spans="1:8" s="5" customFormat="1" x14ac:dyDescent="0.35">
      <c r="A1602" s="418">
        <v>9256976</v>
      </c>
      <c r="B1602" s="254" t="s">
        <v>2501</v>
      </c>
      <c r="C1602" s="320"/>
      <c r="D1602" s="7">
        <v>10</v>
      </c>
      <c r="E1602" s="650">
        <v>1550.75</v>
      </c>
      <c r="F1602" s="8">
        <f>E1602/100*$I$2*Main!$AF$2</f>
        <v>1860.9</v>
      </c>
      <c r="G1602" s="639">
        <f>F1602*Main!$AF$4</f>
        <v>1860.9</v>
      </c>
      <c r="H1602" s="9"/>
    </row>
    <row r="1603" spans="1:8" s="5" customFormat="1" x14ac:dyDescent="0.35">
      <c r="A1603" s="418">
        <v>9256977</v>
      </c>
      <c r="B1603" s="254" t="s">
        <v>2502</v>
      </c>
      <c r="C1603" s="320"/>
      <c r="D1603" s="7">
        <v>10</v>
      </c>
      <c r="E1603" s="650">
        <v>1550.75</v>
      </c>
      <c r="F1603" s="8">
        <f>E1603/100*$I$2*Main!$AF$2</f>
        <v>1860.9</v>
      </c>
      <c r="G1603" s="639">
        <f>F1603*Main!$AF$4</f>
        <v>1860.9</v>
      </c>
      <c r="H1603" s="9"/>
    </row>
    <row r="1604" spans="1:8" s="5" customFormat="1" x14ac:dyDescent="0.35">
      <c r="A1604" s="418">
        <v>9256980</v>
      </c>
      <c r="B1604" s="254" t="s">
        <v>2503</v>
      </c>
      <c r="C1604" s="320"/>
      <c r="D1604" s="7">
        <v>10</v>
      </c>
      <c r="E1604" s="650">
        <v>1550.75</v>
      </c>
      <c r="F1604" s="8">
        <f>E1604/100*$I$2*Main!$AF$2</f>
        <v>1860.9</v>
      </c>
      <c r="G1604" s="639">
        <f>F1604*Main!$AF$4</f>
        <v>1860.9</v>
      </c>
      <c r="H1604" s="9"/>
    </row>
    <row r="1605" spans="1:8" s="5" customFormat="1" x14ac:dyDescent="0.35">
      <c r="A1605" s="418">
        <v>9256981</v>
      </c>
      <c r="B1605" s="254" t="s">
        <v>2504</v>
      </c>
      <c r="C1605" s="320"/>
      <c r="D1605" s="7">
        <v>10</v>
      </c>
      <c r="E1605" s="650">
        <v>1550.75</v>
      </c>
      <c r="F1605" s="8">
        <f>E1605/100*$I$2*Main!$AF$2</f>
        <v>1860.9</v>
      </c>
      <c r="G1605" s="639">
        <f>F1605*Main!$AF$4</f>
        <v>1860.9</v>
      </c>
      <c r="H1605" s="9"/>
    </row>
    <row r="1606" spans="1:8" s="5" customFormat="1" x14ac:dyDescent="0.35">
      <c r="A1606" s="418">
        <v>9256984</v>
      </c>
      <c r="B1606" s="254" t="s">
        <v>2505</v>
      </c>
      <c r="C1606" s="320"/>
      <c r="D1606" s="7">
        <v>10</v>
      </c>
      <c r="E1606" s="650">
        <v>1570.5416666666667</v>
      </c>
      <c r="F1606" s="8">
        <f>E1606/100*$I$2*Main!$AF$2</f>
        <v>1884.65</v>
      </c>
      <c r="G1606" s="639">
        <f>F1606*Main!$AF$4</f>
        <v>1884.65</v>
      </c>
      <c r="H1606" s="9"/>
    </row>
    <row r="1607" spans="1:8" s="5" customFormat="1" x14ac:dyDescent="0.35">
      <c r="A1607" s="418">
        <v>9256985</v>
      </c>
      <c r="B1607" s="254" t="s">
        <v>2506</v>
      </c>
      <c r="C1607" s="320"/>
      <c r="D1607" s="7">
        <v>10</v>
      </c>
      <c r="E1607" s="650">
        <v>1570.5416666666667</v>
      </c>
      <c r="F1607" s="8">
        <f>E1607/100*$I$2*Main!$AF$2</f>
        <v>1884.65</v>
      </c>
      <c r="G1607" s="639">
        <f>F1607*Main!$AF$4</f>
        <v>1884.65</v>
      </c>
      <c r="H1607" s="9"/>
    </row>
    <row r="1608" spans="1:8" s="5" customFormat="1" x14ac:dyDescent="0.35">
      <c r="A1608" s="418">
        <v>9256988</v>
      </c>
      <c r="B1608" s="254" t="s">
        <v>2507</v>
      </c>
      <c r="C1608" s="320"/>
      <c r="D1608" s="7">
        <v>10</v>
      </c>
      <c r="E1608" s="650">
        <v>1590.2</v>
      </c>
      <c r="F1608" s="8">
        <f>E1608/100*$I$2*Main!$AF$2</f>
        <v>1908.2400000000002</v>
      </c>
      <c r="G1608" s="639">
        <f>F1608*Main!$AF$4</f>
        <v>1908.2400000000002</v>
      </c>
      <c r="H1608" s="9"/>
    </row>
    <row r="1609" spans="1:8" s="5" customFormat="1" x14ac:dyDescent="0.35">
      <c r="A1609" s="418">
        <v>9256989</v>
      </c>
      <c r="B1609" s="254" t="s">
        <v>2508</v>
      </c>
      <c r="C1609" s="320"/>
      <c r="D1609" s="7">
        <v>10</v>
      </c>
      <c r="E1609" s="650">
        <v>1590.2</v>
      </c>
      <c r="F1609" s="8">
        <f>E1609/100*$I$2*Main!$AF$2</f>
        <v>1908.2400000000002</v>
      </c>
      <c r="G1609" s="639">
        <f>F1609*Main!$AF$4</f>
        <v>1908.2400000000002</v>
      </c>
      <c r="H1609" s="9"/>
    </row>
    <row r="1610" spans="1:8" s="5" customFormat="1" x14ac:dyDescent="0.35">
      <c r="A1610" s="418">
        <v>9256992</v>
      </c>
      <c r="B1610" s="254" t="s">
        <v>2509</v>
      </c>
      <c r="C1610" s="320"/>
      <c r="D1610" s="7">
        <v>10</v>
      </c>
      <c r="E1610" s="650">
        <v>1610</v>
      </c>
      <c r="F1610" s="8">
        <f>E1610/100*$I$2*Main!$AF$2</f>
        <v>1932.0000000000002</v>
      </c>
      <c r="G1610" s="639">
        <f>F1610*Main!$AF$4</f>
        <v>1932.0000000000002</v>
      </c>
      <c r="H1610" s="9"/>
    </row>
    <row r="1611" spans="1:8" s="5" customFormat="1" x14ac:dyDescent="0.35">
      <c r="A1611" s="418">
        <v>9256993</v>
      </c>
      <c r="B1611" s="254" t="s">
        <v>2510</v>
      </c>
      <c r="C1611" s="320"/>
      <c r="D1611" s="7">
        <v>10</v>
      </c>
      <c r="E1611" s="650">
        <v>1610</v>
      </c>
      <c r="F1611" s="8">
        <f>E1611/100*$I$2*Main!$AF$2</f>
        <v>1932.0000000000002</v>
      </c>
      <c r="G1611" s="639">
        <f>F1611*Main!$AF$4</f>
        <v>1932.0000000000002</v>
      </c>
      <c r="H1611" s="9"/>
    </row>
    <row r="1612" spans="1:8" s="5" customFormat="1" x14ac:dyDescent="0.35">
      <c r="A1612" s="419">
        <v>9318154</v>
      </c>
      <c r="B1612" s="254" t="s">
        <v>2483</v>
      </c>
      <c r="C1612" s="320"/>
      <c r="D1612" s="7">
        <v>1</v>
      </c>
      <c r="E1612" s="650">
        <v>3116.3583333333331</v>
      </c>
      <c r="F1612" s="8">
        <f>E1612/100*$I$2*Main!$AF$2</f>
        <v>3739.6299999999997</v>
      </c>
      <c r="G1612" s="639">
        <f>F1612*Main!$AF$4</f>
        <v>3739.6299999999997</v>
      </c>
      <c r="H1612" s="9"/>
    </row>
    <row r="1613" spans="1:8" s="5" customFormat="1" x14ac:dyDescent="0.35">
      <c r="A1613" s="419">
        <v>9318156</v>
      </c>
      <c r="B1613" s="254" t="s">
        <v>2484</v>
      </c>
      <c r="C1613" s="320"/>
      <c r="D1613" s="7">
        <v>1</v>
      </c>
      <c r="E1613" s="650">
        <v>3116.3583333333331</v>
      </c>
      <c r="F1613" s="8">
        <f>E1613/100*$I$2*Main!$AF$2</f>
        <v>3739.6299999999997</v>
      </c>
      <c r="G1613" s="639">
        <f>F1613*Main!$AF$4</f>
        <v>3739.6299999999997</v>
      </c>
      <c r="H1613" s="9"/>
    </row>
    <row r="1614" spans="1:8" s="5" customFormat="1" x14ac:dyDescent="0.35">
      <c r="A1614" s="419">
        <v>9318160</v>
      </c>
      <c r="B1614" s="254" t="s">
        <v>2485</v>
      </c>
      <c r="C1614" s="320"/>
      <c r="D1614" s="7">
        <v>1</v>
      </c>
      <c r="E1614" s="650">
        <v>3116.3583333333331</v>
      </c>
      <c r="F1614" s="8">
        <f>E1614/100*$I$2*Main!$AF$2</f>
        <v>3739.6299999999997</v>
      </c>
      <c r="G1614" s="639">
        <f>F1614*Main!$AF$4</f>
        <v>3739.6299999999997</v>
      </c>
      <c r="H1614" s="9"/>
    </row>
    <row r="1615" spans="1:8" s="5" customFormat="1" x14ac:dyDescent="0.35">
      <c r="A1615" s="419">
        <v>9318186</v>
      </c>
      <c r="B1615" s="254" t="s">
        <v>2486</v>
      </c>
      <c r="C1615" s="320"/>
      <c r="D1615" s="7">
        <v>1</v>
      </c>
      <c r="E1615" s="650">
        <v>3116.3583333333331</v>
      </c>
      <c r="F1615" s="8">
        <f>E1615/100*$I$2*Main!$AF$2</f>
        <v>3739.6299999999997</v>
      </c>
      <c r="G1615" s="639">
        <f>F1615*Main!$AF$4</f>
        <v>3739.6299999999997</v>
      </c>
      <c r="H1615" s="9"/>
    </row>
    <row r="1616" spans="1:8" s="5" customFormat="1" x14ac:dyDescent="0.35">
      <c r="A1616" s="419">
        <v>9318187</v>
      </c>
      <c r="B1616" s="254" t="s">
        <v>2487</v>
      </c>
      <c r="C1616" s="320"/>
      <c r="D1616" s="7">
        <v>1</v>
      </c>
      <c r="E1616" s="650">
        <v>3116.3583333333331</v>
      </c>
      <c r="F1616" s="8">
        <f>E1616/100*$I$2*Main!$AF$2</f>
        <v>3739.6299999999997</v>
      </c>
      <c r="G1616" s="639">
        <f>F1616*Main!$AF$4</f>
        <v>3739.6299999999997</v>
      </c>
      <c r="H1616" s="9"/>
    </row>
    <row r="1617" spans="1:8" s="5" customFormat="1" x14ac:dyDescent="0.35">
      <c r="A1617" s="419">
        <v>9318188</v>
      </c>
      <c r="B1617" s="254" t="s">
        <v>2488</v>
      </c>
      <c r="C1617" s="320"/>
      <c r="D1617" s="7">
        <v>1</v>
      </c>
      <c r="E1617" s="650">
        <v>3116.3583333333331</v>
      </c>
      <c r="F1617" s="8">
        <f>E1617/100*$I$2*Main!$AF$2</f>
        <v>3739.6299999999997</v>
      </c>
      <c r="G1617" s="639">
        <f>F1617*Main!$AF$4</f>
        <v>3739.6299999999997</v>
      </c>
      <c r="H1617" s="9"/>
    </row>
    <row r="1618" spans="1:8" s="5" customFormat="1" x14ac:dyDescent="0.35">
      <c r="A1618" s="419">
        <v>9318190</v>
      </c>
      <c r="B1618" s="254" t="s">
        <v>2489</v>
      </c>
      <c r="C1618" s="320"/>
      <c r="D1618" s="7">
        <v>1</v>
      </c>
      <c r="E1618" s="650">
        <v>3150.9250000000002</v>
      </c>
      <c r="F1618" s="8">
        <f>E1618/100*$I$2*Main!$AF$2</f>
        <v>3781.11</v>
      </c>
      <c r="G1618" s="639">
        <f>F1618*Main!$AF$4</f>
        <v>3781.11</v>
      </c>
      <c r="H1618" s="9"/>
    </row>
    <row r="1619" spans="1:8" s="5" customFormat="1" x14ac:dyDescent="0.35">
      <c r="A1619" s="419">
        <v>9318191</v>
      </c>
      <c r="B1619" s="254" t="s">
        <v>2490</v>
      </c>
      <c r="C1619" s="320"/>
      <c r="D1619" s="7">
        <v>1</v>
      </c>
      <c r="E1619" s="650">
        <v>3185.2083333333335</v>
      </c>
      <c r="F1619" s="8">
        <f>E1619/100*$I$2*Main!$AF$2</f>
        <v>3822.2500000000005</v>
      </c>
      <c r="G1619" s="639">
        <f>F1619*Main!$AF$4</f>
        <v>3822.2500000000005</v>
      </c>
      <c r="H1619" s="9"/>
    </row>
    <row r="1620" spans="1:8" s="5" customFormat="1" x14ac:dyDescent="0.35">
      <c r="A1620" s="419">
        <v>9318192</v>
      </c>
      <c r="B1620" s="254" t="s">
        <v>2491</v>
      </c>
      <c r="C1620" s="320"/>
      <c r="D1620" s="7">
        <v>1</v>
      </c>
      <c r="E1620" s="650">
        <v>3219.7833333333333</v>
      </c>
      <c r="F1620" s="8">
        <f>E1620/100*$I$2*Main!$AF$2</f>
        <v>3863.7400000000002</v>
      </c>
      <c r="G1620" s="639">
        <f>F1620*Main!$AF$4</f>
        <v>3863.7400000000002</v>
      </c>
      <c r="H1620" s="9"/>
    </row>
    <row r="1621" spans="1:8" s="5" customFormat="1" x14ac:dyDescent="0.35">
      <c r="A1621" s="419">
        <v>9318194</v>
      </c>
      <c r="B1621" s="254" t="s">
        <v>2492</v>
      </c>
      <c r="C1621" s="320"/>
      <c r="D1621" s="7">
        <v>1</v>
      </c>
      <c r="E1621" s="650">
        <v>3403.8416666666667</v>
      </c>
      <c r="F1621" s="8">
        <f>E1621/100*$I$2*Main!$AF$2</f>
        <v>4084.6100000000006</v>
      </c>
      <c r="G1621" s="639">
        <f>F1621*Main!$AF$4</f>
        <v>4084.6100000000006</v>
      </c>
      <c r="H1621" s="9"/>
    </row>
    <row r="1622" spans="1:8" s="5" customFormat="1" x14ac:dyDescent="0.35">
      <c r="A1622" s="419">
        <v>9318196</v>
      </c>
      <c r="B1622" s="254" t="s">
        <v>2493</v>
      </c>
      <c r="C1622" s="320"/>
      <c r="D1622" s="7">
        <v>1</v>
      </c>
      <c r="E1622" s="650">
        <v>3444.625</v>
      </c>
      <c r="F1622" s="8">
        <f>E1622/100*$I$2*Main!$AF$2</f>
        <v>4133.55</v>
      </c>
      <c r="G1622" s="639">
        <f>F1622*Main!$AF$4</f>
        <v>4133.55</v>
      </c>
      <c r="H1622" s="9"/>
    </row>
    <row r="1623" spans="1:8" s="5" customFormat="1" x14ac:dyDescent="0.35">
      <c r="A1623" s="419">
        <v>9318215</v>
      </c>
      <c r="B1623" s="254" t="s">
        <v>2525</v>
      </c>
      <c r="C1623" s="320"/>
      <c r="D1623" s="7">
        <v>1</v>
      </c>
      <c r="E1623" s="650">
        <v>3954.3666666666668</v>
      </c>
      <c r="F1623" s="8">
        <f>E1623/100*$I$2*Main!$AF$2</f>
        <v>4745.24</v>
      </c>
      <c r="G1623" s="639">
        <f>F1623*Main!$AF$4</f>
        <v>4745.24</v>
      </c>
      <c r="H1623" s="9"/>
    </row>
    <row r="1624" spans="1:8" s="5" customFormat="1" x14ac:dyDescent="0.35">
      <c r="A1624" s="419">
        <v>9318216</v>
      </c>
      <c r="B1624" s="254" t="s">
        <v>2526</v>
      </c>
      <c r="C1624" s="320"/>
      <c r="D1624" s="7">
        <v>1</v>
      </c>
      <c r="E1624" s="650">
        <v>3989.9583333333335</v>
      </c>
      <c r="F1624" s="8">
        <f>E1624/100*$I$2*Main!$AF$2</f>
        <v>4787.95</v>
      </c>
      <c r="G1624" s="639">
        <f>F1624*Main!$AF$4</f>
        <v>4787.95</v>
      </c>
      <c r="H1624" s="9"/>
    </row>
    <row r="1625" spans="1:8" s="5" customFormat="1" x14ac:dyDescent="0.35">
      <c r="A1625" s="419">
        <v>9318217</v>
      </c>
      <c r="B1625" s="254" t="s">
        <v>2494</v>
      </c>
      <c r="C1625" s="7" t="s">
        <v>36</v>
      </c>
      <c r="D1625" s="7">
        <v>1</v>
      </c>
      <c r="E1625" s="650">
        <v>4179.583333333333</v>
      </c>
      <c r="F1625" s="8">
        <f>E1625/100*$I$2*Main!$AF$2</f>
        <v>5015.4999999999991</v>
      </c>
      <c r="G1625" s="639">
        <f>F1625*Main!$AF$4</f>
        <v>5015.4999999999991</v>
      </c>
      <c r="H1625" s="9"/>
    </row>
    <row r="1626" spans="1:8" s="5" customFormat="1" x14ac:dyDescent="0.35">
      <c r="A1626" s="419">
        <v>9318218</v>
      </c>
      <c r="B1626" s="254" t="s">
        <v>2495</v>
      </c>
      <c r="C1626" s="320"/>
      <c r="D1626" s="7">
        <v>1</v>
      </c>
      <c r="E1626" s="650">
        <v>4562.5333333333338</v>
      </c>
      <c r="F1626" s="8">
        <f>E1626/100*$I$2*Main!$AF$2</f>
        <v>5475.0400000000009</v>
      </c>
      <c r="G1626" s="639">
        <f>F1626*Main!$AF$4</f>
        <v>5475.0400000000009</v>
      </c>
      <c r="H1626" s="9"/>
    </row>
    <row r="1627" spans="1:8" s="5" customFormat="1" x14ac:dyDescent="0.35">
      <c r="A1627" s="419">
        <v>9318219</v>
      </c>
      <c r="B1627" s="254" t="s">
        <v>2527</v>
      </c>
      <c r="C1627" s="7" t="s">
        <v>36</v>
      </c>
      <c r="D1627" s="7">
        <v>1</v>
      </c>
      <c r="E1627" s="650">
        <v>4735.333333333333</v>
      </c>
      <c r="F1627" s="8">
        <f>E1627/100*$I$2*Main!$AF$2</f>
        <v>5682.4</v>
      </c>
      <c r="G1627" s="639">
        <f>F1627*Main!$AF$4</f>
        <v>5682.4</v>
      </c>
      <c r="H1627" s="9"/>
    </row>
    <row r="1628" spans="1:8" s="5" customFormat="1" x14ac:dyDescent="0.35">
      <c r="A1628" s="419">
        <v>9318145</v>
      </c>
      <c r="B1628" s="254" t="s">
        <v>2496</v>
      </c>
      <c r="C1628" s="7" t="s">
        <v>36</v>
      </c>
      <c r="D1628" s="7">
        <v>10</v>
      </c>
      <c r="E1628" s="650">
        <v>1550.75</v>
      </c>
      <c r="F1628" s="8">
        <f>E1628/100*$I$2*Main!$AF$2</f>
        <v>1860.9</v>
      </c>
      <c r="G1628" s="639">
        <f>F1628*Main!$AF$4</f>
        <v>1860.9</v>
      </c>
      <c r="H1628" s="9"/>
    </row>
    <row r="1629" spans="1:8" s="5" customFormat="1" x14ac:dyDescent="0.35">
      <c r="A1629" s="419">
        <v>9318146</v>
      </c>
      <c r="B1629" s="254" t="s">
        <v>2497</v>
      </c>
      <c r="C1629" s="7" t="s">
        <v>36</v>
      </c>
      <c r="D1629" s="7">
        <v>10</v>
      </c>
      <c r="E1629" s="650">
        <v>1550.75</v>
      </c>
      <c r="F1629" s="8">
        <f>E1629/100*$I$2*Main!$AF$2</f>
        <v>1860.9</v>
      </c>
      <c r="G1629" s="639">
        <f>F1629*Main!$AF$4</f>
        <v>1860.9</v>
      </c>
      <c r="H1629" s="9"/>
    </row>
    <row r="1630" spans="1:8" s="5" customFormat="1" x14ac:dyDescent="0.35">
      <c r="A1630" s="419">
        <v>9318147</v>
      </c>
      <c r="B1630" s="254" t="s">
        <v>2528</v>
      </c>
      <c r="C1630" s="7" t="s">
        <v>36</v>
      </c>
      <c r="D1630" s="7">
        <v>10</v>
      </c>
      <c r="E1630" s="650">
        <v>1550.75</v>
      </c>
      <c r="F1630" s="8">
        <f>E1630/100*$I$2*Main!$AF$2</f>
        <v>1860.9</v>
      </c>
      <c r="G1630" s="639">
        <f>F1630*Main!$AF$4</f>
        <v>1860.9</v>
      </c>
      <c r="H1630" s="9"/>
    </row>
    <row r="1631" spans="1:8" s="5" customFormat="1" x14ac:dyDescent="0.35">
      <c r="A1631" s="419">
        <v>9318148</v>
      </c>
      <c r="B1631" s="254" t="s">
        <v>2529</v>
      </c>
      <c r="C1631" s="7" t="s">
        <v>36</v>
      </c>
      <c r="D1631" s="7">
        <v>10</v>
      </c>
      <c r="E1631" s="650">
        <v>1550.75</v>
      </c>
      <c r="F1631" s="8">
        <f>E1631/100*$I$2*Main!$AF$2</f>
        <v>1860.9</v>
      </c>
      <c r="G1631" s="639">
        <f>F1631*Main!$AF$4</f>
        <v>1860.9</v>
      </c>
      <c r="H1631" s="9"/>
    </row>
    <row r="1632" spans="1:8" s="5" customFormat="1" x14ac:dyDescent="0.35">
      <c r="A1632" s="419">
        <v>9318149</v>
      </c>
      <c r="B1632" s="254" t="s">
        <v>2530</v>
      </c>
      <c r="C1632" s="7" t="s">
        <v>36</v>
      </c>
      <c r="D1632" s="7">
        <v>10</v>
      </c>
      <c r="E1632" s="650">
        <v>1550.75</v>
      </c>
      <c r="F1632" s="8">
        <f>E1632/100*$I$2*Main!$AF$2</f>
        <v>1860.9</v>
      </c>
      <c r="G1632" s="639">
        <f>F1632*Main!$AF$4</f>
        <v>1860.9</v>
      </c>
      <c r="H1632" s="9"/>
    </row>
    <row r="1633" spans="1:8" s="5" customFormat="1" x14ac:dyDescent="0.35">
      <c r="A1633" s="419">
        <v>9318150</v>
      </c>
      <c r="B1633" s="254" t="s">
        <v>2498</v>
      </c>
      <c r="C1633" s="7" t="s">
        <v>36</v>
      </c>
      <c r="D1633" s="7">
        <v>10</v>
      </c>
      <c r="E1633" s="650">
        <v>1550.75</v>
      </c>
      <c r="F1633" s="8">
        <f>E1633/100*$I$2*Main!$AF$2</f>
        <v>1860.9</v>
      </c>
      <c r="G1633" s="639">
        <f>F1633*Main!$AF$4</f>
        <v>1860.9</v>
      </c>
      <c r="H1633" s="9"/>
    </row>
    <row r="1634" spans="1:8" s="5" customFormat="1" x14ac:dyDescent="0.35">
      <c r="A1634" s="419">
        <v>9318167</v>
      </c>
      <c r="B1634" s="254" t="s">
        <v>2499</v>
      </c>
      <c r="C1634" s="320"/>
      <c r="D1634" s="7">
        <v>10</v>
      </c>
      <c r="E1634" s="650">
        <v>1550.75</v>
      </c>
      <c r="F1634" s="8">
        <f>E1634/100*$I$2*Main!$AF$2</f>
        <v>1860.9</v>
      </c>
      <c r="G1634" s="639">
        <f>F1634*Main!$AF$4</f>
        <v>1860.9</v>
      </c>
      <c r="H1634" s="9"/>
    </row>
    <row r="1635" spans="1:8" s="5" customFormat="1" x14ac:dyDescent="0.35">
      <c r="A1635" s="419">
        <v>9318170</v>
      </c>
      <c r="B1635" s="254" t="s">
        <v>2500</v>
      </c>
      <c r="C1635" s="320"/>
      <c r="D1635" s="7">
        <v>10</v>
      </c>
      <c r="E1635" s="650">
        <v>1550.75</v>
      </c>
      <c r="F1635" s="8">
        <f>E1635/100*$I$2*Main!$AF$2</f>
        <v>1860.9</v>
      </c>
      <c r="G1635" s="639">
        <f>F1635*Main!$AF$4</f>
        <v>1860.9</v>
      </c>
      <c r="H1635" s="9"/>
    </row>
    <row r="1636" spans="1:8" s="5" customFormat="1" x14ac:dyDescent="0.35">
      <c r="A1636" s="419">
        <v>9318171</v>
      </c>
      <c r="B1636" s="254" t="s">
        <v>2501</v>
      </c>
      <c r="C1636" s="320"/>
      <c r="D1636" s="7">
        <v>10</v>
      </c>
      <c r="E1636" s="650">
        <v>1550.75</v>
      </c>
      <c r="F1636" s="8">
        <f>E1636/100*$I$2*Main!$AF$2</f>
        <v>1860.9</v>
      </c>
      <c r="G1636" s="639">
        <f>F1636*Main!$AF$4</f>
        <v>1860.9</v>
      </c>
      <c r="H1636" s="9"/>
    </row>
    <row r="1637" spans="1:8" s="5" customFormat="1" x14ac:dyDescent="0.35">
      <c r="A1637" s="419">
        <v>9318172</v>
      </c>
      <c r="B1637" s="254" t="s">
        <v>2502</v>
      </c>
      <c r="C1637" s="320"/>
      <c r="D1637" s="7">
        <v>10</v>
      </c>
      <c r="E1637" s="650">
        <v>1550.75</v>
      </c>
      <c r="F1637" s="8">
        <f>E1637/100*$I$2*Main!$AF$2</f>
        <v>1860.9</v>
      </c>
      <c r="G1637" s="639">
        <f>F1637*Main!$AF$4</f>
        <v>1860.9</v>
      </c>
      <c r="H1637" s="9"/>
    </row>
    <row r="1638" spans="1:8" s="5" customFormat="1" x14ac:dyDescent="0.35">
      <c r="A1638" s="419">
        <v>9318173</v>
      </c>
      <c r="B1638" s="254" t="s">
        <v>2503</v>
      </c>
      <c r="C1638" s="320"/>
      <c r="D1638" s="7">
        <v>10</v>
      </c>
      <c r="E1638" s="650">
        <v>1550.75</v>
      </c>
      <c r="F1638" s="8">
        <f>E1638/100*$I$2*Main!$AF$2</f>
        <v>1860.9</v>
      </c>
      <c r="G1638" s="639">
        <f>F1638*Main!$AF$4</f>
        <v>1860.9</v>
      </c>
      <c r="H1638" s="9"/>
    </row>
    <row r="1639" spans="1:8" s="5" customFormat="1" x14ac:dyDescent="0.35">
      <c r="A1639" s="419">
        <v>9318174</v>
      </c>
      <c r="B1639" s="254" t="s">
        <v>2504</v>
      </c>
      <c r="C1639" s="320"/>
      <c r="D1639" s="7">
        <v>10</v>
      </c>
      <c r="E1639" s="650">
        <v>1550.75</v>
      </c>
      <c r="F1639" s="8">
        <f>E1639/100*$I$2*Main!$AF$2</f>
        <v>1860.9</v>
      </c>
      <c r="G1639" s="639">
        <f>F1639*Main!$AF$4</f>
        <v>1860.9</v>
      </c>
      <c r="H1639" s="9"/>
    </row>
    <row r="1640" spans="1:8" s="5" customFormat="1" x14ac:dyDescent="0.35">
      <c r="A1640" s="419">
        <v>9318175</v>
      </c>
      <c r="B1640" s="254" t="s">
        <v>2505</v>
      </c>
      <c r="C1640" s="320"/>
      <c r="D1640" s="7">
        <v>10</v>
      </c>
      <c r="E1640" s="650">
        <v>1570.5416666666667</v>
      </c>
      <c r="F1640" s="8">
        <f>E1640/100*$I$2*Main!$AF$2</f>
        <v>1884.65</v>
      </c>
      <c r="G1640" s="639">
        <f>F1640*Main!$AF$4</f>
        <v>1884.65</v>
      </c>
      <c r="H1640" s="9"/>
    </row>
    <row r="1641" spans="1:8" s="5" customFormat="1" x14ac:dyDescent="0.35">
      <c r="A1641" s="419">
        <v>9318176</v>
      </c>
      <c r="B1641" s="254" t="s">
        <v>2506</v>
      </c>
      <c r="C1641" s="320"/>
      <c r="D1641" s="7">
        <v>10</v>
      </c>
      <c r="E1641" s="650">
        <v>1570.5416666666667</v>
      </c>
      <c r="F1641" s="8">
        <f>E1641/100*$I$2*Main!$AF$2</f>
        <v>1884.65</v>
      </c>
      <c r="G1641" s="639">
        <f>F1641*Main!$AF$4</f>
        <v>1884.65</v>
      </c>
      <c r="H1641" s="9"/>
    </row>
    <row r="1642" spans="1:8" s="5" customFormat="1" x14ac:dyDescent="0.35">
      <c r="A1642" s="419">
        <v>9318177</v>
      </c>
      <c r="B1642" s="254" t="s">
        <v>2507</v>
      </c>
      <c r="C1642" s="320"/>
      <c r="D1642" s="7">
        <v>10</v>
      </c>
      <c r="E1642" s="650">
        <v>1590.2</v>
      </c>
      <c r="F1642" s="8">
        <f>E1642/100*$I$2*Main!$AF$2</f>
        <v>1908.2400000000002</v>
      </c>
      <c r="G1642" s="639">
        <f>F1642*Main!$AF$4</f>
        <v>1908.2400000000002</v>
      </c>
      <c r="H1642" s="9"/>
    </row>
    <row r="1643" spans="1:8" s="5" customFormat="1" x14ac:dyDescent="0.35">
      <c r="A1643" s="419">
        <v>9318178</v>
      </c>
      <c r="B1643" s="254" t="s">
        <v>2508</v>
      </c>
      <c r="C1643" s="320"/>
      <c r="D1643" s="7">
        <v>10</v>
      </c>
      <c r="E1643" s="650">
        <v>1590.2</v>
      </c>
      <c r="F1643" s="8">
        <f>E1643/100*$I$2*Main!$AF$2</f>
        <v>1908.2400000000002</v>
      </c>
      <c r="G1643" s="639">
        <f>F1643*Main!$AF$4</f>
        <v>1908.2400000000002</v>
      </c>
      <c r="H1643" s="9"/>
    </row>
    <row r="1644" spans="1:8" s="5" customFormat="1" x14ac:dyDescent="0.35">
      <c r="A1644" s="419">
        <v>9318179</v>
      </c>
      <c r="B1644" s="254" t="s">
        <v>2509</v>
      </c>
      <c r="C1644" s="320"/>
      <c r="D1644" s="7">
        <v>10</v>
      </c>
      <c r="E1644" s="650">
        <v>1610</v>
      </c>
      <c r="F1644" s="8">
        <f>E1644/100*$I$2*Main!$AF$2</f>
        <v>1932.0000000000002</v>
      </c>
      <c r="G1644" s="639">
        <f>F1644*Main!$AF$4</f>
        <v>1932.0000000000002</v>
      </c>
      <c r="H1644" s="9"/>
    </row>
    <row r="1645" spans="1:8" s="5" customFormat="1" x14ac:dyDescent="0.35">
      <c r="A1645" s="419">
        <v>9318180</v>
      </c>
      <c r="B1645" s="254" t="s">
        <v>2510</v>
      </c>
      <c r="C1645" s="320"/>
      <c r="D1645" s="7">
        <v>10</v>
      </c>
      <c r="E1645" s="650">
        <v>1610</v>
      </c>
      <c r="F1645" s="8">
        <f>E1645/100*$I$2*Main!$AF$2</f>
        <v>1932.0000000000002</v>
      </c>
      <c r="G1645" s="639">
        <f>F1645*Main!$AF$4</f>
        <v>1932.0000000000002</v>
      </c>
      <c r="H1645" s="9"/>
    </row>
    <row r="1646" spans="1:8" s="5" customFormat="1" x14ac:dyDescent="0.35">
      <c r="A1646" s="419">
        <v>9318181</v>
      </c>
      <c r="B1646" s="254" t="s">
        <v>2511</v>
      </c>
      <c r="C1646" s="7" t="s">
        <v>36</v>
      </c>
      <c r="D1646" s="7">
        <v>10</v>
      </c>
      <c r="E1646" s="650">
        <v>1715.45</v>
      </c>
      <c r="F1646" s="8">
        <f>E1646/100*$I$2*Main!$AF$2</f>
        <v>2058.54</v>
      </c>
      <c r="G1646" s="639">
        <f>F1646*Main!$AF$4</f>
        <v>2058.54</v>
      </c>
      <c r="H1646" s="9"/>
    </row>
    <row r="1647" spans="1:8" s="5" customFormat="1" x14ac:dyDescent="0.35">
      <c r="A1647" s="419">
        <v>9318182</v>
      </c>
      <c r="B1647" s="254" t="s">
        <v>2512</v>
      </c>
      <c r="C1647" s="7" t="s">
        <v>36</v>
      </c>
      <c r="D1647" s="7">
        <v>10</v>
      </c>
      <c r="E1647" s="650">
        <v>1715.45</v>
      </c>
      <c r="F1647" s="8">
        <f>E1647/100*$I$2*Main!$AF$2</f>
        <v>2058.54</v>
      </c>
      <c r="G1647" s="639">
        <f>F1647*Main!$AF$4</f>
        <v>2058.54</v>
      </c>
      <c r="H1647" s="9"/>
    </row>
    <row r="1648" spans="1:8" s="5" customFormat="1" x14ac:dyDescent="0.35">
      <c r="A1648" s="419">
        <v>9318183</v>
      </c>
      <c r="B1648" s="254" t="s">
        <v>2513</v>
      </c>
      <c r="C1648" s="7" t="s">
        <v>36</v>
      </c>
      <c r="D1648" s="7">
        <v>10</v>
      </c>
      <c r="E1648" s="650">
        <v>1738.7666666666667</v>
      </c>
      <c r="F1648" s="8">
        <f>E1648/100*$I$2*Main!$AF$2</f>
        <v>2086.52</v>
      </c>
      <c r="G1648" s="639">
        <f>F1648*Main!$AF$4</f>
        <v>2086.52</v>
      </c>
      <c r="H1648" s="9"/>
    </row>
    <row r="1649" spans="1:8" s="5" customFormat="1" x14ac:dyDescent="0.35">
      <c r="A1649" s="419">
        <v>9318184</v>
      </c>
      <c r="B1649" s="254" t="s">
        <v>2514</v>
      </c>
      <c r="C1649" s="7" t="s">
        <v>36</v>
      </c>
      <c r="D1649" s="7">
        <v>10</v>
      </c>
      <c r="E1649" s="650">
        <v>1738.7666666666667</v>
      </c>
      <c r="F1649" s="8">
        <f>E1649/100*$I$2*Main!$AF$2</f>
        <v>2086.52</v>
      </c>
      <c r="G1649" s="639">
        <f>F1649*Main!$AF$4</f>
        <v>2086.52</v>
      </c>
      <c r="H1649" s="9"/>
    </row>
    <row r="1650" spans="1:8" s="5" customFormat="1" x14ac:dyDescent="0.35">
      <c r="A1650" s="419">
        <v>9318198</v>
      </c>
      <c r="B1650" s="254" t="s">
        <v>2515</v>
      </c>
      <c r="C1650" s="7" t="s">
        <v>36</v>
      </c>
      <c r="D1650" s="7">
        <v>10</v>
      </c>
      <c r="E1650" s="650">
        <v>1964.825</v>
      </c>
      <c r="F1650" s="8">
        <f>E1650/100*$I$2*Main!$AF$2</f>
        <v>2357.79</v>
      </c>
      <c r="G1650" s="639">
        <f>F1650*Main!$AF$4</f>
        <v>2357.79</v>
      </c>
      <c r="H1650" s="9"/>
    </row>
    <row r="1651" spans="1:8" s="5" customFormat="1" x14ac:dyDescent="0.35">
      <c r="A1651" s="419">
        <v>9318199</v>
      </c>
      <c r="B1651" s="254" t="s">
        <v>2516</v>
      </c>
      <c r="C1651" s="7" t="s">
        <v>36</v>
      </c>
      <c r="D1651" s="7">
        <v>10</v>
      </c>
      <c r="E1651" s="650">
        <v>1964.825</v>
      </c>
      <c r="F1651" s="8">
        <f>E1651/100*$I$2*Main!$AF$2</f>
        <v>2357.79</v>
      </c>
      <c r="G1651" s="639">
        <f>F1651*Main!$AF$4</f>
        <v>2357.79</v>
      </c>
      <c r="H1651" s="9"/>
    </row>
    <row r="1652" spans="1:8" s="5" customFormat="1" x14ac:dyDescent="0.35">
      <c r="A1652" s="419">
        <v>9318201</v>
      </c>
      <c r="B1652" s="254" t="s">
        <v>2517</v>
      </c>
      <c r="C1652" s="7" t="s">
        <v>36</v>
      </c>
      <c r="D1652" s="7">
        <v>10</v>
      </c>
      <c r="E1652" s="650">
        <v>1984.6083333333333</v>
      </c>
      <c r="F1652" s="8">
        <f>E1652/100*$I$2*Main!$AF$2</f>
        <v>2381.5299999999997</v>
      </c>
      <c r="G1652" s="639">
        <f>F1652*Main!$AF$4</f>
        <v>2381.5299999999997</v>
      </c>
      <c r="H1652" s="9"/>
    </row>
    <row r="1653" spans="1:8" s="5" customFormat="1" x14ac:dyDescent="0.35">
      <c r="A1653" s="419">
        <v>9318203</v>
      </c>
      <c r="B1653" s="254" t="s">
        <v>2518</v>
      </c>
      <c r="C1653" s="7" t="s">
        <v>36</v>
      </c>
      <c r="D1653" s="7">
        <v>10</v>
      </c>
      <c r="E1653" s="650">
        <v>1984.6083333333333</v>
      </c>
      <c r="F1653" s="8">
        <f>E1653/100*$I$2*Main!$AF$2</f>
        <v>2381.5299999999997</v>
      </c>
      <c r="G1653" s="639">
        <f>F1653*Main!$AF$4</f>
        <v>2381.5299999999997</v>
      </c>
      <c r="H1653" s="9"/>
    </row>
    <row r="1654" spans="1:8" s="5" customFormat="1" x14ac:dyDescent="0.35">
      <c r="A1654" s="419">
        <v>9318208</v>
      </c>
      <c r="B1654" s="254" t="s">
        <v>2519</v>
      </c>
      <c r="C1654" s="7" t="s">
        <v>36</v>
      </c>
      <c r="D1654" s="7">
        <v>10</v>
      </c>
      <c r="E1654" s="650">
        <v>2090.0583333333334</v>
      </c>
      <c r="F1654" s="8">
        <f>E1654/100*$I$2*Main!$AF$2</f>
        <v>2508.0700000000002</v>
      </c>
      <c r="G1654" s="639">
        <f>F1654*Main!$AF$4</f>
        <v>2508.0700000000002</v>
      </c>
      <c r="H1654" s="9"/>
    </row>
    <row r="1655" spans="1:8" s="5" customFormat="1" x14ac:dyDescent="0.35">
      <c r="A1655" s="419">
        <v>9318209</v>
      </c>
      <c r="B1655" s="254" t="s">
        <v>2520</v>
      </c>
      <c r="C1655" s="7" t="s">
        <v>36</v>
      </c>
      <c r="D1655" s="7">
        <v>10</v>
      </c>
      <c r="E1655" s="650">
        <v>2090.0583333333334</v>
      </c>
      <c r="F1655" s="8">
        <f>E1655/100*$I$2*Main!$AF$2</f>
        <v>2508.0700000000002</v>
      </c>
      <c r="G1655" s="639">
        <f>F1655*Main!$AF$4</f>
        <v>2508.0700000000002</v>
      </c>
      <c r="H1655" s="9"/>
    </row>
    <row r="1656" spans="1:8" s="5" customFormat="1" x14ac:dyDescent="0.35">
      <c r="A1656" s="419">
        <v>9318211</v>
      </c>
      <c r="B1656" s="254" t="s">
        <v>2521</v>
      </c>
      <c r="C1656" s="7" t="s">
        <v>36</v>
      </c>
      <c r="D1656" s="7">
        <v>10</v>
      </c>
      <c r="E1656" s="650">
        <v>2303.0833333333335</v>
      </c>
      <c r="F1656" s="8">
        <f>E1656/100*$I$2*Main!$AF$2</f>
        <v>2763.7</v>
      </c>
      <c r="G1656" s="639">
        <f>F1656*Main!$AF$4</f>
        <v>2763.7</v>
      </c>
      <c r="H1656" s="9"/>
    </row>
    <row r="1657" spans="1:8" s="5" customFormat="1" x14ac:dyDescent="0.35">
      <c r="A1657" s="419">
        <v>9318212</v>
      </c>
      <c r="B1657" s="254" t="s">
        <v>2522</v>
      </c>
      <c r="C1657" s="7" t="s">
        <v>36</v>
      </c>
      <c r="D1657" s="7">
        <v>10</v>
      </c>
      <c r="E1657" s="650">
        <v>2303.0833333333335</v>
      </c>
      <c r="F1657" s="8">
        <f>E1657/100*$I$2*Main!$AF$2</f>
        <v>2763.7</v>
      </c>
      <c r="G1657" s="639">
        <f>F1657*Main!$AF$4</f>
        <v>2763.7</v>
      </c>
      <c r="H1657" s="9"/>
    </row>
    <row r="1658" spans="1:8" s="5" customFormat="1" x14ac:dyDescent="0.35">
      <c r="A1658" s="419">
        <v>9318213</v>
      </c>
      <c r="B1658" s="254" t="s">
        <v>2523</v>
      </c>
      <c r="C1658" s="7" t="s">
        <v>36</v>
      </c>
      <c r="D1658" s="7">
        <v>5</v>
      </c>
      <c r="E1658" s="650">
        <v>2399.1999999999998</v>
      </c>
      <c r="F1658" s="8">
        <f>E1658/100*$I$2*Main!$AF$2</f>
        <v>2879.0399999999995</v>
      </c>
      <c r="G1658" s="639">
        <f>F1658*Main!$AF$4</f>
        <v>2879.0399999999995</v>
      </c>
      <c r="H1658" s="9"/>
    </row>
    <row r="1659" spans="1:8" s="5" customFormat="1" x14ac:dyDescent="0.35">
      <c r="A1659" s="419">
        <v>9318214</v>
      </c>
      <c r="B1659" s="254" t="s">
        <v>2524</v>
      </c>
      <c r="C1659" s="7" t="s">
        <v>36</v>
      </c>
      <c r="D1659" s="7">
        <v>5</v>
      </c>
      <c r="E1659" s="650">
        <v>2399.1999999999998</v>
      </c>
      <c r="F1659" s="8">
        <f>E1659/100*$I$2*Main!$AF$2</f>
        <v>2879.0399999999995</v>
      </c>
      <c r="G1659" s="639">
        <f>F1659*Main!$AF$4</f>
        <v>2879.0399999999995</v>
      </c>
      <c r="H1659" s="9"/>
    </row>
    <row r="1660" spans="1:8" s="5" customFormat="1" x14ac:dyDescent="0.35">
      <c r="A1660" s="418">
        <v>9257263</v>
      </c>
      <c r="B1660" s="254" t="s">
        <v>935</v>
      </c>
      <c r="C1660" s="320"/>
      <c r="D1660" s="7">
        <v>100</v>
      </c>
      <c r="E1660" s="650">
        <v>382.25</v>
      </c>
      <c r="F1660" s="8">
        <f>E1660/100*$I$2*Main!$AF$2</f>
        <v>458.7</v>
      </c>
      <c r="G1660" s="639">
        <f>F1660*Main!$AF$4</f>
        <v>458.7</v>
      </c>
      <c r="H1660" s="9"/>
    </row>
    <row r="1661" spans="1:8" s="5" customFormat="1" x14ac:dyDescent="0.35">
      <c r="A1661" s="418">
        <v>9257264</v>
      </c>
      <c r="B1661" s="254" t="s">
        <v>936</v>
      </c>
      <c r="C1661" s="320"/>
      <c r="D1661" s="7">
        <v>100</v>
      </c>
      <c r="E1661" s="650">
        <v>382.25</v>
      </c>
      <c r="F1661" s="8">
        <f>E1661/100*$I$2*Main!$AF$2</f>
        <v>458.7</v>
      </c>
      <c r="G1661" s="639">
        <f>F1661*Main!$AF$4</f>
        <v>458.7</v>
      </c>
      <c r="H1661" s="9"/>
    </row>
    <row r="1662" spans="1:8" s="5" customFormat="1" x14ac:dyDescent="0.35">
      <c r="A1662" s="419">
        <v>9320320</v>
      </c>
      <c r="B1662" s="254" t="s">
        <v>934</v>
      </c>
      <c r="C1662" s="7" t="s">
        <v>36</v>
      </c>
      <c r="D1662" s="7">
        <v>5</v>
      </c>
      <c r="E1662" s="650">
        <v>763.7</v>
      </c>
      <c r="F1662" s="8">
        <f>E1662/100*$I$2*Main!$AF$2</f>
        <v>916.44</v>
      </c>
      <c r="G1662" s="639">
        <f>F1662*Main!$AF$4</f>
        <v>916.44</v>
      </c>
      <c r="H1662" s="9"/>
    </row>
    <row r="1663" spans="1:8" s="5" customFormat="1" x14ac:dyDescent="0.35">
      <c r="A1663" s="417">
        <v>9320331</v>
      </c>
      <c r="B1663" s="254" t="s">
        <v>935</v>
      </c>
      <c r="C1663" s="7" t="s">
        <v>36</v>
      </c>
      <c r="D1663" s="7">
        <v>100</v>
      </c>
      <c r="E1663" s="650">
        <v>381.85833333333335</v>
      </c>
      <c r="F1663" s="8">
        <f>E1663/100*$I$2*Main!$AF$2</f>
        <v>458.23</v>
      </c>
      <c r="G1663" s="639">
        <f>F1663*Main!$AF$4</f>
        <v>458.23</v>
      </c>
      <c r="H1663" s="9"/>
    </row>
    <row r="1664" spans="1:8" s="5" customFormat="1" x14ac:dyDescent="0.35">
      <c r="A1664" s="419">
        <v>9320332</v>
      </c>
      <c r="B1664" s="254" t="s">
        <v>936</v>
      </c>
      <c r="C1664" s="7" t="s">
        <v>36</v>
      </c>
      <c r="D1664" s="7">
        <v>100</v>
      </c>
      <c r="E1664" s="650">
        <v>381.85833333333335</v>
      </c>
      <c r="F1664" s="8">
        <f>E1664/100*$I$2*Main!$AF$2</f>
        <v>458.23</v>
      </c>
      <c r="G1664" s="639">
        <f>F1664*Main!$AF$4</f>
        <v>458.23</v>
      </c>
      <c r="H1664" s="9"/>
    </row>
    <row r="1665" spans="1:8" s="5" customFormat="1" x14ac:dyDescent="0.35">
      <c r="A1665" s="418">
        <v>9257890</v>
      </c>
      <c r="B1665" s="254" t="s">
        <v>937</v>
      </c>
      <c r="C1665" s="320"/>
      <c r="D1665" s="7">
        <v>1</v>
      </c>
      <c r="E1665" s="650">
        <v>3490.5749999999998</v>
      </c>
      <c r="F1665" s="8">
        <f>E1665/100*$I$2*Main!$AF$2</f>
        <v>4188.6899999999996</v>
      </c>
      <c r="G1665" s="639">
        <f>F1665*Main!$AF$4</f>
        <v>4188.6899999999996</v>
      </c>
      <c r="H1665" s="9"/>
    </row>
    <row r="1666" spans="1:8" s="5" customFormat="1" x14ac:dyDescent="0.35">
      <c r="A1666" s="418">
        <v>9257891</v>
      </c>
      <c r="B1666" s="254" t="s">
        <v>938</v>
      </c>
      <c r="C1666" s="320"/>
      <c r="D1666" s="7">
        <v>1</v>
      </c>
      <c r="E1666" s="650">
        <v>3490.5749999999998</v>
      </c>
      <c r="F1666" s="8">
        <f>E1666/100*$I$2*Main!$AF$2</f>
        <v>4188.6899999999996</v>
      </c>
      <c r="G1666" s="639">
        <f>F1666*Main!$AF$4</f>
        <v>4188.6899999999996</v>
      </c>
      <c r="H1666" s="9"/>
    </row>
    <row r="1667" spans="1:8" s="5" customFormat="1" x14ac:dyDescent="0.35">
      <c r="A1667" s="418">
        <v>9257892</v>
      </c>
      <c r="B1667" s="254" t="s">
        <v>939</v>
      </c>
      <c r="C1667" s="320"/>
      <c r="D1667" s="7">
        <v>1</v>
      </c>
      <c r="E1667" s="650">
        <v>3490.5749999999998</v>
      </c>
      <c r="F1667" s="8">
        <f>E1667/100*$I$2*Main!$AF$2</f>
        <v>4188.6899999999996</v>
      </c>
      <c r="G1667" s="639">
        <f>F1667*Main!$AF$4</f>
        <v>4188.6899999999996</v>
      </c>
      <c r="H1667" s="9"/>
    </row>
    <row r="1668" spans="1:8" s="5" customFormat="1" x14ac:dyDescent="0.35">
      <c r="A1668" s="418">
        <v>9257893</v>
      </c>
      <c r="B1668" s="254" t="s">
        <v>940</v>
      </c>
      <c r="C1668" s="320"/>
      <c r="D1668" s="7">
        <v>1</v>
      </c>
      <c r="E1668" s="650">
        <v>3490.5749999999998</v>
      </c>
      <c r="F1668" s="8">
        <f>E1668/100*$I$2*Main!$AF$2</f>
        <v>4188.6899999999996</v>
      </c>
      <c r="G1668" s="639">
        <f>F1668*Main!$AF$4</f>
        <v>4188.6899999999996</v>
      </c>
      <c r="H1668" s="9"/>
    </row>
    <row r="1669" spans="1:8" s="5" customFormat="1" x14ac:dyDescent="0.35">
      <c r="A1669" s="418">
        <v>9256953</v>
      </c>
      <c r="B1669" s="254" t="s">
        <v>2531</v>
      </c>
      <c r="C1669" s="320"/>
      <c r="D1669" s="7">
        <v>1</v>
      </c>
      <c r="E1669" s="650">
        <v>3580.2750000000001</v>
      </c>
      <c r="F1669" s="8">
        <f>E1669/100*$I$2*Main!$AF$2</f>
        <v>4296.33</v>
      </c>
      <c r="G1669" s="639">
        <f>F1669*Main!$AF$4</f>
        <v>4296.33</v>
      </c>
      <c r="H1669" s="9"/>
    </row>
    <row r="1670" spans="1:8" s="5" customFormat="1" x14ac:dyDescent="0.35">
      <c r="A1670" s="418">
        <v>9256954</v>
      </c>
      <c r="B1670" s="254" t="s">
        <v>2532</v>
      </c>
      <c r="C1670" s="320"/>
      <c r="D1670" s="7">
        <v>1</v>
      </c>
      <c r="E1670" s="650">
        <v>3586.6583333333333</v>
      </c>
      <c r="F1670" s="8">
        <f>E1670/100*$I$2*Main!$AF$2</f>
        <v>4303.99</v>
      </c>
      <c r="G1670" s="639">
        <f>F1670*Main!$AF$4</f>
        <v>4303.99</v>
      </c>
      <c r="H1670" s="9"/>
    </row>
    <row r="1671" spans="1:8" s="5" customFormat="1" x14ac:dyDescent="0.35">
      <c r="A1671" s="418">
        <v>9256956</v>
      </c>
      <c r="B1671" s="254" t="s">
        <v>2533</v>
      </c>
      <c r="C1671" s="320"/>
      <c r="D1671" s="7">
        <v>1</v>
      </c>
      <c r="E1671" s="650">
        <v>3651.3666666666668</v>
      </c>
      <c r="F1671" s="8">
        <f>E1671/100*$I$2*Main!$AF$2</f>
        <v>4381.6399999999994</v>
      </c>
      <c r="G1671" s="639">
        <f>F1671*Main!$AF$4</f>
        <v>4381.6399999999994</v>
      </c>
      <c r="H1671" s="9"/>
    </row>
    <row r="1672" spans="1:8" s="5" customFormat="1" x14ac:dyDescent="0.35">
      <c r="A1672" s="418">
        <v>9256883</v>
      </c>
      <c r="B1672" s="254" t="s">
        <v>2534</v>
      </c>
      <c r="C1672" s="320"/>
      <c r="D1672" s="7">
        <v>1</v>
      </c>
      <c r="E1672" s="650">
        <v>3224.2249999999999</v>
      </c>
      <c r="F1672" s="8">
        <f>E1672/100*$I$2*Main!$AF$2</f>
        <v>3869.0699999999997</v>
      </c>
      <c r="G1672" s="639">
        <f>F1672*Main!$AF$4</f>
        <v>3869.0699999999997</v>
      </c>
      <c r="H1672" s="9"/>
    </row>
    <row r="1673" spans="1:8" s="5" customFormat="1" x14ac:dyDescent="0.35">
      <c r="A1673" s="418">
        <v>9256884</v>
      </c>
      <c r="B1673" s="254" t="s">
        <v>2535</v>
      </c>
      <c r="C1673" s="320"/>
      <c r="D1673" s="7">
        <v>1</v>
      </c>
      <c r="E1673" s="650">
        <v>3198.3416666666667</v>
      </c>
      <c r="F1673" s="8">
        <f>E1673/100*$I$2*Main!$AF$2</f>
        <v>3838.01</v>
      </c>
      <c r="G1673" s="639">
        <f>F1673*Main!$AF$4</f>
        <v>3838.01</v>
      </c>
      <c r="H1673" s="9"/>
    </row>
    <row r="1674" spans="1:8" s="5" customFormat="1" x14ac:dyDescent="0.35">
      <c r="A1674" s="418">
        <v>9256886</v>
      </c>
      <c r="B1674" s="254" t="s">
        <v>2536</v>
      </c>
      <c r="C1674" s="320"/>
      <c r="D1674" s="7">
        <v>1</v>
      </c>
      <c r="E1674" s="650">
        <v>3263.0833333333335</v>
      </c>
      <c r="F1674" s="8">
        <f>E1674/100*$I$2*Main!$AF$2</f>
        <v>3915.7000000000003</v>
      </c>
      <c r="G1674" s="639">
        <f>F1674*Main!$AF$4</f>
        <v>3915.7000000000003</v>
      </c>
      <c r="H1674" s="9"/>
    </row>
    <row r="1675" spans="1:8" s="5" customFormat="1" x14ac:dyDescent="0.35">
      <c r="A1675" s="418">
        <v>9256888</v>
      </c>
      <c r="B1675" s="254" t="s">
        <v>2537</v>
      </c>
      <c r="C1675" s="320"/>
      <c r="D1675" s="7">
        <v>1</v>
      </c>
      <c r="E1675" s="650">
        <v>3327.7750000000001</v>
      </c>
      <c r="F1675" s="8">
        <f>E1675/100*$I$2*Main!$AF$2</f>
        <v>3993.33</v>
      </c>
      <c r="G1675" s="639">
        <f>F1675*Main!$AF$4</f>
        <v>3993.33</v>
      </c>
      <c r="H1675" s="9"/>
    </row>
    <row r="1676" spans="1:8" s="5" customFormat="1" x14ac:dyDescent="0.35">
      <c r="A1676" s="418">
        <v>9256890</v>
      </c>
      <c r="B1676" s="254" t="s">
        <v>2538</v>
      </c>
      <c r="C1676" s="320"/>
      <c r="D1676" s="7">
        <v>1</v>
      </c>
      <c r="E1676" s="650">
        <v>3392.4916666666668</v>
      </c>
      <c r="F1676" s="8">
        <f>E1676/100*$I$2*Main!$AF$2</f>
        <v>4070.9900000000002</v>
      </c>
      <c r="G1676" s="639">
        <f>F1676*Main!$AF$4</f>
        <v>4070.9900000000002</v>
      </c>
      <c r="H1676" s="9"/>
    </row>
    <row r="1677" spans="1:8" s="5" customFormat="1" x14ac:dyDescent="0.35">
      <c r="A1677" s="418">
        <v>9256892</v>
      </c>
      <c r="B1677" s="254" t="s">
        <v>2539</v>
      </c>
      <c r="C1677" s="320"/>
      <c r="D1677" s="7">
        <v>1</v>
      </c>
      <c r="E1677" s="650">
        <v>3457.2249999999999</v>
      </c>
      <c r="F1677" s="8">
        <f>E1677/100*$I$2*Main!$AF$2</f>
        <v>4148.67</v>
      </c>
      <c r="G1677" s="639">
        <f>F1677*Main!$AF$4</f>
        <v>4148.67</v>
      </c>
      <c r="H1677" s="9"/>
    </row>
    <row r="1678" spans="1:8" s="5" customFormat="1" x14ac:dyDescent="0.35">
      <c r="A1678" s="418">
        <v>9256894</v>
      </c>
      <c r="B1678" s="254" t="s">
        <v>2540</v>
      </c>
      <c r="C1678" s="7" t="s">
        <v>36</v>
      </c>
      <c r="D1678" s="7">
        <v>1</v>
      </c>
      <c r="E1678" s="650">
        <v>3573.7249999999999</v>
      </c>
      <c r="F1678" s="8">
        <f>E1678/100*$I$2*Main!$AF$2</f>
        <v>4288.4699999999993</v>
      </c>
      <c r="G1678" s="639">
        <f>F1678*Main!$AF$4</f>
        <v>4288.4699999999993</v>
      </c>
      <c r="H1678" s="9"/>
    </row>
    <row r="1679" spans="1:8" s="5" customFormat="1" x14ac:dyDescent="0.35">
      <c r="A1679" s="418">
        <v>9256896</v>
      </c>
      <c r="B1679" s="254" t="s">
        <v>2541</v>
      </c>
      <c r="C1679" s="7" t="s">
        <v>36</v>
      </c>
      <c r="D1679" s="7">
        <v>1</v>
      </c>
      <c r="E1679" s="650">
        <v>3638.4166666666665</v>
      </c>
      <c r="F1679" s="8">
        <f>E1679/100*$I$2*Main!$AF$2</f>
        <v>4366.0999999999995</v>
      </c>
      <c r="G1679" s="639">
        <f>F1679*Main!$AF$4</f>
        <v>4366.0999999999995</v>
      </c>
      <c r="H1679" s="9"/>
    </row>
    <row r="1680" spans="1:8" s="5" customFormat="1" x14ac:dyDescent="0.35">
      <c r="A1680" s="418">
        <v>9256944</v>
      </c>
      <c r="B1680" s="254" t="s">
        <v>2542</v>
      </c>
      <c r="C1680" s="7" t="s">
        <v>36</v>
      </c>
      <c r="D1680" s="7">
        <v>20</v>
      </c>
      <c r="E1680" s="650">
        <v>1491.7833333333333</v>
      </c>
      <c r="F1680" s="8">
        <f>E1680/100*$I$2*Main!$AF$2</f>
        <v>1790.1399999999999</v>
      </c>
      <c r="G1680" s="639">
        <f>F1680*Main!$AF$4</f>
        <v>1790.1399999999999</v>
      </c>
      <c r="H1680" s="9"/>
    </row>
    <row r="1681" spans="1:8" s="5" customFormat="1" x14ac:dyDescent="0.35">
      <c r="A1681" s="418">
        <v>9256945</v>
      </c>
      <c r="B1681" s="254" t="s">
        <v>2543</v>
      </c>
      <c r="C1681" s="7" t="s">
        <v>36</v>
      </c>
      <c r="D1681" s="7">
        <v>20</v>
      </c>
      <c r="E1681" s="650">
        <v>1491.7833333333333</v>
      </c>
      <c r="F1681" s="8">
        <f>E1681/100*$I$2*Main!$AF$2</f>
        <v>1790.1399999999999</v>
      </c>
      <c r="G1681" s="639">
        <f>F1681*Main!$AF$4</f>
        <v>1790.1399999999999</v>
      </c>
      <c r="H1681" s="9"/>
    </row>
    <row r="1682" spans="1:8" s="5" customFormat="1" x14ac:dyDescent="0.35">
      <c r="A1682" s="418">
        <v>9256946</v>
      </c>
      <c r="B1682" s="254" t="s">
        <v>2544</v>
      </c>
      <c r="C1682" s="7" t="s">
        <v>36</v>
      </c>
      <c r="D1682" s="7">
        <v>20</v>
      </c>
      <c r="E1682" s="650">
        <v>1494.45</v>
      </c>
      <c r="F1682" s="8">
        <f>E1682/100*$I$2*Main!$AF$2</f>
        <v>1793.34</v>
      </c>
      <c r="G1682" s="639">
        <f>F1682*Main!$AF$4</f>
        <v>1793.34</v>
      </c>
      <c r="H1682" s="9"/>
    </row>
    <row r="1683" spans="1:8" s="5" customFormat="1" x14ac:dyDescent="0.35">
      <c r="A1683" s="418">
        <v>9256947</v>
      </c>
      <c r="B1683" s="254" t="s">
        <v>2545</v>
      </c>
      <c r="C1683" s="7" t="s">
        <v>36</v>
      </c>
      <c r="D1683" s="7">
        <v>20</v>
      </c>
      <c r="E1683" s="650">
        <v>1494.45</v>
      </c>
      <c r="F1683" s="8">
        <f>E1683/100*$I$2*Main!$AF$2</f>
        <v>1793.34</v>
      </c>
      <c r="G1683" s="639">
        <f>F1683*Main!$AF$4</f>
        <v>1793.34</v>
      </c>
      <c r="H1683" s="9"/>
    </row>
    <row r="1684" spans="1:8" s="5" customFormat="1" x14ac:dyDescent="0.35">
      <c r="A1684" s="418">
        <v>9256950</v>
      </c>
      <c r="B1684" s="254" t="s">
        <v>2546</v>
      </c>
      <c r="C1684" s="7" t="s">
        <v>36</v>
      </c>
      <c r="D1684" s="7">
        <v>20</v>
      </c>
      <c r="E1684" s="650">
        <v>1521.4083333333333</v>
      </c>
      <c r="F1684" s="8">
        <f>E1684/100*$I$2*Main!$AF$2</f>
        <v>1825.69</v>
      </c>
      <c r="G1684" s="639">
        <f>F1684*Main!$AF$4</f>
        <v>1825.69</v>
      </c>
      <c r="H1684" s="9"/>
    </row>
    <row r="1685" spans="1:8" s="5" customFormat="1" x14ac:dyDescent="0.35">
      <c r="A1685" s="418">
        <v>9256951</v>
      </c>
      <c r="B1685" s="254" t="s">
        <v>2547</v>
      </c>
      <c r="C1685" s="7" t="s">
        <v>36</v>
      </c>
      <c r="D1685" s="7">
        <v>20</v>
      </c>
      <c r="E1685" s="650">
        <v>1521.4083333333333</v>
      </c>
      <c r="F1685" s="8">
        <f>E1685/100*$I$2*Main!$AF$2</f>
        <v>1825.69</v>
      </c>
      <c r="G1685" s="639">
        <f>F1685*Main!$AF$4</f>
        <v>1825.69</v>
      </c>
      <c r="H1685" s="9"/>
    </row>
    <row r="1686" spans="1:8" s="5" customFormat="1" x14ac:dyDescent="0.35">
      <c r="A1686" s="418">
        <v>9256854</v>
      </c>
      <c r="B1686" s="254" t="s">
        <v>2548</v>
      </c>
      <c r="C1686" s="320"/>
      <c r="D1686" s="7">
        <v>20</v>
      </c>
      <c r="E1686" s="650">
        <v>1343.4166666666667</v>
      </c>
      <c r="F1686" s="8">
        <f>E1686/100*$I$2*Main!$AF$2</f>
        <v>1612.1000000000001</v>
      </c>
      <c r="G1686" s="639">
        <f>F1686*Main!$AF$4</f>
        <v>1612.1000000000001</v>
      </c>
      <c r="H1686" s="9"/>
    </row>
    <row r="1687" spans="1:8" s="5" customFormat="1" x14ac:dyDescent="0.35">
      <c r="A1687" s="418">
        <v>9256855</v>
      </c>
      <c r="B1687" s="254" t="s">
        <v>2549</v>
      </c>
      <c r="C1687" s="320"/>
      <c r="D1687" s="7">
        <v>20</v>
      </c>
      <c r="E1687" s="650">
        <v>1343.4166666666667</v>
      </c>
      <c r="F1687" s="8">
        <f>E1687/100*$I$2*Main!$AF$2</f>
        <v>1612.1000000000001</v>
      </c>
      <c r="G1687" s="639">
        <f>F1687*Main!$AF$4</f>
        <v>1612.1000000000001</v>
      </c>
      <c r="H1687" s="9"/>
    </row>
    <row r="1688" spans="1:8" s="5" customFormat="1" x14ac:dyDescent="0.35">
      <c r="A1688" s="418">
        <v>9256856</v>
      </c>
      <c r="B1688" s="254" t="s">
        <v>2550</v>
      </c>
      <c r="C1688" s="320"/>
      <c r="D1688" s="7">
        <v>20</v>
      </c>
      <c r="E1688" s="650">
        <v>1332.65</v>
      </c>
      <c r="F1688" s="8">
        <f>E1688/100*$I$2*Main!$AF$2</f>
        <v>1599.18</v>
      </c>
      <c r="G1688" s="639">
        <f>F1688*Main!$AF$4</f>
        <v>1599.18</v>
      </c>
      <c r="H1688" s="9"/>
    </row>
    <row r="1689" spans="1:8" s="5" customFormat="1" x14ac:dyDescent="0.35">
      <c r="A1689" s="418">
        <v>9256857</v>
      </c>
      <c r="B1689" s="254" t="s">
        <v>2551</v>
      </c>
      <c r="C1689" s="320"/>
      <c r="D1689" s="7">
        <v>20</v>
      </c>
      <c r="E1689" s="650">
        <v>1332.65</v>
      </c>
      <c r="F1689" s="8">
        <f>E1689/100*$I$2*Main!$AF$2</f>
        <v>1599.18</v>
      </c>
      <c r="G1689" s="639">
        <f>F1689*Main!$AF$4</f>
        <v>1599.18</v>
      </c>
      <c r="H1689" s="9"/>
    </row>
    <row r="1690" spans="1:8" s="5" customFormat="1" x14ac:dyDescent="0.35">
      <c r="A1690" s="418">
        <v>9256860</v>
      </c>
      <c r="B1690" s="254" t="s">
        <v>2552</v>
      </c>
      <c r="C1690" s="320"/>
      <c r="D1690" s="7">
        <v>20</v>
      </c>
      <c r="E1690" s="650">
        <v>1359.625</v>
      </c>
      <c r="F1690" s="8">
        <f>E1690/100*$I$2*Main!$AF$2</f>
        <v>1631.55</v>
      </c>
      <c r="G1690" s="639">
        <f>F1690*Main!$AF$4</f>
        <v>1631.55</v>
      </c>
      <c r="H1690" s="9"/>
    </row>
    <row r="1691" spans="1:8" s="5" customFormat="1" x14ac:dyDescent="0.35">
      <c r="A1691" s="418">
        <v>9256861</v>
      </c>
      <c r="B1691" s="254" t="s">
        <v>2553</v>
      </c>
      <c r="C1691" s="320"/>
      <c r="D1691" s="7">
        <v>20</v>
      </c>
      <c r="E1691" s="650">
        <v>1359.625</v>
      </c>
      <c r="F1691" s="8">
        <f>E1691/100*$I$2*Main!$AF$2</f>
        <v>1631.55</v>
      </c>
      <c r="G1691" s="639">
        <f>F1691*Main!$AF$4</f>
        <v>1631.55</v>
      </c>
      <c r="H1691" s="9"/>
    </row>
    <row r="1692" spans="1:8" s="5" customFormat="1" x14ac:dyDescent="0.35">
      <c r="A1692" s="418">
        <v>9256864</v>
      </c>
      <c r="B1692" s="254" t="s">
        <v>2554</v>
      </c>
      <c r="C1692" s="320"/>
      <c r="D1692" s="7">
        <v>20</v>
      </c>
      <c r="E1692" s="650">
        <v>1386.5833333333333</v>
      </c>
      <c r="F1692" s="8">
        <f>E1692/100*$I$2*Main!$AF$2</f>
        <v>1663.8999999999999</v>
      </c>
      <c r="G1692" s="639">
        <f>F1692*Main!$AF$4</f>
        <v>1663.8999999999999</v>
      </c>
      <c r="H1692" s="9"/>
    </row>
    <row r="1693" spans="1:8" s="5" customFormat="1" x14ac:dyDescent="0.35">
      <c r="A1693" s="418">
        <v>9256865</v>
      </c>
      <c r="B1693" s="254" t="s">
        <v>2555</v>
      </c>
      <c r="C1693" s="320"/>
      <c r="D1693" s="7">
        <v>20</v>
      </c>
      <c r="E1693" s="650">
        <v>1386.5833333333333</v>
      </c>
      <c r="F1693" s="8">
        <f>E1693/100*$I$2*Main!$AF$2</f>
        <v>1663.8999999999999</v>
      </c>
      <c r="G1693" s="639">
        <f>F1693*Main!$AF$4</f>
        <v>1663.8999999999999</v>
      </c>
      <c r="H1693" s="9"/>
    </row>
    <row r="1694" spans="1:8" s="5" customFormat="1" x14ac:dyDescent="0.35">
      <c r="A1694" s="418">
        <v>9256868</v>
      </c>
      <c r="B1694" s="254" t="s">
        <v>2556</v>
      </c>
      <c r="C1694" s="320"/>
      <c r="D1694" s="7">
        <v>20</v>
      </c>
      <c r="E1694" s="650">
        <v>1413.5416666666667</v>
      </c>
      <c r="F1694" s="8">
        <f>E1694/100*$I$2*Main!$AF$2</f>
        <v>1696.2500000000002</v>
      </c>
      <c r="G1694" s="639">
        <f>F1694*Main!$AF$4</f>
        <v>1696.2500000000002</v>
      </c>
      <c r="H1694" s="9"/>
    </row>
    <row r="1695" spans="1:8" s="5" customFormat="1" x14ac:dyDescent="0.35">
      <c r="A1695" s="418">
        <v>9256869</v>
      </c>
      <c r="B1695" s="254" t="s">
        <v>2557</v>
      </c>
      <c r="C1695" s="320"/>
      <c r="D1695" s="7">
        <v>20</v>
      </c>
      <c r="E1695" s="650">
        <v>1413.5416666666667</v>
      </c>
      <c r="F1695" s="8">
        <f>E1695/100*$I$2*Main!$AF$2</f>
        <v>1696.2500000000002</v>
      </c>
      <c r="G1695" s="639">
        <f>F1695*Main!$AF$4</f>
        <v>1696.2500000000002</v>
      </c>
      <c r="H1695" s="9"/>
    </row>
    <row r="1696" spans="1:8" s="5" customFormat="1" x14ac:dyDescent="0.35">
      <c r="A1696" s="418">
        <v>9256872</v>
      </c>
      <c r="B1696" s="254" t="s">
        <v>2558</v>
      </c>
      <c r="C1696" s="320"/>
      <c r="D1696" s="7">
        <v>20</v>
      </c>
      <c r="E1696" s="650">
        <v>1440.5083333333334</v>
      </c>
      <c r="F1696" s="8">
        <f>E1696/100*$I$2*Main!$AF$2</f>
        <v>1728.6100000000001</v>
      </c>
      <c r="G1696" s="639">
        <f>F1696*Main!$AF$4</f>
        <v>1728.6100000000001</v>
      </c>
      <c r="H1696" s="9"/>
    </row>
    <row r="1697" spans="1:9" s="5" customFormat="1" x14ac:dyDescent="0.35">
      <c r="A1697" s="418">
        <v>9256873</v>
      </c>
      <c r="B1697" s="254" t="s">
        <v>2559</v>
      </c>
      <c r="C1697" s="320"/>
      <c r="D1697" s="7">
        <v>20</v>
      </c>
      <c r="E1697" s="650">
        <v>1440.5083333333334</v>
      </c>
      <c r="F1697" s="8">
        <f>E1697/100*$I$2*Main!$AF$2</f>
        <v>1728.6100000000001</v>
      </c>
      <c r="G1697" s="639">
        <f>F1697*Main!$AF$4</f>
        <v>1728.6100000000001</v>
      </c>
      <c r="H1697" s="9"/>
    </row>
    <row r="1698" spans="1:9" s="5" customFormat="1" x14ac:dyDescent="0.35">
      <c r="A1698" s="418">
        <v>9256876</v>
      </c>
      <c r="B1698" s="254" t="s">
        <v>2560</v>
      </c>
      <c r="C1698" s="7" t="s">
        <v>36</v>
      </c>
      <c r="D1698" s="7">
        <v>20</v>
      </c>
      <c r="E1698" s="650">
        <v>1489.0583333333334</v>
      </c>
      <c r="F1698" s="8">
        <f>E1698/100*$I$2*Main!$AF$2</f>
        <v>1786.8700000000001</v>
      </c>
      <c r="G1698" s="639">
        <f>F1698*Main!$AF$4</f>
        <v>1786.8700000000001</v>
      </c>
      <c r="H1698" s="9"/>
    </row>
    <row r="1699" spans="1:9" s="5" customFormat="1" x14ac:dyDescent="0.35">
      <c r="A1699" s="418">
        <v>9256877</v>
      </c>
      <c r="B1699" s="254" t="s">
        <v>2561</v>
      </c>
      <c r="C1699" s="7" t="s">
        <v>36</v>
      </c>
      <c r="D1699" s="7">
        <v>20</v>
      </c>
      <c r="E1699" s="650">
        <v>1489.0583333333334</v>
      </c>
      <c r="F1699" s="8">
        <f>E1699/100*$I$2*Main!$AF$2</f>
        <v>1786.8700000000001</v>
      </c>
      <c r="G1699" s="639">
        <f>F1699*Main!$AF$4</f>
        <v>1786.8700000000001</v>
      </c>
      <c r="H1699" s="9"/>
    </row>
    <row r="1700" spans="1:9" s="5" customFormat="1" x14ac:dyDescent="0.35">
      <c r="A1700" s="418">
        <v>9256880</v>
      </c>
      <c r="B1700" s="254" t="s">
        <v>2562</v>
      </c>
      <c r="C1700" s="7" t="s">
        <v>36</v>
      </c>
      <c r="D1700" s="7">
        <v>20</v>
      </c>
      <c r="E1700" s="650">
        <v>1516.0083333333334</v>
      </c>
      <c r="F1700" s="8">
        <f>E1700/100*$I$2*Main!$AF$2</f>
        <v>1819.21</v>
      </c>
      <c r="G1700" s="639">
        <f>F1700*Main!$AF$4</f>
        <v>1819.21</v>
      </c>
      <c r="H1700" s="9"/>
    </row>
    <row r="1701" spans="1:9" s="5" customFormat="1" x14ac:dyDescent="0.35">
      <c r="A1701" s="418">
        <v>9256881</v>
      </c>
      <c r="B1701" s="254" t="s">
        <v>2563</v>
      </c>
      <c r="C1701" s="7" t="s">
        <v>36</v>
      </c>
      <c r="D1701" s="7">
        <v>20</v>
      </c>
      <c r="E1701" s="650">
        <v>1516.0083333333334</v>
      </c>
      <c r="F1701" s="8">
        <f>E1701/100*$I$2*Main!$AF$2</f>
        <v>1819.21</v>
      </c>
      <c r="G1701" s="639">
        <f>F1701*Main!$AF$4</f>
        <v>1819.21</v>
      </c>
      <c r="H1701" s="9"/>
    </row>
    <row r="1702" spans="1:9" s="5" customFormat="1" x14ac:dyDescent="0.35">
      <c r="A1702" s="418">
        <v>9257262</v>
      </c>
      <c r="B1702" s="254" t="s">
        <v>941</v>
      </c>
      <c r="C1702" s="320"/>
      <c r="D1702" s="7">
        <v>5</v>
      </c>
      <c r="E1702" s="650">
        <v>294.10833333333335</v>
      </c>
      <c r="F1702" s="8">
        <f>E1702/100*$I$2*Main!$AF$2</f>
        <v>352.93</v>
      </c>
      <c r="G1702" s="639">
        <f>F1702*Main!$AF$4</f>
        <v>352.93</v>
      </c>
      <c r="H1702" s="9"/>
    </row>
    <row r="1703" spans="1:9" s="5" customFormat="1" x14ac:dyDescent="0.35">
      <c r="A1703" s="418">
        <v>9257260</v>
      </c>
      <c r="B1703" s="254" t="s">
        <v>942</v>
      </c>
      <c r="C1703" s="320"/>
      <c r="D1703" s="7">
        <v>100</v>
      </c>
      <c r="E1703" s="650">
        <v>147.06666666666666</v>
      </c>
      <c r="F1703" s="8">
        <f>E1703/100*$I$2*Main!$AF$2</f>
        <v>176.48</v>
      </c>
      <c r="G1703" s="639">
        <f>F1703*Main!$AF$4</f>
        <v>176.48</v>
      </c>
      <c r="H1703" s="9"/>
    </row>
    <row r="1704" spans="1:9" s="5" customFormat="1" x14ac:dyDescent="0.35">
      <c r="A1704" s="418">
        <v>9257261</v>
      </c>
      <c r="B1704" s="254" t="s">
        <v>943</v>
      </c>
      <c r="C1704" s="320"/>
      <c r="D1704" s="7">
        <v>100</v>
      </c>
      <c r="E1704" s="650">
        <v>147.06666666666666</v>
      </c>
      <c r="F1704" s="8">
        <f>E1704/100*$I$2*Main!$AF$2</f>
        <v>176.48</v>
      </c>
      <c r="G1704" s="639">
        <f>F1704*Main!$AF$4</f>
        <v>176.48</v>
      </c>
      <c r="H1704" s="9"/>
    </row>
    <row r="1705" spans="1:9" s="5" customFormat="1" x14ac:dyDescent="0.35">
      <c r="A1705" s="418">
        <v>9257894</v>
      </c>
      <c r="B1705" s="254" t="s">
        <v>944</v>
      </c>
      <c r="C1705" s="320"/>
      <c r="D1705" s="7">
        <v>1</v>
      </c>
      <c r="E1705" s="650">
        <v>3388.9250000000002</v>
      </c>
      <c r="F1705" s="8">
        <f>E1705/100*$I$2*Main!$AF$2</f>
        <v>4066.7100000000005</v>
      </c>
      <c r="G1705" s="639">
        <f>F1705*Main!$AF$4</f>
        <v>4066.7100000000005</v>
      </c>
      <c r="H1705" s="9"/>
    </row>
    <row r="1706" spans="1:9" s="106" customFormat="1" x14ac:dyDescent="0.35">
      <c r="A1706" s="416">
        <v>9257895</v>
      </c>
      <c r="B1706" s="254" t="s">
        <v>945</v>
      </c>
      <c r="C1706" s="320"/>
      <c r="D1706" s="7">
        <v>1</v>
      </c>
      <c r="E1706" s="650">
        <v>3388.9250000000002</v>
      </c>
      <c r="F1706" s="8">
        <f>E1706/100*$I$2*Main!$AF$2</f>
        <v>4066.7100000000005</v>
      </c>
      <c r="G1706" s="639">
        <f>F1706*Main!$AF$4</f>
        <v>4066.7100000000005</v>
      </c>
      <c r="H1706" s="105"/>
      <c r="I1706" s="5"/>
    </row>
    <row r="1707" spans="1:9" s="106" customFormat="1" x14ac:dyDescent="0.35">
      <c r="A1707" s="418">
        <v>9257896</v>
      </c>
      <c r="B1707" s="254" t="s">
        <v>946</v>
      </c>
      <c r="C1707" s="320"/>
      <c r="D1707" s="7">
        <v>1</v>
      </c>
      <c r="E1707" s="650">
        <v>3388.9250000000002</v>
      </c>
      <c r="F1707" s="8">
        <f>E1707/100*$I$2*Main!$AF$2</f>
        <v>4066.7100000000005</v>
      </c>
      <c r="G1707" s="639">
        <f>F1707*Main!$AF$4</f>
        <v>4066.7100000000005</v>
      </c>
      <c r="H1707" s="105"/>
      <c r="I1707" s="5"/>
    </row>
    <row r="1708" spans="1:9" s="106" customFormat="1" x14ac:dyDescent="0.35">
      <c r="A1708" s="418">
        <v>9256928</v>
      </c>
      <c r="B1708" s="254" t="s">
        <v>2564</v>
      </c>
      <c r="C1708" s="320"/>
      <c r="D1708" s="7">
        <v>1</v>
      </c>
      <c r="E1708" s="650">
        <v>3580.2750000000001</v>
      </c>
      <c r="F1708" s="8">
        <f>E1708/100*$I$2*Main!$AF$2</f>
        <v>4296.33</v>
      </c>
      <c r="G1708" s="639">
        <f>F1708*Main!$AF$4</f>
        <v>4296.33</v>
      </c>
      <c r="H1708" s="105"/>
      <c r="I1708" s="5"/>
    </row>
    <row r="1709" spans="1:9" s="106" customFormat="1" x14ac:dyDescent="0.35">
      <c r="A1709" s="418">
        <v>9256929</v>
      </c>
      <c r="B1709" s="254" t="s">
        <v>2565</v>
      </c>
      <c r="C1709" s="320"/>
      <c r="D1709" s="7">
        <v>1</v>
      </c>
      <c r="E1709" s="650">
        <v>3586.6583333333333</v>
      </c>
      <c r="F1709" s="8">
        <f>E1709/100*$I$2*Main!$AF$2</f>
        <v>4303.99</v>
      </c>
      <c r="G1709" s="639">
        <f>F1709*Main!$AF$4</f>
        <v>4303.99</v>
      </c>
      <c r="H1709" s="105"/>
      <c r="I1709" s="5"/>
    </row>
    <row r="1710" spans="1:9" s="5" customFormat="1" x14ac:dyDescent="0.35">
      <c r="A1710" s="418">
        <v>9256931</v>
      </c>
      <c r="B1710" s="254" t="s">
        <v>2566</v>
      </c>
      <c r="C1710" s="320"/>
      <c r="D1710" s="7">
        <v>1</v>
      </c>
      <c r="E1710" s="650">
        <v>3651.3666666666668</v>
      </c>
      <c r="F1710" s="8">
        <f>E1710/100*$I$2*Main!$AF$2</f>
        <v>4381.6399999999994</v>
      </c>
      <c r="G1710" s="639">
        <f>F1710*Main!$AF$4</f>
        <v>4381.6399999999994</v>
      </c>
      <c r="H1710" s="9"/>
    </row>
    <row r="1711" spans="1:9" s="5" customFormat="1" x14ac:dyDescent="0.35">
      <c r="A1711" s="418">
        <v>9256933</v>
      </c>
      <c r="B1711" s="254" t="s">
        <v>2567</v>
      </c>
      <c r="C1711" s="320"/>
      <c r="D1711" s="7">
        <v>1</v>
      </c>
      <c r="E1711" s="650">
        <v>3716.0583333333334</v>
      </c>
      <c r="F1711" s="8">
        <f>E1711/100*$I$2*Main!$AF$2</f>
        <v>4459.2700000000004</v>
      </c>
      <c r="G1711" s="639">
        <f>F1711*Main!$AF$4</f>
        <v>4459.2700000000004</v>
      </c>
      <c r="H1711" s="9"/>
    </row>
    <row r="1712" spans="1:9" s="5" customFormat="1" x14ac:dyDescent="0.35">
      <c r="A1712" s="418">
        <v>9256935</v>
      </c>
      <c r="B1712" s="254" t="s">
        <v>2568</v>
      </c>
      <c r="C1712" s="320"/>
      <c r="D1712" s="7">
        <v>1</v>
      </c>
      <c r="E1712" s="650">
        <v>3780.8083333333334</v>
      </c>
      <c r="F1712" s="8">
        <f>E1712/100*$I$2*Main!$AF$2</f>
        <v>4536.97</v>
      </c>
      <c r="G1712" s="639">
        <f>F1712*Main!$AF$4</f>
        <v>4536.97</v>
      </c>
      <c r="H1712" s="9"/>
    </row>
    <row r="1713" spans="1:8" s="5" customFormat="1" x14ac:dyDescent="0.35">
      <c r="A1713" s="418">
        <v>9256937</v>
      </c>
      <c r="B1713" s="254" t="s">
        <v>2569</v>
      </c>
      <c r="C1713" s="320"/>
      <c r="D1713" s="7">
        <v>1</v>
      </c>
      <c r="E1713" s="650">
        <v>3845.5083333333332</v>
      </c>
      <c r="F1713" s="8">
        <f>E1713/100*$I$2*Main!$AF$2</f>
        <v>4614.6100000000006</v>
      </c>
      <c r="G1713" s="639">
        <f>F1713*Main!$AF$4</f>
        <v>4614.6100000000006</v>
      </c>
      <c r="H1713" s="9"/>
    </row>
    <row r="1714" spans="1:8" s="5" customFormat="1" x14ac:dyDescent="0.35">
      <c r="A1714" s="418">
        <v>9256939</v>
      </c>
      <c r="B1714" s="254" t="s">
        <v>2570</v>
      </c>
      <c r="C1714" s="7" t="s">
        <v>36</v>
      </c>
      <c r="D1714" s="7">
        <v>1</v>
      </c>
      <c r="E1714" s="650">
        <v>3962.0166666666669</v>
      </c>
      <c r="F1714" s="8">
        <f>E1714/100*$I$2*Main!$AF$2</f>
        <v>4754.42</v>
      </c>
      <c r="G1714" s="639">
        <f>F1714*Main!$AF$4</f>
        <v>4754.42</v>
      </c>
      <c r="H1714" s="9"/>
    </row>
    <row r="1715" spans="1:8" s="5" customFormat="1" x14ac:dyDescent="0.35">
      <c r="A1715" s="418">
        <v>9256941</v>
      </c>
      <c r="B1715" s="254" t="s">
        <v>2571</v>
      </c>
      <c r="C1715" s="7" t="s">
        <v>36</v>
      </c>
      <c r="D1715" s="7">
        <v>1</v>
      </c>
      <c r="E1715" s="650">
        <v>4026.75</v>
      </c>
      <c r="F1715" s="8">
        <f>E1715/100*$I$2*Main!$AF$2</f>
        <v>4832.0999999999995</v>
      </c>
      <c r="G1715" s="639">
        <f>F1715*Main!$AF$4</f>
        <v>4832.0999999999995</v>
      </c>
      <c r="H1715" s="9"/>
    </row>
    <row r="1716" spans="1:8" s="5" customFormat="1" x14ac:dyDescent="0.35">
      <c r="A1716" s="418">
        <v>9256899</v>
      </c>
      <c r="B1716" s="254" t="s">
        <v>2572</v>
      </c>
      <c r="C1716" s="7" t="s">
        <v>36</v>
      </c>
      <c r="D1716" s="7">
        <v>20</v>
      </c>
      <c r="E1716" s="650">
        <v>1491.7833333333333</v>
      </c>
      <c r="F1716" s="8">
        <f>E1716/100*$I$2*Main!$AF$2</f>
        <v>1790.1399999999999</v>
      </c>
      <c r="G1716" s="639">
        <f>F1716*Main!$AF$4</f>
        <v>1790.1399999999999</v>
      </c>
      <c r="H1716" s="9"/>
    </row>
    <row r="1717" spans="1:8" s="5" customFormat="1" x14ac:dyDescent="0.35">
      <c r="A1717" s="418">
        <v>9256900</v>
      </c>
      <c r="B1717" s="254" t="s">
        <v>2573</v>
      </c>
      <c r="C1717" s="7" t="s">
        <v>36</v>
      </c>
      <c r="D1717" s="7">
        <v>20</v>
      </c>
      <c r="E1717" s="650">
        <v>1491.7833333333333</v>
      </c>
      <c r="F1717" s="8">
        <f>E1717/100*$I$2*Main!$AF$2</f>
        <v>1790.1399999999999</v>
      </c>
      <c r="G1717" s="639">
        <f>F1717*Main!$AF$4</f>
        <v>1790.1399999999999</v>
      </c>
      <c r="H1717" s="9"/>
    </row>
    <row r="1718" spans="1:8" s="5" customFormat="1" x14ac:dyDescent="0.35">
      <c r="A1718" s="418">
        <v>9256901</v>
      </c>
      <c r="B1718" s="254" t="s">
        <v>2574</v>
      </c>
      <c r="C1718" s="7" t="s">
        <v>36</v>
      </c>
      <c r="D1718" s="7">
        <v>20</v>
      </c>
      <c r="E1718" s="650">
        <v>1494.45</v>
      </c>
      <c r="F1718" s="8">
        <f>E1718/100*$I$2*Main!$AF$2</f>
        <v>1793.34</v>
      </c>
      <c r="G1718" s="639">
        <f>F1718*Main!$AF$4</f>
        <v>1793.34</v>
      </c>
      <c r="H1718" s="9"/>
    </row>
    <row r="1719" spans="1:8" s="5" customFormat="1" x14ac:dyDescent="0.35">
      <c r="A1719" s="418">
        <v>9256902</v>
      </c>
      <c r="B1719" s="254" t="s">
        <v>2575</v>
      </c>
      <c r="C1719" s="7" t="s">
        <v>36</v>
      </c>
      <c r="D1719" s="7">
        <v>20</v>
      </c>
      <c r="E1719" s="650">
        <v>1494.45</v>
      </c>
      <c r="F1719" s="8">
        <f>E1719/100*$I$2*Main!$AF$2</f>
        <v>1793.34</v>
      </c>
      <c r="G1719" s="639">
        <f>F1719*Main!$AF$4</f>
        <v>1793.34</v>
      </c>
      <c r="H1719" s="9"/>
    </row>
    <row r="1720" spans="1:8" s="5" customFormat="1" x14ac:dyDescent="0.35">
      <c r="A1720" s="418">
        <v>9256905</v>
      </c>
      <c r="B1720" s="254" t="s">
        <v>2576</v>
      </c>
      <c r="C1720" s="7" t="s">
        <v>36</v>
      </c>
      <c r="D1720" s="7">
        <v>20</v>
      </c>
      <c r="E1720" s="650">
        <v>1521.4083333333333</v>
      </c>
      <c r="F1720" s="8">
        <f>E1720/100*$I$2*Main!$AF$2</f>
        <v>1825.69</v>
      </c>
      <c r="G1720" s="639">
        <f>F1720*Main!$AF$4</f>
        <v>1825.69</v>
      </c>
      <c r="H1720" s="9"/>
    </row>
    <row r="1721" spans="1:8" s="5" customFormat="1" x14ac:dyDescent="0.35">
      <c r="A1721" s="418">
        <v>9256906</v>
      </c>
      <c r="B1721" s="254" t="s">
        <v>2577</v>
      </c>
      <c r="C1721" s="7" t="s">
        <v>36</v>
      </c>
      <c r="D1721" s="7">
        <v>20</v>
      </c>
      <c r="E1721" s="650">
        <v>1521.4083333333333</v>
      </c>
      <c r="F1721" s="8">
        <f>E1721/100*$I$2*Main!$AF$2</f>
        <v>1825.69</v>
      </c>
      <c r="G1721" s="639">
        <f>F1721*Main!$AF$4</f>
        <v>1825.69</v>
      </c>
      <c r="H1721" s="9"/>
    </row>
    <row r="1722" spans="1:8" s="5" customFormat="1" x14ac:dyDescent="0.35">
      <c r="A1722" s="418">
        <v>9256909</v>
      </c>
      <c r="B1722" s="254" t="s">
        <v>2578</v>
      </c>
      <c r="C1722" s="7" t="s">
        <v>36</v>
      </c>
      <c r="D1722" s="7">
        <v>20</v>
      </c>
      <c r="E1722" s="650">
        <v>1548.3666666666666</v>
      </c>
      <c r="F1722" s="8">
        <f>E1722/100*$I$2*Main!$AF$2</f>
        <v>1858.04</v>
      </c>
      <c r="G1722" s="639">
        <f>F1722*Main!$AF$4</f>
        <v>1858.04</v>
      </c>
      <c r="H1722" s="9"/>
    </row>
    <row r="1723" spans="1:8" s="5" customFormat="1" x14ac:dyDescent="0.35">
      <c r="A1723" s="418">
        <v>9256910</v>
      </c>
      <c r="B1723" s="254" t="s">
        <v>2579</v>
      </c>
      <c r="C1723" s="7" t="s">
        <v>36</v>
      </c>
      <c r="D1723" s="7">
        <v>20</v>
      </c>
      <c r="E1723" s="650">
        <v>1548.3666666666666</v>
      </c>
      <c r="F1723" s="8">
        <f>E1723/100*$I$2*Main!$AF$2</f>
        <v>1858.04</v>
      </c>
      <c r="G1723" s="639">
        <f>F1723*Main!$AF$4</f>
        <v>1858.04</v>
      </c>
      <c r="H1723" s="9"/>
    </row>
    <row r="1724" spans="1:8" s="5" customFormat="1" x14ac:dyDescent="0.35">
      <c r="A1724" s="418">
        <v>9256913</v>
      </c>
      <c r="B1724" s="254" t="s">
        <v>2580</v>
      </c>
      <c r="C1724" s="7" t="s">
        <v>36</v>
      </c>
      <c r="D1724" s="7">
        <v>20</v>
      </c>
      <c r="E1724" s="650">
        <v>1575.3416666666667</v>
      </c>
      <c r="F1724" s="8">
        <f>E1724/100*$I$2*Main!$AF$2</f>
        <v>1890.4099999999999</v>
      </c>
      <c r="G1724" s="639">
        <f>F1724*Main!$AF$4</f>
        <v>1890.4099999999999</v>
      </c>
      <c r="H1724" s="9"/>
    </row>
    <row r="1725" spans="1:8" s="5" customFormat="1" x14ac:dyDescent="0.35">
      <c r="A1725" s="418">
        <v>9256914</v>
      </c>
      <c r="B1725" s="254" t="s">
        <v>2581</v>
      </c>
      <c r="C1725" s="7" t="s">
        <v>36</v>
      </c>
      <c r="D1725" s="7">
        <v>20</v>
      </c>
      <c r="E1725" s="650">
        <v>1575.3416666666667</v>
      </c>
      <c r="F1725" s="8">
        <f>E1725/100*$I$2*Main!$AF$2</f>
        <v>1890.4099999999999</v>
      </c>
      <c r="G1725" s="639">
        <f>F1725*Main!$AF$4</f>
        <v>1890.4099999999999</v>
      </c>
      <c r="H1725" s="9"/>
    </row>
    <row r="1726" spans="1:8" s="5" customFormat="1" x14ac:dyDescent="0.35">
      <c r="A1726" s="418">
        <v>9256917</v>
      </c>
      <c r="B1726" s="254" t="s">
        <v>2582</v>
      </c>
      <c r="C1726" s="320"/>
      <c r="D1726" s="7">
        <v>20</v>
      </c>
      <c r="E1726" s="650">
        <v>1602.3</v>
      </c>
      <c r="F1726" s="8">
        <f>E1726/100*$I$2*Main!$AF$2</f>
        <v>1922.76</v>
      </c>
      <c r="G1726" s="639">
        <f>F1726*Main!$AF$4</f>
        <v>1922.76</v>
      </c>
      <c r="H1726" s="9"/>
    </row>
    <row r="1727" spans="1:8" s="5" customFormat="1" x14ac:dyDescent="0.35">
      <c r="A1727" s="418">
        <v>9256918</v>
      </c>
      <c r="B1727" s="254" t="s">
        <v>2583</v>
      </c>
      <c r="C1727" s="320"/>
      <c r="D1727" s="7">
        <v>20</v>
      </c>
      <c r="E1727" s="650">
        <v>1602.3</v>
      </c>
      <c r="F1727" s="8">
        <f>E1727/100*$I$2*Main!$AF$2</f>
        <v>1922.76</v>
      </c>
      <c r="G1727" s="639">
        <f>F1727*Main!$AF$4</f>
        <v>1922.76</v>
      </c>
      <c r="H1727" s="9"/>
    </row>
    <row r="1728" spans="1:8" s="5" customFormat="1" x14ac:dyDescent="0.35">
      <c r="A1728" s="418">
        <v>9256921</v>
      </c>
      <c r="B1728" s="254" t="s">
        <v>2584</v>
      </c>
      <c r="C1728" s="7" t="s">
        <v>36</v>
      </c>
      <c r="D1728" s="7">
        <v>20</v>
      </c>
      <c r="E1728" s="650">
        <v>1650.8333333333333</v>
      </c>
      <c r="F1728" s="8">
        <f>E1728/100*$I$2*Main!$AF$2</f>
        <v>1981</v>
      </c>
      <c r="G1728" s="639">
        <f>F1728*Main!$AF$4</f>
        <v>1981</v>
      </c>
      <c r="H1728" s="9"/>
    </row>
    <row r="1729" spans="1:9" s="5" customFormat="1" x14ac:dyDescent="0.35">
      <c r="A1729" s="418">
        <v>9256922</v>
      </c>
      <c r="B1729" s="254" t="s">
        <v>2585</v>
      </c>
      <c r="C1729" s="7" t="s">
        <v>36</v>
      </c>
      <c r="D1729" s="7">
        <v>20</v>
      </c>
      <c r="E1729" s="650">
        <v>1650.8333333333333</v>
      </c>
      <c r="F1729" s="8">
        <f>E1729/100*$I$2*Main!$AF$2</f>
        <v>1981</v>
      </c>
      <c r="G1729" s="639">
        <f>F1729*Main!$AF$4</f>
        <v>1981</v>
      </c>
      <c r="H1729" s="9"/>
    </row>
    <row r="1730" spans="1:9" s="5" customFormat="1" x14ac:dyDescent="0.35">
      <c r="A1730" s="418">
        <v>9256925</v>
      </c>
      <c r="B1730" s="254" t="s">
        <v>2586</v>
      </c>
      <c r="C1730" s="7" t="s">
        <v>36</v>
      </c>
      <c r="D1730" s="7">
        <v>20</v>
      </c>
      <c r="E1730" s="650">
        <v>1677.8166666666666</v>
      </c>
      <c r="F1730" s="8">
        <f>E1730/100*$I$2*Main!$AF$2</f>
        <v>2013.38</v>
      </c>
      <c r="G1730" s="639">
        <f>F1730*Main!$AF$4</f>
        <v>2013.38</v>
      </c>
      <c r="H1730" s="9"/>
    </row>
    <row r="1731" spans="1:9" s="5" customFormat="1" x14ac:dyDescent="0.35">
      <c r="A1731" s="418">
        <v>9256926</v>
      </c>
      <c r="B1731" s="254" t="s">
        <v>2587</v>
      </c>
      <c r="C1731" s="7" t="s">
        <v>36</v>
      </c>
      <c r="D1731" s="7">
        <v>20</v>
      </c>
      <c r="E1731" s="650">
        <v>1677.8166666666666</v>
      </c>
      <c r="F1731" s="8">
        <f>E1731/100*$I$2*Main!$AF$2</f>
        <v>2013.38</v>
      </c>
      <c r="G1731" s="639">
        <f>F1731*Main!$AF$4</f>
        <v>2013.38</v>
      </c>
      <c r="H1731" s="9"/>
    </row>
    <row r="1732" spans="1:9" s="5" customFormat="1" x14ac:dyDescent="0.35">
      <c r="A1732" s="418">
        <v>9234494</v>
      </c>
      <c r="B1732" s="254" t="s">
        <v>2588</v>
      </c>
      <c r="C1732" s="320"/>
      <c r="D1732" s="7">
        <v>1</v>
      </c>
      <c r="E1732" s="650">
        <v>3681.2916666666665</v>
      </c>
      <c r="F1732" s="8">
        <f>E1732/100*$I$2*Main!$AF$2</f>
        <v>4417.55</v>
      </c>
      <c r="G1732" s="639">
        <f>F1732*Main!$AF$4</f>
        <v>4417.55</v>
      </c>
      <c r="H1732" s="9"/>
    </row>
    <row r="1733" spans="1:9" s="106" customFormat="1" x14ac:dyDescent="0.35">
      <c r="A1733" s="418">
        <v>9150678</v>
      </c>
      <c r="B1733" s="254" t="s">
        <v>2589</v>
      </c>
      <c r="C1733" s="320"/>
      <c r="D1733" s="7">
        <v>1</v>
      </c>
      <c r="E1733" s="650">
        <v>2913.7583333333332</v>
      </c>
      <c r="F1733" s="8">
        <f>E1733/100*$I$2*Main!$AF$2</f>
        <v>3496.5099999999998</v>
      </c>
      <c r="G1733" s="639">
        <f>F1733*Main!$AF$4</f>
        <v>3496.5099999999998</v>
      </c>
      <c r="H1733" s="105"/>
      <c r="I1733" s="5"/>
    </row>
    <row r="1734" spans="1:9" s="106" customFormat="1" x14ac:dyDescent="0.35">
      <c r="A1734" s="418">
        <v>9150679</v>
      </c>
      <c r="B1734" s="254" t="s">
        <v>2590</v>
      </c>
      <c r="C1734" s="320"/>
      <c r="D1734" s="7">
        <v>1</v>
      </c>
      <c r="E1734" s="650">
        <v>2931.2083333333335</v>
      </c>
      <c r="F1734" s="8">
        <f>E1734/100*$I$2*Main!$AF$2</f>
        <v>3517.45</v>
      </c>
      <c r="G1734" s="639">
        <f>F1734*Main!$AF$4</f>
        <v>3517.45</v>
      </c>
      <c r="H1734" s="105"/>
      <c r="I1734" s="5"/>
    </row>
    <row r="1735" spans="1:9" s="5" customFormat="1" x14ac:dyDescent="0.35">
      <c r="A1735" s="418">
        <v>9150680</v>
      </c>
      <c r="B1735" s="254" t="s">
        <v>2591</v>
      </c>
      <c r="C1735" s="320"/>
      <c r="D1735" s="7">
        <v>1</v>
      </c>
      <c r="E1735" s="650">
        <v>2960.25</v>
      </c>
      <c r="F1735" s="8">
        <f>E1735/100*$I$2*Main!$AF$2</f>
        <v>3552.2999999999997</v>
      </c>
      <c r="G1735" s="639">
        <f>F1735*Main!$AF$4</f>
        <v>3552.2999999999997</v>
      </c>
      <c r="H1735" s="9"/>
    </row>
    <row r="1736" spans="1:9" s="5" customFormat="1" x14ac:dyDescent="0.35">
      <c r="A1736" s="416">
        <v>9150681</v>
      </c>
      <c r="B1736" s="254" t="s">
        <v>2592</v>
      </c>
      <c r="C1736" s="320"/>
      <c r="D1736" s="7">
        <v>1</v>
      </c>
      <c r="E1736" s="650">
        <v>2989.3</v>
      </c>
      <c r="F1736" s="8">
        <f>E1736/100*$I$2*Main!$AF$2</f>
        <v>3587.16</v>
      </c>
      <c r="G1736" s="639">
        <f>F1736*Main!$AF$4</f>
        <v>3587.16</v>
      </c>
      <c r="H1736" s="9"/>
    </row>
    <row r="1737" spans="1:9" s="5" customFormat="1" x14ac:dyDescent="0.35">
      <c r="A1737" s="416">
        <v>9150682</v>
      </c>
      <c r="B1737" s="254" t="s">
        <v>2593</v>
      </c>
      <c r="C1737" s="320"/>
      <c r="D1737" s="7">
        <v>1</v>
      </c>
      <c r="E1737" s="650">
        <v>3018.3249999999998</v>
      </c>
      <c r="F1737" s="8">
        <f>E1737/100*$I$2*Main!$AF$2</f>
        <v>3621.99</v>
      </c>
      <c r="G1737" s="639">
        <f>F1737*Main!$AF$4</f>
        <v>3621.99</v>
      </c>
      <c r="H1737" s="9"/>
    </row>
    <row r="1738" spans="1:9" s="5" customFormat="1" x14ac:dyDescent="0.35">
      <c r="A1738" s="416">
        <v>9150683</v>
      </c>
      <c r="B1738" s="254" t="s">
        <v>2594</v>
      </c>
      <c r="C1738" s="320"/>
      <c r="D1738" s="7">
        <v>1</v>
      </c>
      <c r="E1738" s="650">
        <v>3047.3583333333331</v>
      </c>
      <c r="F1738" s="8">
        <f>E1738/100*$I$2*Main!$AF$2</f>
        <v>3656.8299999999995</v>
      </c>
      <c r="G1738" s="639">
        <f>F1738*Main!$AF$4</f>
        <v>3656.8299999999995</v>
      </c>
      <c r="H1738" s="9"/>
    </row>
    <row r="1739" spans="1:9" s="5" customFormat="1" x14ac:dyDescent="0.35">
      <c r="A1739" s="416">
        <v>9150684</v>
      </c>
      <c r="B1739" s="254" t="s">
        <v>2595</v>
      </c>
      <c r="C1739" s="7" t="s">
        <v>36</v>
      </c>
      <c r="D1739" s="7">
        <v>1</v>
      </c>
      <c r="E1739" s="650">
        <v>3076.3833333333332</v>
      </c>
      <c r="F1739" s="8">
        <f>E1739/100*$I$2*Main!$AF$2</f>
        <v>3691.66</v>
      </c>
      <c r="G1739" s="639">
        <f>F1739*Main!$AF$4</f>
        <v>3691.66</v>
      </c>
      <c r="H1739" s="9"/>
    </row>
    <row r="1740" spans="1:9" s="106" customFormat="1" x14ac:dyDescent="0.35">
      <c r="A1740" s="416">
        <v>9150685</v>
      </c>
      <c r="B1740" s="254" t="s">
        <v>2596</v>
      </c>
      <c r="C1740" s="7" t="s">
        <v>36</v>
      </c>
      <c r="D1740" s="7">
        <v>1</v>
      </c>
      <c r="E1740" s="650">
        <v>3079.8249999999998</v>
      </c>
      <c r="F1740" s="8">
        <f>E1740/100*$I$2*Main!$AF$2</f>
        <v>3695.79</v>
      </c>
      <c r="G1740" s="639">
        <f>F1740*Main!$AF$4</f>
        <v>3695.79</v>
      </c>
      <c r="H1740" s="105"/>
      <c r="I1740" s="5"/>
    </row>
    <row r="1741" spans="1:9" s="106" customFormat="1" x14ac:dyDescent="0.35">
      <c r="A1741" s="416">
        <v>9150686</v>
      </c>
      <c r="B1741" s="254" t="s">
        <v>2597</v>
      </c>
      <c r="C1741" s="320"/>
      <c r="D1741" s="7">
        <v>1</v>
      </c>
      <c r="E1741" s="650">
        <v>4162.2250000000004</v>
      </c>
      <c r="F1741" s="8">
        <f>E1741/100*$I$2*Main!$AF$2</f>
        <v>4994.67</v>
      </c>
      <c r="G1741" s="639">
        <f>F1741*Main!$AF$4</f>
        <v>4994.67</v>
      </c>
      <c r="H1741" s="105"/>
      <c r="I1741" s="5"/>
    </row>
    <row r="1742" spans="1:9" s="106" customFormat="1" x14ac:dyDescent="0.35">
      <c r="A1742" s="416">
        <v>9150687</v>
      </c>
      <c r="B1742" s="254" t="s">
        <v>2598</v>
      </c>
      <c r="C1742" s="320"/>
      <c r="D1742" s="7">
        <v>1</v>
      </c>
      <c r="E1742" s="650">
        <v>4192.1583333333338</v>
      </c>
      <c r="F1742" s="8">
        <f>E1742/100*$I$2*Main!$AF$2</f>
        <v>5030.59</v>
      </c>
      <c r="G1742" s="639">
        <f>F1742*Main!$AF$4</f>
        <v>5030.59</v>
      </c>
      <c r="H1742" s="105"/>
      <c r="I1742" s="5"/>
    </row>
    <row r="1743" spans="1:9" s="5" customFormat="1" x14ac:dyDescent="0.35">
      <c r="A1743" s="416">
        <v>9150688</v>
      </c>
      <c r="B1743" s="254" t="s">
        <v>2599</v>
      </c>
      <c r="C1743" s="320"/>
      <c r="D1743" s="7">
        <v>1</v>
      </c>
      <c r="E1743" s="650">
        <v>4242.05</v>
      </c>
      <c r="F1743" s="8">
        <f>E1743/100*$I$2*Main!$AF$2</f>
        <v>5090.4600000000009</v>
      </c>
      <c r="G1743" s="639">
        <f>F1743*Main!$AF$4</f>
        <v>5090.4600000000009</v>
      </c>
      <c r="H1743" s="9"/>
    </row>
    <row r="1744" spans="1:9" s="5" customFormat="1" x14ac:dyDescent="0.35">
      <c r="A1744" s="416">
        <v>9150398</v>
      </c>
      <c r="B1744" s="254" t="s">
        <v>2600</v>
      </c>
      <c r="C1744" s="320"/>
      <c r="D1744" s="7">
        <v>1</v>
      </c>
      <c r="E1744" s="650">
        <v>4291.9750000000004</v>
      </c>
      <c r="F1744" s="8">
        <f>E1744/100*$I$2*Main!$AF$2</f>
        <v>5150.37</v>
      </c>
      <c r="G1744" s="639">
        <f>F1744*Main!$AF$4</f>
        <v>5150.37</v>
      </c>
      <c r="H1744" s="9"/>
    </row>
    <row r="1745" spans="1:9" s="5" customFormat="1" x14ac:dyDescent="0.35">
      <c r="A1745" s="416">
        <v>9150702</v>
      </c>
      <c r="B1745" s="254" t="s">
        <v>2601</v>
      </c>
      <c r="C1745" s="320"/>
      <c r="D1745" s="7">
        <v>1</v>
      </c>
      <c r="E1745" s="650">
        <v>4341.8583333333336</v>
      </c>
      <c r="F1745" s="8">
        <f>E1745/100*$I$2*Main!$AF$2</f>
        <v>5210.2300000000005</v>
      </c>
      <c r="G1745" s="639">
        <f>F1745*Main!$AF$4</f>
        <v>5210.2300000000005</v>
      </c>
      <c r="H1745" s="9"/>
    </row>
    <row r="1746" spans="1:9" s="5" customFormat="1" x14ac:dyDescent="0.35">
      <c r="A1746" s="416">
        <v>9150703</v>
      </c>
      <c r="B1746" s="254" t="s">
        <v>2602</v>
      </c>
      <c r="C1746" s="320"/>
      <c r="D1746" s="7">
        <v>1</v>
      </c>
      <c r="E1746" s="650">
        <v>4391.7666666666664</v>
      </c>
      <c r="F1746" s="8">
        <f>E1746/100*$I$2*Main!$AF$2</f>
        <v>5270.119999999999</v>
      </c>
      <c r="G1746" s="639">
        <f>F1746*Main!$AF$4</f>
        <v>5270.119999999999</v>
      </c>
      <c r="H1746" s="9"/>
    </row>
    <row r="1747" spans="1:9" s="5" customFormat="1" x14ac:dyDescent="0.35">
      <c r="A1747" s="416">
        <v>9150704</v>
      </c>
      <c r="B1747" s="254" t="s">
        <v>2603</v>
      </c>
      <c r="C1747" s="7" t="s">
        <v>36</v>
      </c>
      <c r="D1747" s="7">
        <v>1</v>
      </c>
      <c r="E1747" s="650">
        <v>4441.6583333333338</v>
      </c>
      <c r="F1747" s="8">
        <f>E1747/100*$I$2*Main!$AF$2</f>
        <v>5329.99</v>
      </c>
      <c r="G1747" s="639">
        <f>F1747*Main!$AF$4</f>
        <v>5329.99</v>
      </c>
      <c r="H1747" s="9"/>
    </row>
    <row r="1748" spans="1:9" s="5" customFormat="1" x14ac:dyDescent="0.35">
      <c r="A1748" s="416">
        <v>9150705</v>
      </c>
      <c r="B1748" s="254" t="s">
        <v>2604</v>
      </c>
      <c r="C1748" s="7" t="s">
        <v>36</v>
      </c>
      <c r="D1748" s="7">
        <v>1</v>
      </c>
      <c r="E1748" s="650">
        <v>4563.8166666666666</v>
      </c>
      <c r="F1748" s="8">
        <f>E1748/100*$I$2*Main!$AF$2</f>
        <v>5476.58</v>
      </c>
      <c r="G1748" s="639">
        <f>F1748*Main!$AF$4</f>
        <v>5476.58</v>
      </c>
      <c r="H1748" s="9"/>
    </row>
    <row r="1749" spans="1:9" s="5" customFormat="1" x14ac:dyDescent="0.35">
      <c r="A1749" s="416">
        <v>9150714</v>
      </c>
      <c r="B1749" s="254" t="s">
        <v>2605</v>
      </c>
      <c r="C1749" s="320"/>
      <c r="D1749" s="7">
        <v>1</v>
      </c>
      <c r="E1749" s="650">
        <v>6759.5166666666664</v>
      </c>
      <c r="F1749" s="8">
        <f>E1749/100*$I$2*Main!$AF$2</f>
        <v>8111.42</v>
      </c>
      <c r="G1749" s="639">
        <f>F1749*Main!$AF$4</f>
        <v>8111.42</v>
      </c>
      <c r="H1749" s="9"/>
    </row>
    <row r="1750" spans="1:9" s="5" customFormat="1" x14ac:dyDescent="0.35">
      <c r="A1750" s="416">
        <v>9150715</v>
      </c>
      <c r="B1750" s="254" t="s">
        <v>2606</v>
      </c>
      <c r="C1750" s="320"/>
      <c r="D1750" s="7">
        <v>1</v>
      </c>
      <c r="E1750" s="650">
        <v>6805.2166666666662</v>
      </c>
      <c r="F1750" s="8">
        <f>E1750/100*$I$2*Main!$AF$2</f>
        <v>8166.26</v>
      </c>
      <c r="G1750" s="639">
        <f>F1750*Main!$AF$4</f>
        <v>8166.26</v>
      </c>
      <c r="H1750" s="9"/>
    </row>
    <row r="1751" spans="1:9" s="5" customFormat="1" x14ac:dyDescent="0.35">
      <c r="A1751" s="416">
        <v>9150716</v>
      </c>
      <c r="B1751" s="254" t="s">
        <v>2607</v>
      </c>
      <c r="C1751" s="320"/>
      <c r="D1751" s="7">
        <v>1</v>
      </c>
      <c r="E1751" s="650">
        <v>6850.95</v>
      </c>
      <c r="F1751" s="8">
        <f>E1751/100*$I$2*Main!$AF$2</f>
        <v>8221.14</v>
      </c>
      <c r="G1751" s="639">
        <f>F1751*Main!$AF$4</f>
        <v>8221.14</v>
      </c>
      <c r="H1751" s="9"/>
    </row>
    <row r="1752" spans="1:9" s="5" customFormat="1" x14ac:dyDescent="0.35">
      <c r="A1752" s="416">
        <v>9150717</v>
      </c>
      <c r="B1752" s="254" t="s">
        <v>2608</v>
      </c>
      <c r="C1752" s="7" t="s">
        <v>36</v>
      </c>
      <c r="D1752" s="7">
        <v>1</v>
      </c>
      <c r="E1752" s="650">
        <v>6896.6083333333336</v>
      </c>
      <c r="F1752" s="8">
        <f>E1752/100*$I$2*Main!$AF$2</f>
        <v>8275.93</v>
      </c>
      <c r="G1752" s="639">
        <f>F1752*Main!$AF$4</f>
        <v>8275.93</v>
      </c>
      <c r="H1752" s="9"/>
    </row>
    <row r="1753" spans="1:9" s="5" customFormat="1" x14ac:dyDescent="0.35">
      <c r="A1753" s="416">
        <v>9150718</v>
      </c>
      <c r="B1753" s="254" t="s">
        <v>2609</v>
      </c>
      <c r="C1753" s="7" t="s">
        <v>36</v>
      </c>
      <c r="D1753" s="7">
        <v>1</v>
      </c>
      <c r="E1753" s="650">
        <v>7009.8416666666662</v>
      </c>
      <c r="F1753" s="8">
        <f>E1753/100*$I$2*Main!$AF$2</f>
        <v>8411.81</v>
      </c>
      <c r="G1753" s="639">
        <f>F1753*Main!$AF$4</f>
        <v>8411.81</v>
      </c>
      <c r="H1753" s="9"/>
    </row>
    <row r="1754" spans="1:9" s="5" customFormat="1" x14ac:dyDescent="0.35">
      <c r="A1754" s="416">
        <v>9150706</v>
      </c>
      <c r="B1754" s="254" t="s">
        <v>2610</v>
      </c>
      <c r="C1754" s="320"/>
      <c r="D1754" s="7">
        <v>1</v>
      </c>
      <c r="E1754" s="650">
        <v>7572.5083333333332</v>
      </c>
      <c r="F1754" s="8">
        <f>E1754/100*$I$2*Main!$AF$2</f>
        <v>9087.01</v>
      </c>
      <c r="G1754" s="639">
        <f>F1754*Main!$AF$4</f>
        <v>9087.01</v>
      </c>
      <c r="H1754" s="9"/>
    </row>
    <row r="1755" spans="1:9" s="106" customFormat="1" x14ac:dyDescent="0.35">
      <c r="A1755" s="416">
        <v>9150707</v>
      </c>
      <c r="B1755" s="254" t="s">
        <v>2611</v>
      </c>
      <c r="C1755" s="320"/>
      <c r="D1755" s="7">
        <v>1</v>
      </c>
      <c r="E1755" s="650">
        <v>7605.95</v>
      </c>
      <c r="F1755" s="8">
        <f>E1755/100*$I$2*Main!$AF$2</f>
        <v>9127.14</v>
      </c>
      <c r="G1755" s="639">
        <f>F1755*Main!$AF$4</f>
        <v>9127.14</v>
      </c>
      <c r="H1755" s="105"/>
      <c r="I1755" s="5"/>
    </row>
    <row r="1756" spans="1:9" s="5" customFormat="1" x14ac:dyDescent="0.35">
      <c r="A1756" s="416">
        <v>9150708</v>
      </c>
      <c r="B1756" s="254" t="s">
        <v>2612</v>
      </c>
      <c r="C1756" s="320"/>
      <c r="D1756" s="7">
        <v>1</v>
      </c>
      <c r="E1756" s="650">
        <v>7661.6833333333334</v>
      </c>
      <c r="F1756" s="8">
        <f>E1756/100*$I$2*Main!$AF$2</f>
        <v>9194.02</v>
      </c>
      <c r="G1756" s="639">
        <f>F1756*Main!$AF$4</f>
        <v>9194.02</v>
      </c>
      <c r="H1756" s="9"/>
    </row>
    <row r="1757" spans="1:9" s="5" customFormat="1" x14ac:dyDescent="0.35">
      <c r="A1757" s="416">
        <v>9150709</v>
      </c>
      <c r="B1757" s="254" t="s">
        <v>2613</v>
      </c>
      <c r="C1757" s="320"/>
      <c r="D1757" s="7">
        <v>1</v>
      </c>
      <c r="E1757" s="650">
        <v>7717.4333333333334</v>
      </c>
      <c r="F1757" s="8">
        <f>E1757/100*$I$2*Main!$AF$2</f>
        <v>9260.92</v>
      </c>
      <c r="G1757" s="639">
        <f>F1757*Main!$AF$4</f>
        <v>9260.92</v>
      </c>
      <c r="H1757" s="9"/>
    </row>
    <row r="1758" spans="1:9" s="5" customFormat="1" x14ac:dyDescent="0.35">
      <c r="A1758" s="416">
        <v>9150710</v>
      </c>
      <c r="B1758" s="254" t="s">
        <v>2614</v>
      </c>
      <c r="C1758" s="320"/>
      <c r="D1758" s="7">
        <v>1</v>
      </c>
      <c r="E1758" s="650">
        <v>7796.9416666666666</v>
      </c>
      <c r="F1758" s="8">
        <f>E1758/100*$I$2*Main!$AF$2</f>
        <v>9356.33</v>
      </c>
      <c r="G1758" s="639">
        <f>F1758*Main!$AF$4</f>
        <v>9356.33</v>
      </c>
      <c r="H1758" s="9"/>
    </row>
    <row r="1759" spans="1:9" s="106" customFormat="1" x14ac:dyDescent="0.35">
      <c r="A1759" s="416">
        <v>9150711</v>
      </c>
      <c r="B1759" s="254" t="s">
        <v>2615</v>
      </c>
      <c r="C1759" s="320"/>
      <c r="D1759" s="7">
        <v>1</v>
      </c>
      <c r="E1759" s="650">
        <v>8068.4916666666668</v>
      </c>
      <c r="F1759" s="8">
        <f>E1759/100*$I$2*Main!$AF$2</f>
        <v>9682.19</v>
      </c>
      <c r="G1759" s="639">
        <f>F1759*Main!$AF$4</f>
        <v>9682.19</v>
      </c>
      <c r="H1759" s="105"/>
      <c r="I1759" s="5"/>
    </row>
    <row r="1760" spans="1:9" s="106" customFormat="1" x14ac:dyDescent="0.35">
      <c r="A1760" s="416">
        <v>9150712</v>
      </c>
      <c r="B1760" s="254" t="s">
        <v>2616</v>
      </c>
      <c r="C1760" s="7" t="s">
        <v>36</v>
      </c>
      <c r="D1760" s="7">
        <v>1</v>
      </c>
      <c r="E1760" s="650">
        <v>8005.6333333333332</v>
      </c>
      <c r="F1760" s="8">
        <f>E1760/100*$I$2*Main!$AF$2</f>
        <v>9606.7599999999984</v>
      </c>
      <c r="G1760" s="639">
        <f>F1760*Main!$AF$4</f>
        <v>9606.7599999999984</v>
      </c>
      <c r="H1760" s="105"/>
      <c r="I1760" s="5"/>
    </row>
    <row r="1761" spans="1:9" s="5" customFormat="1" x14ac:dyDescent="0.35">
      <c r="A1761" s="416">
        <v>9150713</v>
      </c>
      <c r="B1761" s="254" t="s">
        <v>2617</v>
      </c>
      <c r="C1761" s="7" t="s">
        <v>36</v>
      </c>
      <c r="D1761" s="7">
        <v>1</v>
      </c>
      <c r="E1761" s="650">
        <v>8215.7083333333339</v>
      </c>
      <c r="F1761" s="8">
        <f>E1761/100*$I$2*Main!$AF$2</f>
        <v>9858.85</v>
      </c>
      <c r="G1761" s="639">
        <f>F1761*Main!$AF$4</f>
        <v>9858.85</v>
      </c>
      <c r="H1761" s="9"/>
    </row>
    <row r="1762" spans="1:9" s="106" customFormat="1" x14ac:dyDescent="0.35">
      <c r="A1762" s="416">
        <v>9150719</v>
      </c>
      <c r="B1762" s="254" t="s">
        <v>2618</v>
      </c>
      <c r="C1762" s="320"/>
      <c r="D1762" s="7">
        <v>1</v>
      </c>
      <c r="E1762" s="650">
        <v>4295.7250000000004</v>
      </c>
      <c r="F1762" s="8">
        <f>E1762/100*$I$2*Main!$AF$2</f>
        <v>5154.87</v>
      </c>
      <c r="G1762" s="639">
        <f>F1762*Main!$AF$4</f>
        <v>5154.87</v>
      </c>
      <c r="H1762" s="105"/>
      <c r="I1762" s="5"/>
    </row>
    <row r="1763" spans="1:9" s="5" customFormat="1" x14ac:dyDescent="0.35">
      <c r="A1763" s="416">
        <v>9150720</v>
      </c>
      <c r="B1763" s="254" t="s">
        <v>2619</v>
      </c>
      <c r="C1763" s="320"/>
      <c r="D1763" s="7">
        <v>1</v>
      </c>
      <c r="E1763" s="650">
        <v>4325.666666666667</v>
      </c>
      <c r="F1763" s="8">
        <f>E1763/100*$I$2*Main!$AF$2</f>
        <v>5190.8</v>
      </c>
      <c r="G1763" s="639">
        <f>F1763*Main!$AF$4</f>
        <v>5190.8</v>
      </c>
      <c r="H1763" s="9"/>
    </row>
    <row r="1764" spans="1:9" s="5" customFormat="1" x14ac:dyDescent="0.35">
      <c r="A1764" s="416">
        <v>9150721</v>
      </c>
      <c r="B1764" s="254" t="s">
        <v>2620</v>
      </c>
      <c r="C1764" s="320"/>
      <c r="D1764" s="7">
        <v>1</v>
      </c>
      <c r="E1764" s="650">
        <v>4375.55</v>
      </c>
      <c r="F1764" s="8">
        <f>E1764/100*$I$2*Main!$AF$2</f>
        <v>5250.6600000000008</v>
      </c>
      <c r="G1764" s="639">
        <f>F1764*Main!$AF$4</f>
        <v>5250.6600000000008</v>
      </c>
      <c r="H1764" s="9"/>
    </row>
    <row r="1765" spans="1:9" s="106" customFormat="1" x14ac:dyDescent="0.35">
      <c r="A1765" s="416">
        <v>9150722</v>
      </c>
      <c r="B1765" s="254" t="s">
        <v>2621</v>
      </c>
      <c r="C1765" s="320"/>
      <c r="D1765" s="7">
        <v>1</v>
      </c>
      <c r="E1765" s="650">
        <v>4425.458333333333</v>
      </c>
      <c r="F1765" s="8">
        <f>E1765/100*$I$2*Main!$AF$2</f>
        <v>5310.5499999999993</v>
      </c>
      <c r="G1765" s="639">
        <f>F1765*Main!$AF$4</f>
        <v>5310.5499999999993</v>
      </c>
      <c r="H1765" s="105"/>
      <c r="I1765" s="5"/>
    </row>
    <row r="1766" spans="1:9" s="106" customFormat="1" x14ac:dyDescent="0.35">
      <c r="A1766" s="416">
        <v>9150723</v>
      </c>
      <c r="B1766" s="254" t="s">
        <v>2622</v>
      </c>
      <c r="C1766" s="320"/>
      <c r="D1766" s="7">
        <v>1</v>
      </c>
      <c r="E1766" s="650">
        <v>4475.3666666666668</v>
      </c>
      <c r="F1766" s="8">
        <f>E1766/100*$I$2*Main!$AF$2</f>
        <v>5370.4400000000005</v>
      </c>
      <c r="G1766" s="639">
        <f>F1766*Main!$AF$4</f>
        <v>5370.4400000000005</v>
      </c>
      <c r="H1766" s="105"/>
      <c r="I1766" s="5"/>
    </row>
    <row r="1767" spans="1:9" s="106" customFormat="1" x14ac:dyDescent="0.35">
      <c r="A1767" s="416">
        <v>9150724</v>
      </c>
      <c r="B1767" s="254" t="s">
        <v>2623</v>
      </c>
      <c r="C1767" s="320"/>
      <c r="D1767" s="7">
        <v>1</v>
      </c>
      <c r="E1767" s="650">
        <v>4525.2416666666668</v>
      </c>
      <c r="F1767" s="8">
        <f>E1767/100*$I$2*Main!$AF$2</f>
        <v>5430.29</v>
      </c>
      <c r="G1767" s="639">
        <f>F1767*Main!$AF$4</f>
        <v>5430.29</v>
      </c>
      <c r="H1767" s="105"/>
      <c r="I1767" s="5"/>
    </row>
    <row r="1768" spans="1:9" s="106" customFormat="1" x14ac:dyDescent="0.35">
      <c r="A1768" s="416">
        <v>9150725</v>
      </c>
      <c r="B1768" s="254" t="s">
        <v>2624</v>
      </c>
      <c r="C1768" s="7" t="s">
        <v>36</v>
      </c>
      <c r="D1768" s="7">
        <v>1</v>
      </c>
      <c r="E1768" s="650">
        <v>4575.1333333333332</v>
      </c>
      <c r="F1768" s="8">
        <f>E1768/100*$I$2*Main!$AF$2</f>
        <v>5490.16</v>
      </c>
      <c r="G1768" s="639">
        <f>F1768*Main!$AF$4</f>
        <v>5490.16</v>
      </c>
      <c r="H1768" s="105"/>
      <c r="I1768" s="5"/>
    </row>
    <row r="1769" spans="1:9" s="5" customFormat="1" x14ac:dyDescent="0.35">
      <c r="A1769" s="416">
        <v>9150726</v>
      </c>
      <c r="B1769" s="254" t="s">
        <v>2625</v>
      </c>
      <c r="C1769" s="7" t="s">
        <v>36</v>
      </c>
      <c r="D1769" s="7">
        <v>1</v>
      </c>
      <c r="E1769" s="650">
        <v>4697.3083333333334</v>
      </c>
      <c r="F1769" s="8">
        <f>E1769/100*$I$2*Main!$AF$2</f>
        <v>5636.77</v>
      </c>
      <c r="G1769" s="639">
        <f>F1769*Main!$AF$4</f>
        <v>5636.77</v>
      </c>
      <c r="H1769" s="9"/>
    </row>
    <row r="1770" spans="1:9" s="106" customFormat="1" x14ac:dyDescent="0.35">
      <c r="A1770" s="416">
        <v>9150735</v>
      </c>
      <c r="B1770" s="254" t="s">
        <v>2626</v>
      </c>
      <c r="C1770" s="320"/>
      <c r="D1770" s="7">
        <v>1</v>
      </c>
      <c r="E1770" s="650">
        <v>7504.7</v>
      </c>
      <c r="F1770" s="8">
        <f>E1770/100*$I$2*Main!$AF$2</f>
        <v>9005.64</v>
      </c>
      <c r="G1770" s="639">
        <f>F1770*Main!$AF$4</f>
        <v>9005.64</v>
      </c>
      <c r="H1770" s="105"/>
      <c r="I1770" s="5"/>
    </row>
    <row r="1771" spans="1:9" s="106" customFormat="1" x14ac:dyDescent="0.35">
      <c r="A1771" s="416">
        <v>9150736</v>
      </c>
      <c r="B1771" s="254" t="s">
        <v>2627</v>
      </c>
      <c r="C1771" s="320"/>
      <c r="D1771" s="7">
        <v>1</v>
      </c>
      <c r="E1771" s="650">
        <v>7556.4416666666666</v>
      </c>
      <c r="F1771" s="8">
        <f>E1771/100*$I$2*Main!$AF$2</f>
        <v>9067.73</v>
      </c>
      <c r="G1771" s="639">
        <f>F1771*Main!$AF$4</f>
        <v>9067.73</v>
      </c>
      <c r="H1771" s="105"/>
      <c r="I1771" s="5"/>
    </row>
    <row r="1772" spans="1:9" s="106" customFormat="1" x14ac:dyDescent="0.35">
      <c r="A1772" s="416">
        <v>9150737</v>
      </c>
      <c r="B1772" s="254" t="s">
        <v>2628</v>
      </c>
      <c r="C1772" s="320"/>
      <c r="D1772" s="7">
        <v>1</v>
      </c>
      <c r="E1772" s="650">
        <v>7608.1833333333334</v>
      </c>
      <c r="F1772" s="8">
        <f>E1772/100*$I$2*Main!$AF$2</f>
        <v>9129.82</v>
      </c>
      <c r="G1772" s="639">
        <f>F1772*Main!$AF$4</f>
        <v>9129.82</v>
      </c>
      <c r="H1772" s="105"/>
      <c r="I1772" s="5"/>
    </row>
    <row r="1773" spans="1:9" s="106" customFormat="1" x14ac:dyDescent="0.35">
      <c r="A1773" s="416">
        <v>9150738</v>
      </c>
      <c r="B1773" s="254" t="s">
        <v>2629</v>
      </c>
      <c r="C1773" s="7" t="s">
        <v>36</v>
      </c>
      <c r="D1773" s="7">
        <v>1</v>
      </c>
      <c r="E1773" s="650">
        <v>7659.9416666666666</v>
      </c>
      <c r="F1773" s="8">
        <f>E1773/100*$I$2*Main!$AF$2</f>
        <v>9191.93</v>
      </c>
      <c r="G1773" s="639">
        <f>F1773*Main!$AF$4</f>
        <v>9191.93</v>
      </c>
      <c r="H1773" s="105"/>
      <c r="I1773" s="5"/>
    </row>
    <row r="1774" spans="1:9" s="106" customFormat="1" x14ac:dyDescent="0.35">
      <c r="A1774" s="416">
        <v>9150739</v>
      </c>
      <c r="B1774" s="254" t="s">
        <v>2630</v>
      </c>
      <c r="C1774" s="7" t="s">
        <v>36</v>
      </c>
      <c r="D1774" s="7">
        <v>1</v>
      </c>
      <c r="E1774" s="650">
        <v>7785.2333333333336</v>
      </c>
      <c r="F1774" s="8">
        <f>E1774/100*$I$2*Main!$AF$2</f>
        <v>9342.2800000000007</v>
      </c>
      <c r="G1774" s="639">
        <f>F1774*Main!$AF$4</f>
        <v>9342.2800000000007</v>
      </c>
      <c r="H1774" s="105"/>
      <c r="I1774" s="5"/>
    </row>
    <row r="1775" spans="1:9" s="106" customFormat="1" x14ac:dyDescent="0.35">
      <c r="A1775" s="416">
        <v>9150727</v>
      </c>
      <c r="B1775" s="254" t="s">
        <v>2631</v>
      </c>
      <c r="C1775" s="320"/>
      <c r="D1775" s="7">
        <v>1</v>
      </c>
      <c r="E1775" s="650">
        <v>9364.9</v>
      </c>
      <c r="F1775" s="8">
        <f>E1775/100*$I$2*Main!$AF$2</f>
        <v>11237.880000000001</v>
      </c>
      <c r="G1775" s="639">
        <f>F1775*Main!$AF$4</f>
        <v>11237.880000000001</v>
      </c>
      <c r="H1775" s="105"/>
      <c r="I1775" s="5"/>
    </row>
    <row r="1776" spans="1:9" s="106" customFormat="1" x14ac:dyDescent="0.35">
      <c r="A1776" s="416">
        <v>9150728</v>
      </c>
      <c r="B1776" s="254" t="s">
        <v>2632</v>
      </c>
      <c r="C1776" s="320"/>
      <c r="D1776" s="7">
        <v>1</v>
      </c>
      <c r="E1776" s="650">
        <v>9403.9083333333328</v>
      </c>
      <c r="F1776" s="8">
        <f>E1776/100*$I$2*Main!$AF$2</f>
        <v>11284.689999999999</v>
      </c>
      <c r="G1776" s="639">
        <f>F1776*Main!$AF$4</f>
        <v>11284.689999999999</v>
      </c>
      <c r="H1776" s="105"/>
      <c r="I1776" s="5"/>
    </row>
    <row r="1777" spans="1:9" s="5" customFormat="1" x14ac:dyDescent="0.35">
      <c r="A1777" s="416">
        <v>9150729</v>
      </c>
      <c r="B1777" s="254" t="s">
        <v>2633</v>
      </c>
      <c r="C1777" s="320"/>
      <c r="D1777" s="7">
        <v>1</v>
      </c>
      <c r="E1777" s="650">
        <v>9468.9416666666675</v>
      </c>
      <c r="F1777" s="8">
        <f>E1777/100*$I$2*Main!$AF$2</f>
        <v>11362.730000000001</v>
      </c>
      <c r="G1777" s="639">
        <f>F1777*Main!$AF$4</f>
        <v>11362.730000000001</v>
      </c>
      <c r="H1777" s="9"/>
    </row>
    <row r="1778" spans="1:9" s="106" customFormat="1" x14ac:dyDescent="0.35">
      <c r="A1778" s="416">
        <v>9150730</v>
      </c>
      <c r="B1778" s="254" t="s">
        <v>2634</v>
      </c>
      <c r="C1778" s="320"/>
      <c r="D1778" s="7">
        <v>1</v>
      </c>
      <c r="E1778" s="650">
        <v>9688.0833333333339</v>
      </c>
      <c r="F1778" s="8">
        <f>E1778/100*$I$2*Main!$AF$2</f>
        <v>11625.7</v>
      </c>
      <c r="G1778" s="639">
        <f>F1778*Main!$AF$4</f>
        <v>11625.7</v>
      </c>
      <c r="H1778" s="105"/>
      <c r="I1778" s="5"/>
    </row>
    <row r="1779" spans="1:9" s="106" customFormat="1" x14ac:dyDescent="0.35">
      <c r="A1779" s="416">
        <v>9150731</v>
      </c>
      <c r="B1779" s="254" t="s">
        <v>2635</v>
      </c>
      <c r="C1779" s="320"/>
      <c r="D1779" s="7">
        <v>1</v>
      </c>
      <c r="E1779" s="650">
        <v>9630.15</v>
      </c>
      <c r="F1779" s="8">
        <f>E1779/100*$I$2*Main!$AF$2</f>
        <v>11556.179999999998</v>
      </c>
      <c r="G1779" s="639">
        <f>F1779*Main!$AF$4</f>
        <v>11556.179999999998</v>
      </c>
      <c r="H1779" s="105"/>
      <c r="I1779" s="5"/>
    </row>
    <row r="1780" spans="1:9" s="106" customFormat="1" x14ac:dyDescent="0.35">
      <c r="A1780" s="416">
        <v>9150732</v>
      </c>
      <c r="B1780" s="254" t="s">
        <v>2636</v>
      </c>
      <c r="C1780" s="320"/>
      <c r="D1780" s="7">
        <v>1</v>
      </c>
      <c r="E1780" s="650">
        <v>9726.9500000000007</v>
      </c>
      <c r="F1780" s="8">
        <f>E1780/100*$I$2*Main!$AF$2</f>
        <v>11672.34</v>
      </c>
      <c r="G1780" s="639">
        <f>F1780*Main!$AF$4</f>
        <v>11672.34</v>
      </c>
      <c r="H1780" s="105"/>
      <c r="I1780" s="5"/>
    </row>
    <row r="1781" spans="1:9" s="5" customFormat="1" x14ac:dyDescent="0.35">
      <c r="A1781" s="416">
        <v>9150733</v>
      </c>
      <c r="B1781" s="254" t="s">
        <v>2637</v>
      </c>
      <c r="C1781" s="7" t="s">
        <v>36</v>
      </c>
      <c r="D1781" s="7">
        <v>1</v>
      </c>
      <c r="E1781" s="650">
        <v>9856.1</v>
      </c>
      <c r="F1781" s="8">
        <f>E1781/100*$I$2*Main!$AF$2</f>
        <v>11827.320000000002</v>
      </c>
      <c r="G1781" s="639">
        <f>F1781*Main!$AF$4</f>
        <v>11827.320000000002</v>
      </c>
      <c r="H1781" s="9"/>
    </row>
    <row r="1782" spans="1:9" s="5" customFormat="1" x14ac:dyDescent="0.35">
      <c r="A1782" s="416">
        <v>9150734</v>
      </c>
      <c r="B1782" s="254" t="s">
        <v>2638</v>
      </c>
      <c r="C1782" s="7" t="s">
        <v>36</v>
      </c>
      <c r="D1782" s="7">
        <v>1</v>
      </c>
      <c r="E1782" s="650">
        <v>10431.733333333334</v>
      </c>
      <c r="F1782" s="8">
        <f>E1782/100*$I$2*Main!$AF$2</f>
        <v>12518.08</v>
      </c>
      <c r="G1782" s="639">
        <f>F1782*Main!$AF$4</f>
        <v>12518.08</v>
      </c>
      <c r="H1782" s="9"/>
    </row>
    <row r="1783" spans="1:9" s="5" customFormat="1" x14ac:dyDescent="0.35">
      <c r="A1783" s="416">
        <v>9150740</v>
      </c>
      <c r="B1783" s="254" t="s">
        <v>2639</v>
      </c>
      <c r="C1783" s="320"/>
      <c r="D1783" s="7">
        <v>1</v>
      </c>
      <c r="E1783" s="650">
        <v>4797.2</v>
      </c>
      <c r="F1783" s="8">
        <f>E1783/100*$I$2*Main!$AF$2</f>
        <v>5756.64</v>
      </c>
      <c r="G1783" s="639">
        <f>F1783*Main!$AF$4</f>
        <v>5756.64</v>
      </c>
      <c r="H1783" s="9"/>
    </row>
    <row r="1784" spans="1:9" s="5" customFormat="1" x14ac:dyDescent="0.35">
      <c r="A1784" s="416">
        <v>9150741</v>
      </c>
      <c r="B1784" s="254" t="s">
        <v>2640</v>
      </c>
      <c r="C1784" s="320"/>
      <c r="D1784" s="7">
        <v>1</v>
      </c>
      <c r="E1784" s="650">
        <v>4829.1416666666664</v>
      </c>
      <c r="F1784" s="8">
        <f>E1784/100*$I$2*Main!$AF$2</f>
        <v>5794.9699999999993</v>
      </c>
      <c r="G1784" s="639">
        <f>F1784*Main!$AF$4</f>
        <v>5794.9699999999993</v>
      </c>
      <c r="H1784" s="9"/>
    </row>
    <row r="1785" spans="1:9" s="5" customFormat="1" x14ac:dyDescent="0.35">
      <c r="A1785" s="416">
        <v>9150742</v>
      </c>
      <c r="B1785" s="254" t="s">
        <v>2641</v>
      </c>
      <c r="C1785" s="320"/>
      <c r="D1785" s="7">
        <v>1</v>
      </c>
      <c r="E1785" s="650">
        <v>4882.3999999999996</v>
      </c>
      <c r="F1785" s="8">
        <f>E1785/100*$I$2*Main!$AF$2</f>
        <v>5858.88</v>
      </c>
      <c r="G1785" s="639">
        <f>F1785*Main!$AF$4</f>
        <v>5858.88</v>
      </c>
      <c r="H1785" s="9"/>
    </row>
    <row r="1786" spans="1:9" s="5" customFormat="1" x14ac:dyDescent="0.35">
      <c r="A1786" s="416">
        <v>9150743</v>
      </c>
      <c r="B1786" s="254" t="s">
        <v>2642</v>
      </c>
      <c r="C1786" s="320"/>
      <c r="D1786" s="7">
        <v>1</v>
      </c>
      <c r="E1786" s="650">
        <v>4935.5916666666662</v>
      </c>
      <c r="F1786" s="8">
        <f>E1786/100*$I$2*Main!$AF$2</f>
        <v>5922.71</v>
      </c>
      <c r="G1786" s="639">
        <f>F1786*Main!$AF$4</f>
        <v>5922.71</v>
      </c>
      <c r="H1786" s="9"/>
    </row>
    <row r="1787" spans="1:9" s="5" customFormat="1" x14ac:dyDescent="0.35">
      <c r="A1787" s="416">
        <v>9150744</v>
      </c>
      <c r="B1787" s="254" t="s">
        <v>2643</v>
      </c>
      <c r="C1787" s="320"/>
      <c r="D1787" s="7">
        <v>1</v>
      </c>
      <c r="E1787" s="650">
        <v>4988.875</v>
      </c>
      <c r="F1787" s="8">
        <f>E1787/100*$I$2*Main!$AF$2</f>
        <v>5986.6500000000005</v>
      </c>
      <c r="G1787" s="639">
        <f>F1787*Main!$AF$4</f>
        <v>5986.6500000000005</v>
      </c>
      <c r="H1787" s="9"/>
    </row>
    <row r="1788" spans="1:9" s="5" customFormat="1" x14ac:dyDescent="0.35">
      <c r="A1788" s="416">
        <v>9150745</v>
      </c>
      <c r="B1788" s="254" t="s">
        <v>2644</v>
      </c>
      <c r="C1788" s="320"/>
      <c r="D1788" s="7">
        <v>1</v>
      </c>
      <c r="E1788" s="650">
        <v>5042.083333333333</v>
      </c>
      <c r="F1788" s="8">
        <f>E1788/100*$I$2*Main!$AF$2</f>
        <v>6050.4999999999991</v>
      </c>
      <c r="G1788" s="639">
        <f>F1788*Main!$AF$4</f>
        <v>6050.4999999999991</v>
      </c>
      <c r="H1788" s="9"/>
    </row>
    <row r="1789" spans="1:9" s="5" customFormat="1" x14ac:dyDescent="0.35">
      <c r="A1789" s="416">
        <v>9150746</v>
      </c>
      <c r="B1789" s="254" t="s">
        <v>2645</v>
      </c>
      <c r="C1789" s="7" t="s">
        <v>36</v>
      </c>
      <c r="D1789" s="7">
        <v>1</v>
      </c>
      <c r="E1789" s="650">
        <v>5095.3249999999998</v>
      </c>
      <c r="F1789" s="8">
        <f>E1789/100*$I$2*Main!$AF$2</f>
        <v>6114.3899999999994</v>
      </c>
      <c r="G1789" s="639">
        <f>F1789*Main!$AF$4</f>
        <v>6114.3899999999994</v>
      </c>
      <c r="H1789" s="9"/>
    </row>
    <row r="1790" spans="1:9" s="5" customFormat="1" x14ac:dyDescent="0.35">
      <c r="A1790" s="416">
        <v>9150747</v>
      </c>
      <c r="B1790" s="254" t="s">
        <v>2646</v>
      </c>
      <c r="C1790" s="7" t="s">
        <v>36</v>
      </c>
      <c r="D1790" s="7">
        <v>1</v>
      </c>
      <c r="E1790" s="650">
        <v>5201.7666666666664</v>
      </c>
      <c r="F1790" s="8">
        <f>E1790/100*$I$2*Main!$AF$2</f>
        <v>6242.12</v>
      </c>
      <c r="G1790" s="639">
        <f>F1790*Main!$AF$4</f>
        <v>6242.12</v>
      </c>
      <c r="H1790" s="9"/>
    </row>
    <row r="1791" spans="1:9" s="5" customFormat="1" x14ac:dyDescent="0.35">
      <c r="A1791" s="416">
        <v>9150748</v>
      </c>
      <c r="B1791" s="254" t="s">
        <v>2647</v>
      </c>
      <c r="C1791" s="320"/>
      <c r="D1791" s="7">
        <v>1</v>
      </c>
      <c r="E1791" s="650">
        <v>4662.833333333333</v>
      </c>
      <c r="F1791" s="8">
        <f>E1791/100*$I$2*Main!$AF$2</f>
        <v>5595.4</v>
      </c>
      <c r="G1791" s="639">
        <f>F1791*Main!$AF$4</f>
        <v>5595.4</v>
      </c>
      <c r="H1791" s="9"/>
    </row>
    <row r="1792" spans="1:9" s="5" customFormat="1" x14ac:dyDescent="0.35">
      <c r="A1792" s="416">
        <v>9150749</v>
      </c>
      <c r="B1792" s="254" t="s">
        <v>2648</v>
      </c>
      <c r="C1792" s="320"/>
      <c r="D1792" s="7">
        <v>1</v>
      </c>
      <c r="E1792" s="650">
        <v>4692.8166666666666</v>
      </c>
      <c r="F1792" s="8">
        <f>E1792/100*$I$2*Main!$AF$2</f>
        <v>5631.38</v>
      </c>
      <c r="G1792" s="639">
        <f>F1792*Main!$AF$4</f>
        <v>5631.38</v>
      </c>
      <c r="H1792" s="9"/>
    </row>
    <row r="1793" spans="1:8" s="5" customFormat="1" x14ac:dyDescent="0.35">
      <c r="A1793" s="416">
        <v>9150750</v>
      </c>
      <c r="B1793" s="254" t="s">
        <v>2649</v>
      </c>
      <c r="C1793" s="320"/>
      <c r="D1793" s="7">
        <v>1</v>
      </c>
      <c r="E1793" s="650">
        <v>4742.75</v>
      </c>
      <c r="F1793" s="8">
        <f>E1793/100*$I$2*Main!$AF$2</f>
        <v>5691.3</v>
      </c>
      <c r="G1793" s="639">
        <f>F1793*Main!$AF$4</f>
        <v>5691.3</v>
      </c>
      <c r="H1793" s="9"/>
    </row>
    <row r="1794" spans="1:8" s="5" customFormat="1" x14ac:dyDescent="0.35">
      <c r="A1794" s="416">
        <v>9150751</v>
      </c>
      <c r="B1794" s="254" t="s">
        <v>2650</v>
      </c>
      <c r="C1794" s="320"/>
      <c r="D1794" s="7">
        <v>1</v>
      </c>
      <c r="E1794" s="650">
        <v>4792.6083333333336</v>
      </c>
      <c r="F1794" s="8">
        <f>E1794/100*$I$2*Main!$AF$2</f>
        <v>5751.130000000001</v>
      </c>
      <c r="G1794" s="639">
        <f>F1794*Main!$AF$4</f>
        <v>5751.130000000001</v>
      </c>
      <c r="H1794" s="9"/>
    </row>
    <row r="1795" spans="1:8" s="5" customFormat="1" x14ac:dyDescent="0.35">
      <c r="A1795" s="416">
        <v>9150752</v>
      </c>
      <c r="B1795" s="254" t="s">
        <v>2651</v>
      </c>
      <c r="C1795" s="320"/>
      <c r="D1795" s="7">
        <v>1</v>
      </c>
      <c r="E1795" s="650">
        <v>4842.5166666666664</v>
      </c>
      <c r="F1795" s="8">
        <f>E1795/100*$I$2*Main!$AF$2</f>
        <v>5811.0199999999995</v>
      </c>
      <c r="G1795" s="639">
        <f>F1795*Main!$AF$4</f>
        <v>5811.0199999999995</v>
      </c>
      <c r="H1795" s="9"/>
    </row>
    <row r="1796" spans="1:8" s="5" customFormat="1" x14ac:dyDescent="0.35">
      <c r="A1796" s="416">
        <v>9150753</v>
      </c>
      <c r="B1796" s="254" t="s">
        <v>2652</v>
      </c>
      <c r="C1796" s="320"/>
      <c r="D1796" s="7">
        <v>1</v>
      </c>
      <c r="E1796" s="650">
        <v>4892.416666666667</v>
      </c>
      <c r="F1796" s="8">
        <f>E1796/100*$I$2*Main!$AF$2</f>
        <v>5870.9000000000005</v>
      </c>
      <c r="G1796" s="639">
        <f>F1796*Main!$AF$4</f>
        <v>5870.9000000000005</v>
      </c>
      <c r="H1796" s="9"/>
    </row>
    <row r="1797" spans="1:8" s="5" customFormat="1" x14ac:dyDescent="0.35">
      <c r="A1797" s="416">
        <v>9150754</v>
      </c>
      <c r="B1797" s="254" t="s">
        <v>2653</v>
      </c>
      <c r="C1797" s="7" t="s">
        <v>36</v>
      </c>
      <c r="D1797" s="7">
        <v>1</v>
      </c>
      <c r="E1797" s="650">
        <v>4942.3083333333334</v>
      </c>
      <c r="F1797" s="8">
        <f>E1797/100*$I$2*Main!$AF$2</f>
        <v>5930.7699999999995</v>
      </c>
      <c r="G1797" s="639">
        <f>F1797*Main!$AF$4</f>
        <v>5930.7699999999995</v>
      </c>
      <c r="H1797" s="9"/>
    </row>
    <row r="1798" spans="1:8" s="5" customFormat="1" x14ac:dyDescent="0.35">
      <c r="A1798" s="416">
        <v>9150755</v>
      </c>
      <c r="B1798" s="254" t="s">
        <v>2654</v>
      </c>
      <c r="C1798" s="7" t="s">
        <v>36</v>
      </c>
      <c r="D1798" s="7">
        <v>1</v>
      </c>
      <c r="E1798" s="650">
        <v>5064.45</v>
      </c>
      <c r="F1798" s="8">
        <f>E1798/100*$I$2*Main!$AF$2</f>
        <v>6077.34</v>
      </c>
      <c r="G1798" s="639">
        <f>F1798*Main!$AF$4</f>
        <v>6077.34</v>
      </c>
      <c r="H1798" s="9"/>
    </row>
    <row r="1799" spans="1:8" s="5" customFormat="1" x14ac:dyDescent="0.35">
      <c r="A1799" s="416">
        <v>9150922</v>
      </c>
      <c r="B1799" s="254" t="s">
        <v>2655</v>
      </c>
      <c r="C1799" s="320"/>
      <c r="D1799" s="7">
        <v>1</v>
      </c>
      <c r="E1799" s="650">
        <v>3543.7583333333332</v>
      </c>
      <c r="F1799" s="8">
        <f>E1799/100*$I$2*Main!$AF$2</f>
        <v>4252.5099999999993</v>
      </c>
      <c r="G1799" s="639">
        <f>F1799*Main!$AF$4</f>
        <v>4252.5099999999993</v>
      </c>
      <c r="H1799" s="9"/>
    </row>
    <row r="1800" spans="1:8" s="5" customFormat="1" x14ac:dyDescent="0.35">
      <c r="A1800" s="416">
        <v>9150924</v>
      </c>
      <c r="B1800" s="254" t="s">
        <v>2656</v>
      </c>
      <c r="C1800" s="320"/>
      <c r="D1800" s="7">
        <v>1</v>
      </c>
      <c r="E1800" s="650">
        <v>3561.1833333333334</v>
      </c>
      <c r="F1800" s="8">
        <f>E1800/100*$I$2*Main!$AF$2</f>
        <v>4273.42</v>
      </c>
      <c r="G1800" s="639">
        <f>F1800*Main!$AF$4</f>
        <v>4273.42</v>
      </c>
      <c r="H1800" s="9"/>
    </row>
    <row r="1801" spans="1:8" s="5" customFormat="1" x14ac:dyDescent="0.35">
      <c r="A1801" s="416">
        <v>9150925</v>
      </c>
      <c r="B1801" s="254" t="s">
        <v>2657</v>
      </c>
      <c r="C1801" s="320"/>
      <c r="D1801" s="7">
        <v>1</v>
      </c>
      <c r="E1801" s="650">
        <v>3590.2333333333331</v>
      </c>
      <c r="F1801" s="8">
        <f>E1801/100*$I$2*Main!$AF$2</f>
        <v>4308.28</v>
      </c>
      <c r="G1801" s="639">
        <f>F1801*Main!$AF$4</f>
        <v>4308.28</v>
      </c>
      <c r="H1801" s="9"/>
    </row>
    <row r="1802" spans="1:8" s="5" customFormat="1" x14ac:dyDescent="0.35">
      <c r="A1802" s="416">
        <v>9150927</v>
      </c>
      <c r="B1802" s="254" t="s">
        <v>2658</v>
      </c>
      <c r="C1802" s="320"/>
      <c r="D1802" s="7">
        <v>1</v>
      </c>
      <c r="E1802" s="650">
        <v>3619.2666666666669</v>
      </c>
      <c r="F1802" s="8">
        <f>E1802/100*$I$2*Main!$AF$2</f>
        <v>4343.12</v>
      </c>
      <c r="G1802" s="639">
        <f>F1802*Main!$AF$4</f>
        <v>4343.12</v>
      </c>
      <c r="H1802" s="9"/>
    </row>
    <row r="1803" spans="1:8" s="5" customFormat="1" x14ac:dyDescent="0.35">
      <c r="A1803" s="416">
        <v>9150928</v>
      </c>
      <c r="B1803" s="254" t="s">
        <v>2659</v>
      </c>
      <c r="C1803" s="320"/>
      <c r="D1803" s="7">
        <v>1</v>
      </c>
      <c r="E1803" s="650">
        <v>3648.2916666666665</v>
      </c>
      <c r="F1803" s="8">
        <f>E1803/100*$I$2*Main!$AF$2</f>
        <v>4377.95</v>
      </c>
      <c r="G1803" s="639">
        <f>F1803*Main!$AF$4</f>
        <v>4377.95</v>
      </c>
      <c r="H1803" s="9"/>
    </row>
    <row r="1804" spans="1:8" s="5" customFormat="1" x14ac:dyDescent="0.35">
      <c r="A1804" s="416">
        <v>9150930</v>
      </c>
      <c r="B1804" s="254" t="s">
        <v>2660</v>
      </c>
      <c r="C1804" s="320"/>
      <c r="D1804" s="7">
        <v>1</v>
      </c>
      <c r="E1804" s="650">
        <v>3677.3083333333334</v>
      </c>
      <c r="F1804" s="8">
        <f>E1804/100*$I$2*Main!$AF$2</f>
        <v>4412.7699999999995</v>
      </c>
      <c r="G1804" s="639">
        <f>F1804*Main!$AF$4</f>
        <v>4412.7699999999995</v>
      </c>
      <c r="H1804" s="9"/>
    </row>
    <row r="1805" spans="1:8" s="5" customFormat="1" x14ac:dyDescent="0.35">
      <c r="A1805" s="416">
        <v>9150931</v>
      </c>
      <c r="B1805" s="254" t="s">
        <v>2661</v>
      </c>
      <c r="C1805" s="7" t="s">
        <v>36</v>
      </c>
      <c r="D1805" s="7">
        <v>1</v>
      </c>
      <c r="E1805" s="650">
        <v>3706.35</v>
      </c>
      <c r="F1805" s="8">
        <f>E1805/100*$I$2*Main!$AF$2</f>
        <v>4447.62</v>
      </c>
      <c r="G1805" s="639">
        <f>F1805*Main!$AF$4</f>
        <v>4447.62</v>
      </c>
      <c r="H1805" s="9"/>
    </row>
    <row r="1806" spans="1:8" s="5" customFormat="1" x14ac:dyDescent="0.35">
      <c r="A1806" s="416">
        <v>9150932</v>
      </c>
      <c r="B1806" s="254" t="s">
        <v>2662</v>
      </c>
      <c r="C1806" s="7" t="s">
        <v>36</v>
      </c>
      <c r="D1806" s="7">
        <v>1</v>
      </c>
      <c r="E1806" s="650">
        <v>3764.45</v>
      </c>
      <c r="F1806" s="8">
        <f>E1806/100*$I$2*Main!$AF$2</f>
        <v>4517.34</v>
      </c>
      <c r="G1806" s="639">
        <f>F1806*Main!$AF$4</f>
        <v>4517.34</v>
      </c>
      <c r="H1806" s="9"/>
    </row>
    <row r="1807" spans="1:8" s="5" customFormat="1" x14ac:dyDescent="0.35">
      <c r="A1807" s="416">
        <v>9150933</v>
      </c>
      <c r="B1807" s="254" t="s">
        <v>2663</v>
      </c>
      <c r="C1807" s="320"/>
      <c r="D1807" s="7">
        <v>1</v>
      </c>
      <c r="E1807" s="650">
        <v>4646.1750000000002</v>
      </c>
      <c r="F1807" s="8">
        <f>E1807/100*$I$2*Main!$AF$2</f>
        <v>5575.41</v>
      </c>
      <c r="G1807" s="639">
        <f>F1807*Main!$AF$4</f>
        <v>5575.41</v>
      </c>
      <c r="H1807" s="9"/>
    </row>
    <row r="1808" spans="1:8" s="5" customFormat="1" x14ac:dyDescent="0.35">
      <c r="A1808" s="416">
        <v>9150934</v>
      </c>
      <c r="B1808" s="254" t="s">
        <v>2664</v>
      </c>
      <c r="C1808" s="320"/>
      <c r="D1808" s="7">
        <v>1</v>
      </c>
      <c r="E1808" s="650">
        <v>4676.1166666666668</v>
      </c>
      <c r="F1808" s="8">
        <f>E1808/100*$I$2*Main!$AF$2</f>
        <v>5611.34</v>
      </c>
      <c r="G1808" s="639">
        <f>F1808*Main!$AF$4</f>
        <v>5611.34</v>
      </c>
      <c r="H1808" s="9"/>
    </row>
    <row r="1809" spans="1:9" s="5" customFormat="1" x14ac:dyDescent="0.35">
      <c r="A1809" s="416">
        <v>9150935</v>
      </c>
      <c r="B1809" s="254" t="s">
        <v>2665</v>
      </c>
      <c r="C1809" s="320"/>
      <c r="D1809" s="7">
        <v>1</v>
      </c>
      <c r="E1809" s="650">
        <v>4726.0083333333332</v>
      </c>
      <c r="F1809" s="8">
        <f>E1809/100*$I$2*Main!$AF$2</f>
        <v>5671.21</v>
      </c>
      <c r="G1809" s="639">
        <f>F1809*Main!$AF$4</f>
        <v>5671.21</v>
      </c>
      <c r="H1809" s="9"/>
    </row>
    <row r="1810" spans="1:9" s="5" customFormat="1" x14ac:dyDescent="0.35">
      <c r="A1810" s="416">
        <v>9150936</v>
      </c>
      <c r="B1810" s="254" t="s">
        <v>2666</v>
      </c>
      <c r="C1810" s="320"/>
      <c r="D1810" s="7">
        <v>1</v>
      </c>
      <c r="E1810" s="650">
        <v>4775.9083333333338</v>
      </c>
      <c r="F1810" s="8">
        <f>E1810/100*$I$2*Main!$AF$2</f>
        <v>5731.09</v>
      </c>
      <c r="G1810" s="639">
        <f>F1810*Main!$AF$4</f>
        <v>5731.09</v>
      </c>
      <c r="H1810" s="9"/>
    </row>
    <row r="1811" spans="1:9" s="5" customFormat="1" x14ac:dyDescent="0.35">
      <c r="A1811" s="416">
        <v>9150937</v>
      </c>
      <c r="B1811" s="254" t="s">
        <v>2667</v>
      </c>
      <c r="C1811" s="320"/>
      <c r="D1811" s="7">
        <v>1</v>
      </c>
      <c r="E1811" s="650">
        <v>4825.8</v>
      </c>
      <c r="F1811" s="8">
        <f>E1811/100*$I$2*Main!$AF$2</f>
        <v>5790.96</v>
      </c>
      <c r="G1811" s="639">
        <f>F1811*Main!$AF$4</f>
        <v>5790.96</v>
      </c>
      <c r="H1811" s="9"/>
    </row>
    <row r="1812" spans="1:9" s="5" customFormat="1" x14ac:dyDescent="0.35">
      <c r="A1812" s="416">
        <v>9150938</v>
      </c>
      <c r="B1812" s="254" t="s">
        <v>2668</v>
      </c>
      <c r="C1812" s="320"/>
      <c r="D1812" s="7">
        <v>1</v>
      </c>
      <c r="E1812" s="650">
        <v>4875.7</v>
      </c>
      <c r="F1812" s="8">
        <f>E1812/100*$I$2*Main!$AF$2</f>
        <v>5850.84</v>
      </c>
      <c r="G1812" s="639">
        <f>F1812*Main!$AF$4</f>
        <v>5850.84</v>
      </c>
      <c r="H1812" s="9"/>
    </row>
    <row r="1813" spans="1:9" s="5" customFormat="1" x14ac:dyDescent="0.35">
      <c r="A1813" s="416">
        <v>9150939</v>
      </c>
      <c r="B1813" s="254" t="s">
        <v>2669</v>
      </c>
      <c r="C1813" s="7" t="s">
        <v>36</v>
      </c>
      <c r="D1813" s="7">
        <v>1</v>
      </c>
      <c r="E1813" s="650">
        <v>4925.6583333333338</v>
      </c>
      <c r="F1813" s="8">
        <f>E1813/100*$I$2*Main!$AF$2</f>
        <v>5910.7900000000009</v>
      </c>
      <c r="G1813" s="639">
        <f>F1813*Main!$AF$4</f>
        <v>5910.7900000000009</v>
      </c>
      <c r="H1813" s="9"/>
    </row>
    <row r="1814" spans="1:9" s="5" customFormat="1" x14ac:dyDescent="0.35">
      <c r="A1814" s="416">
        <v>9150940</v>
      </c>
      <c r="B1814" s="254" t="s">
        <v>2670</v>
      </c>
      <c r="C1814" s="7" t="s">
        <v>36</v>
      </c>
      <c r="D1814" s="7">
        <v>1</v>
      </c>
      <c r="E1814" s="650">
        <v>5025.4250000000002</v>
      </c>
      <c r="F1814" s="8">
        <f>E1814/100*$I$2*Main!$AF$2</f>
        <v>6030.51</v>
      </c>
      <c r="G1814" s="639">
        <f>F1814*Main!$AF$4</f>
        <v>6030.51</v>
      </c>
      <c r="H1814" s="9"/>
    </row>
    <row r="1815" spans="1:9" s="106" customFormat="1" x14ac:dyDescent="0.35">
      <c r="A1815" s="416">
        <v>9150941</v>
      </c>
      <c r="B1815" s="254" t="s">
        <v>2671</v>
      </c>
      <c r="C1815" s="320"/>
      <c r="D1815" s="7">
        <v>1</v>
      </c>
      <c r="E1815" s="650">
        <v>4779.666666666667</v>
      </c>
      <c r="F1815" s="8">
        <f>E1815/100*$I$2*Main!$AF$2</f>
        <v>5735.6</v>
      </c>
      <c r="G1815" s="639">
        <f>F1815*Main!$AF$4</f>
        <v>5735.6</v>
      </c>
      <c r="H1815" s="105"/>
      <c r="I1815" s="5"/>
    </row>
    <row r="1816" spans="1:9" s="5" customFormat="1" x14ac:dyDescent="0.35">
      <c r="A1816" s="416">
        <v>9150942</v>
      </c>
      <c r="B1816" s="254" t="s">
        <v>2672</v>
      </c>
      <c r="C1816" s="320"/>
      <c r="D1816" s="7">
        <v>1</v>
      </c>
      <c r="E1816" s="650">
        <v>4809.625</v>
      </c>
      <c r="F1816" s="8">
        <f>E1816/100*$I$2*Main!$AF$2</f>
        <v>5771.5499999999993</v>
      </c>
      <c r="G1816" s="639">
        <f>F1816*Main!$AF$4</f>
        <v>5771.5499999999993</v>
      </c>
      <c r="H1816" s="9"/>
    </row>
    <row r="1817" spans="1:9" s="5" customFormat="1" x14ac:dyDescent="0.35">
      <c r="A1817" s="416">
        <v>9150943</v>
      </c>
      <c r="B1817" s="254" t="s">
        <v>2673</v>
      </c>
      <c r="C1817" s="320"/>
      <c r="D1817" s="7">
        <v>1</v>
      </c>
      <c r="E1817" s="650">
        <v>4859.5</v>
      </c>
      <c r="F1817" s="8">
        <f>E1817/100*$I$2*Main!$AF$2</f>
        <v>5831.4</v>
      </c>
      <c r="G1817" s="639">
        <f>F1817*Main!$AF$4</f>
        <v>5831.4</v>
      </c>
      <c r="H1817" s="9"/>
    </row>
    <row r="1818" spans="1:9" s="5" customFormat="1" x14ac:dyDescent="0.35">
      <c r="A1818" s="416">
        <v>9150944</v>
      </c>
      <c r="B1818" s="254" t="s">
        <v>2674</v>
      </c>
      <c r="C1818" s="320"/>
      <c r="D1818" s="7">
        <v>1</v>
      </c>
      <c r="E1818" s="650">
        <v>4909.3999999999996</v>
      </c>
      <c r="F1818" s="8">
        <f>E1818/100*$I$2*Main!$AF$2</f>
        <v>5891.2799999999988</v>
      </c>
      <c r="G1818" s="639">
        <f>F1818*Main!$AF$4</f>
        <v>5891.2799999999988</v>
      </c>
      <c r="H1818" s="9"/>
    </row>
    <row r="1819" spans="1:9" s="5" customFormat="1" x14ac:dyDescent="0.35">
      <c r="A1819" s="416">
        <v>9150945</v>
      </c>
      <c r="B1819" s="254" t="s">
        <v>2675</v>
      </c>
      <c r="C1819" s="320"/>
      <c r="D1819" s="7">
        <v>1</v>
      </c>
      <c r="E1819" s="650">
        <v>4959.3166666666666</v>
      </c>
      <c r="F1819" s="8">
        <f>E1819/100*$I$2*Main!$AF$2</f>
        <v>5951.18</v>
      </c>
      <c r="G1819" s="639">
        <f>F1819*Main!$AF$4</f>
        <v>5951.18</v>
      </c>
      <c r="H1819" s="9"/>
    </row>
    <row r="1820" spans="1:9" s="5" customFormat="1" x14ac:dyDescent="0.35">
      <c r="A1820" s="416">
        <v>9150946</v>
      </c>
      <c r="B1820" s="254" t="s">
        <v>2676</v>
      </c>
      <c r="C1820" s="320"/>
      <c r="D1820" s="7">
        <v>1</v>
      </c>
      <c r="E1820" s="650">
        <v>5009.208333333333</v>
      </c>
      <c r="F1820" s="8">
        <f>E1820/100*$I$2*Main!$AF$2</f>
        <v>6011.0499999999993</v>
      </c>
      <c r="G1820" s="639">
        <f>F1820*Main!$AF$4</f>
        <v>6011.0499999999993</v>
      </c>
      <c r="H1820" s="9"/>
    </row>
    <row r="1821" spans="1:9" s="5" customFormat="1" x14ac:dyDescent="0.35">
      <c r="A1821" s="416">
        <v>9150947</v>
      </c>
      <c r="B1821" s="254" t="s">
        <v>2677</v>
      </c>
      <c r="C1821" s="7" t="s">
        <v>36</v>
      </c>
      <c r="D1821" s="7">
        <v>1</v>
      </c>
      <c r="E1821" s="650">
        <v>5059.1083333333336</v>
      </c>
      <c r="F1821" s="8">
        <f>E1821/100*$I$2*Main!$AF$2</f>
        <v>6070.93</v>
      </c>
      <c r="G1821" s="639">
        <f>F1821*Main!$AF$4</f>
        <v>6070.93</v>
      </c>
      <c r="H1821" s="9"/>
    </row>
    <row r="1822" spans="1:9" s="5" customFormat="1" x14ac:dyDescent="0.35">
      <c r="A1822" s="416">
        <v>9150948</v>
      </c>
      <c r="B1822" s="254" t="s">
        <v>2678</v>
      </c>
      <c r="C1822" s="7" t="s">
        <v>36</v>
      </c>
      <c r="D1822" s="7">
        <v>1</v>
      </c>
      <c r="E1822" s="650">
        <v>5158.8916666666664</v>
      </c>
      <c r="F1822" s="8">
        <f>E1822/100*$I$2*Main!$AF$2</f>
        <v>6190.6699999999992</v>
      </c>
      <c r="G1822" s="639">
        <f>F1822*Main!$AF$4</f>
        <v>6190.6699999999992</v>
      </c>
      <c r="H1822" s="9"/>
    </row>
    <row r="1823" spans="1:9" s="106" customFormat="1" x14ac:dyDescent="0.35">
      <c r="A1823" s="416">
        <v>9150782</v>
      </c>
      <c r="B1823" s="254" t="s">
        <v>2679</v>
      </c>
      <c r="C1823" s="320"/>
      <c r="D1823" s="7">
        <v>1</v>
      </c>
      <c r="E1823" s="650">
        <v>7361.9083333333338</v>
      </c>
      <c r="F1823" s="8">
        <f>E1823/100*$I$2*Main!$AF$2</f>
        <v>8834.2900000000009</v>
      </c>
      <c r="G1823" s="639">
        <f>F1823*Main!$AF$4</f>
        <v>8834.2900000000009</v>
      </c>
      <c r="H1823" s="105"/>
      <c r="I1823" s="5"/>
    </row>
    <row r="1824" spans="1:9" s="5" customFormat="1" x14ac:dyDescent="0.35">
      <c r="A1824" s="416">
        <v>9150783</v>
      </c>
      <c r="B1824" s="254" t="s">
        <v>2680</v>
      </c>
      <c r="C1824" s="320"/>
      <c r="D1824" s="7">
        <v>1</v>
      </c>
      <c r="E1824" s="650">
        <v>7407.6166666666668</v>
      </c>
      <c r="F1824" s="8">
        <f>E1824/100*$I$2*Main!$AF$2</f>
        <v>8889.14</v>
      </c>
      <c r="G1824" s="639">
        <f>F1824*Main!$AF$4</f>
        <v>8889.14</v>
      </c>
      <c r="H1824" s="9"/>
    </row>
    <row r="1825" spans="1:9" s="5" customFormat="1" x14ac:dyDescent="0.35">
      <c r="A1825" s="416">
        <v>9150784</v>
      </c>
      <c r="B1825" s="254" t="s">
        <v>2681</v>
      </c>
      <c r="C1825" s="320"/>
      <c r="D1825" s="7">
        <v>1</v>
      </c>
      <c r="E1825" s="650">
        <v>7453.3249999999998</v>
      </c>
      <c r="F1825" s="8">
        <f>E1825/100*$I$2*Main!$AF$2</f>
        <v>8943.99</v>
      </c>
      <c r="G1825" s="639">
        <f>F1825*Main!$AF$4</f>
        <v>8943.99</v>
      </c>
      <c r="H1825" s="9"/>
    </row>
    <row r="1826" spans="1:9" s="5" customFormat="1" x14ac:dyDescent="0.35">
      <c r="A1826" s="416">
        <v>9150785</v>
      </c>
      <c r="B1826" s="254" t="s">
        <v>2682</v>
      </c>
      <c r="C1826" s="7" t="s">
        <v>36</v>
      </c>
      <c r="D1826" s="7">
        <v>1</v>
      </c>
      <c r="E1826" s="650">
        <v>7499.0166666666664</v>
      </c>
      <c r="F1826" s="8">
        <f>E1826/100*$I$2*Main!$AF$2</f>
        <v>8998.82</v>
      </c>
      <c r="G1826" s="639">
        <f>F1826*Main!$AF$4</f>
        <v>8998.82</v>
      </c>
      <c r="H1826" s="9"/>
    </row>
    <row r="1827" spans="1:9" s="5" customFormat="1" x14ac:dyDescent="0.35">
      <c r="A1827" s="416">
        <v>9150786</v>
      </c>
      <c r="B1827" s="254" t="s">
        <v>2683</v>
      </c>
      <c r="C1827" s="7" t="s">
        <v>36</v>
      </c>
      <c r="D1827" s="7">
        <v>1</v>
      </c>
      <c r="E1827" s="650">
        <v>7590.4250000000002</v>
      </c>
      <c r="F1827" s="8">
        <f>E1827/100*$I$2*Main!$AF$2</f>
        <v>9108.51</v>
      </c>
      <c r="G1827" s="639">
        <f>F1827*Main!$AF$4</f>
        <v>9108.51</v>
      </c>
      <c r="H1827" s="9"/>
    </row>
    <row r="1828" spans="1:9" s="5" customFormat="1" x14ac:dyDescent="0.35">
      <c r="A1828" s="416">
        <v>9150949</v>
      </c>
      <c r="B1828" s="254" t="s">
        <v>2684</v>
      </c>
      <c r="C1828" s="320"/>
      <c r="D1828" s="7">
        <v>1</v>
      </c>
      <c r="E1828" s="650">
        <v>8189.9416666666666</v>
      </c>
      <c r="F1828" s="8">
        <f>E1828/100*$I$2*Main!$AF$2</f>
        <v>9827.93</v>
      </c>
      <c r="G1828" s="639">
        <f>F1828*Main!$AF$4</f>
        <v>9827.93</v>
      </c>
      <c r="H1828" s="9"/>
    </row>
    <row r="1829" spans="1:9" s="5" customFormat="1" x14ac:dyDescent="0.35">
      <c r="A1829" s="416">
        <v>9150950</v>
      </c>
      <c r="B1829" s="254" t="s">
        <v>2685</v>
      </c>
      <c r="C1829" s="320"/>
      <c r="D1829" s="7">
        <v>1</v>
      </c>
      <c r="E1829" s="650">
        <v>8223.3916666666664</v>
      </c>
      <c r="F1829" s="8">
        <f>E1829/100*$I$2*Main!$AF$2</f>
        <v>9868.07</v>
      </c>
      <c r="G1829" s="639">
        <f>F1829*Main!$AF$4</f>
        <v>9868.07</v>
      </c>
      <c r="H1829" s="9"/>
    </row>
    <row r="1830" spans="1:9" s="5" customFormat="1" x14ac:dyDescent="0.35">
      <c r="A1830" s="416">
        <v>9150951</v>
      </c>
      <c r="B1830" s="254" t="s">
        <v>2686</v>
      </c>
      <c r="C1830" s="320"/>
      <c r="D1830" s="7">
        <v>1</v>
      </c>
      <c r="E1830" s="650">
        <v>8279.15</v>
      </c>
      <c r="F1830" s="8">
        <f>E1830/100*$I$2*Main!$AF$2</f>
        <v>9934.98</v>
      </c>
      <c r="G1830" s="639">
        <f>F1830*Main!$AF$4</f>
        <v>9934.98</v>
      </c>
      <c r="H1830" s="9"/>
    </row>
    <row r="1831" spans="1:9" s="5" customFormat="1" x14ac:dyDescent="0.35">
      <c r="A1831" s="416">
        <v>9150952</v>
      </c>
      <c r="B1831" s="254" t="s">
        <v>2687</v>
      </c>
      <c r="C1831" s="320"/>
      <c r="D1831" s="7">
        <v>1</v>
      </c>
      <c r="E1831" s="650">
        <v>8334.9</v>
      </c>
      <c r="F1831" s="8">
        <f>E1831/100*$I$2*Main!$AF$2</f>
        <v>10001.879999999999</v>
      </c>
      <c r="G1831" s="639">
        <f>F1831*Main!$AF$4</f>
        <v>10001.879999999999</v>
      </c>
      <c r="H1831" s="9"/>
    </row>
    <row r="1832" spans="1:9" s="5" customFormat="1" x14ac:dyDescent="0.35">
      <c r="A1832" s="416">
        <v>9150953</v>
      </c>
      <c r="B1832" s="254" t="s">
        <v>2688</v>
      </c>
      <c r="C1832" s="320"/>
      <c r="D1832" s="7">
        <v>1</v>
      </c>
      <c r="E1832" s="650">
        <v>8414.3583333333336</v>
      </c>
      <c r="F1832" s="8">
        <f>E1832/100*$I$2*Main!$AF$2</f>
        <v>10097.230000000001</v>
      </c>
      <c r="G1832" s="639">
        <f>F1832*Main!$AF$4</f>
        <v>10097.230000000001</v>
      </c>
      <c r="H1832" s="9"/>
    </row>
    <row r="1833" spans="1:9" s="5" customFormat="1" x14ac:dyDescent="0.35">
      <c r="A1833" s="416">
        <v>9150954</v>
      </c>
      <c r="B1833" s="254" t="s">
        <v>2689</v>
      </c>
      <c r="C1833" s="320"/>
      <c r="D1833" s="7">
        <v>1</v>
      </c>
      <c r="E1833" s="650">
        <v>8686</v>
      </c>
      <c r="F1833" s="8">
        <f>E1833/100*$I$2*Main!$AF$2</f>
        <v>10423.200000000001</v>
      </c>
      <c r="G1833" s="639">
        <f>F1833*Main!$AF$4</f>
        <v>10423.200000000001</v>
      </c>
      <c r="H1833" s="9"/>
    </row>
    <row r="1834" spans="1:9" s="5" customFormat="1" x14ac:dyDescent="0.35">
      <c r="A1834" s="416">
        <v>9150955</v>
      </c>
      <c r="B1834" s="254" t="s">
        <v>2690</v>
      </c>
      <c r="C1834" s="7" t="s">
        <v>36</v>
      </c>
      <c r="D1834" s="7">
        <v>1</v>
      </c>
      <c r="E1834" s="650">
        <v>8623.0750000000007</v>
      </c>
      <c r="F1834" s="8">
        <f>E1834/100*$I$2*Main!$AF$2</f>
        <v>10347.69</v>
      </c>
      <c r="G1834" s="639">
        <f>F1834*Main!$AF$4</f>
        <v>10347.69</v>
      </c>
      <c r="H1834" s="9"/>
    </row>
    <row r="1835" spans="1:9" s="5" customFormat="1" x14ac:dyDescent="0.35">
      <c r="A1835" s="416">
        <v>9150956</v>
      </c>
      <c r="B1835" s="254" t="s">
        <v>2691</v>
      </c>
      <c r="C1835" s="7" t="s">
        <v>36</v>
      </c>
      <c r="D1835" s="7">
        <v>1</v>
      </c>
      <c r="E1835" s="650">
        <v>8810.8083333333325</v>
      </c>
      <c r="F1835" s="8">
        <f>E1835/100*$I$2*Main!$AF$2</f>
        <v>10572.97</v>
      </c>
      <c r="G1835" s="639">
        <f>F1835*Main!$AF$4</f>
        <v>10572.97</v>
      </c>
      <c r="H1835" s="9"/>
    </row>
    <row r="1836" spans="1:9" s="106" customFormat="1" x14ac:dyDescent="0.35">
      <c r="A1836" s="416">
        <v>9150957</v>
      </c>
      <c r="B1836" s="254" t="s">
        <v>2692</v>
      </c>
      <c r="C1836" s="320"/>
      <c r="D1836" s="7">
        <v>1</v>
      </c>
      <c r="E1836" s="650">
        <v>4946.583333333333</v>
      </c>
      <c r="F1836" s="8">
        <f>E1836/100*$I$2*Main!$AF$2</f>
        <v>5935.9</v>
      </c>
      <c r="G1836" s="639">
        <f>F1836*Main!$AF$4</f>
        <v>5935.9</v>
      </c>
      <c r="H1836" s="105"/>
      <c r="I1836" s="5"/>
    </row>
    <row r="1837" spans="1:9" s="106" customFormat="1" x14ac:dyDescent="0.35">
      <c r="A1837" s="416">
        <v>9150958</v>
      </c>
      <c r="B1837" s="254" t="s">
        <v>2693</v>
      </c>
      <c r="C1837" s="320"/>
      <c r="D1837" s="7">
        <v>1</v>
      </c>
      <c r="E1837" s="650">
        <v>4976.5</v>
      </c>
      <c r="F1837" s="8">
        <f>E1837/100*$I$2*Main!$AF$2</f>
        <v>5971.8</v>
      </c>
      <c r="G1837" s="639">
        <f>F1837*Main!$AF$4</f>
        <v>5971.8</v>
      </c>
      <c r="H1837" s="105"/>
      <c r="I1837" s="5"/>
    </row>
    <row r="1838" spans="1:9" s="106" customFormat="1" x14ac:dyDescent="0.35">
      <c r="A1838" s="416">
        <v>9150959</v>
      </c>
      <c r="B1838" s="254" t="s">
        <v>2694</v>
      </c>
      <c r="C1838" s="320"/>
      <c r="D1838" s="7">
        <v>1</v>
      </c>
      <c r="E1838" s="650">
        <v>5026.3999999999996</v>
      </c>
      <c r="F1838" s="8">
        <f>E1838/100*$I$2*Main!$AF$2</f>
        <v>6031.6799999999994</v>
      </c>
      <c r="G1838" s="639">
        <f>F1838*Main!$AF$4</f>
        <v>6031.6799999999994</v>
      </c>
      <c r="H1838" s="105"/>
      <c r="I1838" s="5"/>
    </row>
    <row r="1839" spans="1:9" s="106" customFormat="1" x14ac:dyDescent="0.35">
      <c r="A1839" s="416">
        <v>9150960</v>
      </c>
      <c r="B1839" s="254" t="s">
        <v>2695</v>
      </c>
      <c r="C1839" s="320"/>
      <c r="D1839" s="7">
        <v>1</v>
      </c>
      <c r="E1839" s="650">
        <v>5076.3166666666666</v>
      </c>
      <c r="F1839" s="8">
        <f>E1839/100*$I$2*Main!$AF$2</f>
        <v>6091.58</v>
      </c>
      <c r="G1839" s="639">
        <f>F1839*Main!$AF$4</f>
        <v>6091.58</v>
      </c>
      <c r="H1839" s="105"/>
      <c r="I1839" s="5"/>
    </row>
    <row r="1840" spans="1:9" s="5" customFormat="1" x14ac:dyDescent="0.35">
      <c r="A1840" s="416">
        <v>9150961</v>
      </c>
      <c r="B1840" s="254" t="s">
        <v>2696</v>
      </c>
      <c r="C1840" s="320"/>
      <c r="D1840" s="7">
        <v>1</v>
      </c>
      <c r="E1840" s="650">
        <v>5126.1916666666666</v>
      </c>
      <c r="F1840" s="8">
        <f>E1840/100*$I$2*Main!$AF$2</f>
        <v>6151.4299999999994</v>
      </c>
      <c r="G1840" s="639">
        <f>F1840*Main!$AF$4</f>
        <v>6151.4299999999994</v>
      </c>
      <c r="H1840" s="9"/>
    </row>
    <row r="1841" spans="1:8" s="5" customFormat="1" x14ac:dyDescent="0.35">
      <c r="A1841" s="416">
        <v>9150962</v>
      </c>
      <c r="B1841" s="254" t="s">
        <v>2697</v>
      </c>
      <c r="C1841" s="320"/>
      <c r="D1841" s="7">
        <v>1</v>
      </c>
      <c r="E1841" s="650">
        <v>5176.083333333333</v>
      </c>
      <c r="F1841" s="8">
        <f>E1841/100*$I$2*Main!$AF$2</f>
        <v>6211.2999999999993</v>
      </c>
      <c r="G1841" s="639">
        <f>F1841*Main!$AF$4</f>
        <v>6211.2999999999993</v>
      </c>
      <c r="H1841" s="9"/>
    </row>
    <row r="1842" spans="1:8" s="5" customFormat="1" x14ac:dyDescent="0.35">
      <c r="A1842" s="416">
        <v>9150963</v>
      </c>
      <c r="B1842" s="254" t="s">
        <v>2698</v>
      </c>
      <c r="C1842" s="7" t="s">
        <v>36</v>
      </c>
      <c r="D1842" s="7">
        <v>1</v>
      </c>
      <c r="E1842" s="650">
        <v>5225.9833333333336</v>
      </c>
      <c r="F1842" s="8">
        <f>E1842/100*$I$2*Main!$AF$2</f>
        <v>6271.18</v>
      </c>
      <c r="G1842" s="639">
        <f>F1842*Main!$AF$4</f>
        <v>6271.18</v>
      </c>
      <c r="H1842" s="9"/>
    </row>
    <row r="1843" spans="1:8" s="5" customFormat="1" x14ac:dyDescent="0.35">
      <c r="A1843" s="416">
        <v>9150964</v>
      </c>
      <c r="B1843" s="254" t="s">
        <v>2699</v>
      </c>
      <c r="C1843" s="7" t="s">
        <v>36</v>
      </c>
      <c r="D1843" s="7">
        <v>1</v>
      </c>
      <c r="E1843" s="650">
        <v>5325.8083333333334</v>
      </c>
      <c r="F1843" s="8">
        <f>E1843/100*$I$2*Main!$AF$2</f>
        <v>6390.9699999999993</v>
      </c>
      <c r="G1843" s="639">
        <f>F1843*Main!$AF$4</f>
        <v>6390.9699999999993</v>
      </c>
      <c r="H1843" s="9"/>
    </row>
    <row r="1844" spans="1:8" s="5" customFormat="1" x14ac:dyDescent="0.35">
      <c r="A1844" s="416">
        <v>9150983</v>
      </c>
      <c r="B1844" s="254" t="s">
        <v>2700</v>
      </c>
      <c r="C1844" s="320"/>
      <c r="D1844" s="7">
        <v>1</v>
      </c>
      <c r="E1844" s="650">
        <v>8139.65</v>
      </c>
      <c r="F1844" s="8">
        <f>E1844/100*$I$2*Main!$AF$2</f>
        <v>9767.58</v>
      </c>
      <c r="G1844" s="639">
        <f>F1844*Main!$AF$4</f>
        <v>9767.58</v>
      </c>
      <c r="H1844" s="9"/>
    </row>
    <row r="1845" spans="1:8" s="5" customFormat="1" x14ac:dyDescent="0.35">
      <c r="A1845" s="416">
        <v>9150984</v>
      </c>
      <c r="B1845" s="254" t="s">
        <v>2701</v>
      </c>
      <c r="C1845" s="320"/>
      <c r="D1845" s="7">
        <v>1</v>
      </c>
      <c r="E1845" s="650">
        <v>8191.4083333333338</v>
      </c>
      <c r="F1845" s="8">
        <f>E1845/100*$I$2*Main!$AF$2</f>
        <v>9829.69</v>
      </c>
      <c r="G1845" s="639">
        <f>F1845*Main!$AF$4</f>
        <v>9829.69</v>
      </c>
      <c r="H1845" s="9"/>
    </row>
    <row r="1846" spans="1:8" s="5" customFormat="1" x14ac:dyDescent="0.35">
      <c r="A1846" s="416">
        <v>9150985</v>
      </c>
      <c r="B1846" s="254" t="s">
        <v>2702</v>
      </c>
      <c r="C1846" s="320"/>
      <c r="D1846" s="7">
        <v>1</v>
      </c>
      <c r="E1846" s="650">
        <v>8243.125</v>
      </c>
      <c r="F1846" s="8">
        <f>E1846/100*$I$2*Main!$AF$2</f>
        <v>9891.75</v>
      </c>
      <c r="G1846" s="639">
        <f>F1846*Main!$AF$4</f>
        <v>9891.75</v>
      </c>
      <c r="H1846" s="9"/>
    </row>
    <row r="1847" spans="1:8" s="5" customFormat="1" x14ac:dyDescent="0.35">
      <c r="A1847" s="416">
        <v>9150986</v>
      </c>
      <c r="B1847" s="254" t="s">
        <v>2703</v>
      </c>
      <c r="C1847" s="7" t="s">
        <v>36</v>
      </c>
      <c r="D1847" s="7">
        <v>1</v>
      </c>
      <c r="E1847" s="650">
        <v>8294.9083333333328</v>
      </c>
      <c r="F1847" s="8">
        <f>E1847/100*$I$2*Main!$AF$2</f>
        <v>9953.89</v>
      </c>
      <c r="G1847" s="639">
        <f>F1847*Main!$AF$4</f>
        <v>9953.89</v>
      </c>
      <c r="H1847" s="9"/>
    </row>
    <row r="1848" spans="1:8" s="5" customFormat="1" x14ac:dyDescent="0.35">
      <c r="A1848" s="416">
        <v>9150987</v>
      </c>
      <c r="B1848" s="254" t="s">
        <v>2704</v>
      </c>
      <c r="C1848" s="7" t="s">
        <v>36</v>
      </c>
      <c r="D1848" s="7">
        <v>1</v>
      </c>
      <c r="E1848" s="650">
        <v>8398.4</v>
      </c>
      <c r="F1848" s="8">
        <f>E1848/100*$I$2*Main!$AF$2</f>
        <v>10078.08</v>
      </c>
      <c r="G1848" s="639">
        <f>F1848*Main!$AF$4</f>
        <v>10078.08</v>
      </c>
      <c r="H1848" s="9"/>
    </row>
    <row r="1849" spans="1:8" s="5" customFormat="1" x14ac:dyDescent="0.35">
      <c r="A1849" s="416">
        <v>9150965</v>
      </c>
      <c r="B1849" s="254" t="s">
        <v>2705</v>
      </c>
      <c r="C1849" s="320"/>
      <c r="D1849" s="7">
        <v>1</v>
      </c>
      <c r="E1849" s="650">
        <v>10015.741666666667</v>
      </c>
      <c r="F1849" s="8">
        <f>E1849/100*$I$2*Main!$AF$2</f>
        <v>12018.89</v>
      </c>
      <c r="G1849" s="639">
        <f>F1849*Main!$AF$4</f>
        <v>12018.89</v>
      </c>
      <c r="H1849" s="9"/>
    </row>
    <row r="1850" spans="1:8" s="5" customFormat="1" x14ac:dyDescent="0.35">
      <c r="A1850" s="416">
        <v>9150966</v>
      </c>
      <c r="B1850" s="254" t="s">
        <v>2706</v>
      </c>
      <c r="C1850" s="320"/>
      <c r="D1850" s="7">
        <v>1</v>
      </c>
      <c r="E1850" s="650">
        <v>10054.741666666667</v>
      </c>
      <c r="F1850" s="8">
        <f>E1850/100*$I$2*Main!$AF$2</f>
        <v>12065.689999999999</v>
      </c>
      <c r="G1850" s="639">
        <f>F1850*Main!$AF$4</f>
        <v>12065.689999999999</v>
      </c>
      <c r="H1850" s="9"/>
    </row>
    <row r="1851" spans="1:8" s="5" customFormat="1" x14ac:dyDescent="0.35">
      <c r="A1851" s="416">
        <v>9150967</v>
      </c>
      <c r="B1851" s="254" t="s">
        <v>2707</v>
      </c>
      <c r="C1851" s="320"/>
      <c r="D1851" s="7">
        <v>1</v>
      </c>
      <c r="E1851" s="650">
        <v>10119.808333333332</v>
      </c>
      <c r="F1851" s="8">
        <f>E1851/100*$I$2*Main!$AF$2</f>
        <v>12143.77</v>
      </c>
      <c r="G1851" s="639">
        <f>F1851*Main!$AF$4</f>
        <v>12143.77</v>
      </c>
      <c r="H1851" s="9"/>
    </row>
    <row r="1852" spans="1:8" s="5" customFormat="1" x14ac:dyDescent="0.35">
      <c r="A1852" s="416">
        <v>9150968</v>
      </c>
      <c r="B1852" s="254" t="s">
        <v>2708</v>
      </c>
      <c r="C1852" s="320"/>
      <c r="D1852" s="7">
        <v>1</v>
      </c>
      <c r="E1852" s="650">
        <v>10338.883333333333</v>
      </c>
      <c r="F1852" s="8">
        <f>E1852/100*$I$2*Main!$AF$2</f>
        <v>12406.66</v>
      </c>
      <c r="G1852" s="639">
        <f>F1852*Main!$AF$4</f>
        <v>12406.66</v>
      </c>
      <c r="H1852" s="9"/>
    </row>
    <row r="1853" spans="1:8" s="5" customFormat="1" x14ac:dyDescent="0.35">
      <c r="A1853" s="416">
        <v>9150969</v>
      </c>
      <c r="B1853" s="254" t="s">
        <v>2709</v>
      </c>
      <c r="C1853" s="320"/>
      <c r="D1853" s="7">
        <v>1</v>
      </c>
      <c r="E1853" s="650">
        <v>10281</v>
      </c>
      <c r="F1853" s="8">
        <f>E1853/100*$I$2*Main!$AF$2</f>
        <v>12337.2</v>
      </c>
      <c r="G1853" s="639">
        <f>F1853*Main!$AF$4</f>
        <v>12337.2</v>
      </c>
      <c r="H1853" s="9"/>
    </row>
    <row r="1854" spans="1:8" s="5" customFormat="1" x14ac:dyDescent="0.35">
      <c r="A1854" s="416">
        <v>9150970</v>
      </c>
      <c r="B1854" s="254" t="s">
        <v>2710</v>
      </c>
      <c r="C1854" s="320"/>
      <c r="D1854" s="7">
        <v>1</v>
      </c>
      <c r="E1854" s="650">
        <v>10377.808333333332</v>
      </c>
      <c r="F1854" s="8">
        <f>E1854/100*$I$2*Main!$AF$2</f>
        <v>12453.369999999999</v>
      </c>
      <c r="G1854" s="639">
        <f>F1854*Main!$AF$4</f>
        <v>12453.369999999999</v>
      </c>
      <c r="H1854" s="9"/>
    </row>
    <row r="1855" spans="1:8" s="5" customFormat="1" x14ac:dyDescent="0.35">
      <c r="A1855" s="416">
        <v>9150981</v>
      </c>
      <c r="B1855" s="254" t="s">
        <v>2711</v>
      </c>
      <c r="C1855" s="7" t="s">
        <v>36</v>
      </c>
      <c r="D1855" s="7">
        <v>1</v>
      </c>
      <c r="E1855" s="650">
        <v>10506.966666666667</v>
      </c>
      <c r="F1855" s="8">
        <f>E1855/100*$I$2*Main!$AF$2</f>
        <v>12608.36</v>
      </c>
      <c r="G1855" s="639">
        <f>F1855*Main!$AF$4</f>
        <v>12608.36</v>
      </c>
      <c r="H1855" s="9"/>
    </row>
    <row r="1856" spans="1:8" s="5" customFormat="1" x14ac:dyDescent="0.35">
      <c r="A1856" s="416">
        <v>9150982</v>
      </c>
      <c r="B1856" s="254" t="s">
        <v>2712</v>
      </c>
      <c r="C1856" s="7" t="s">
        <v>36</v>
      </c>
      <c r="D1856" s="7">
        <v>1</v>
      </c>
      <c r="E1856" s="650">
        <v>11060.25</v>
      </c>
      <c r="F1856" s="8">
        <f>E1856/100*$I$2*Main!$AF$2</f>
        <v>13272.300000000001</v>
      </c>
      <c r="G1856" s="639">
        <f>F1856*Main!$AF$4</f>
        <v>13272.300000000001</v>
      </c>
      <c r="H1856" s="9"/>
    </row>
    <row r="1857" spans="1:9" s="5" customFormat="1" x14ac:dyDescent="0.35">
      <c r="A1857" s="416">
        <v>9150988</v>
      </c>
      <c r="B1857" s="254" t="s">
        <v>2713</v>
      </c>
      <c r="C1857" s="320"/>
      <c r="D1857" s="7">
        <v>1</v>
      </c>
      <c r="E1857" s="650">
        <v>5146.8</v>
      </c>
      <c r="F1857" s="8">
        <f>E1857/100*$I$2*Main!$AF$2</f>
        <v>6176.1600000000008</v>
      </c>
      <c r="G1857" s="639">
        <f>F1857*Main!$AF$4</f>
        <v>6176.1600000000008</v>
      </c>
      <c r="H1857" s="9"/>
    </row>
    <row r="1858" spans="1:9" s="5" customFormat="1" x14ac:dyDescent="0.35">
      <c r="A1858" s="416">
        <v>9150989</v>
      </c>
      <c r="B1858" s="254" t="s">
        <v>2714</v>
      </c>
      <c r="C1858" s="320"/>
      <c r="D1858" s="7">
        <v>1</v>
      </c>
      <c r="E1858" s="650">
        <v>5176.7416666666668</v>
      </c>
      <c r="F1858" s="8">
        <f>E1858/100*$I$2*Main!$AF$2</f>
        <v>6212.09</v>
      </c>
      <c r="G1858" s="639">
        <f>F1858*Main!$AF$4</f>
        <v>6212.09</v>
      </c>
      <c r="H1858" s="9"/>
    </row>
    <row r="1859" spans="1:9" s="5" customFormat="1" x14ac:dyDescent="0.35">
      <c r="A1859" s="416">
        <v>9150990</v>
      </c>
      <c r="B1859" s="254" t="s">
        <v>2715</v>
      </c>
      <c r="C1859" s="320"/>
      <c r="D1859" s="7">
        <v>1</v>
      </c>
      <c r="E1859" s="650">
        <v>5226.6499999999996</v>
      </c>
      <c r="F1859" s="8">
        <f>E1859/100*$I$2*Main!$AF$2</f>
        <v>6271.98</v>
      </c>
      <c r="G1859" s="639">
        <f>F1859*Main!$AF$4</f>
        <v>6271.98</v>
      </c>
      <c r="H1859" s="9"/>
    </row>
    <row r="1860" spans="1:9" s="5" customFormat="1" x14ac:dyDescent="0.35">
      <c r="A1860" s="416">
        <v>9150991</v>
      </c>
      <c r="B1860" s="254" t="s">
        <v>2716</v>
      </c>
      <c r="C1860" s="320"/>
      <c r="D1860" s="7">
        <v>1</v>
      </c>
      <c r="E1860" s="650">
        <v>5276.55</v>
      </c>
      <c r="F1860" s="8">
        <f>E1860/100*$I$2*Main!$AF$2</f>
        <v>6331.8600000000006</v>
      </c>
      <c r="G1860" s="639">
        <f>F1860*Main!$AF$4</f>
        <v>6331.8600000000006</v>
      </c>
      <c r="H1860" s="9"/>
    </row>
    <row r="1861" spans="1:9" s="5" customFormat="1" x14ac:dyDescent="0.35">
      <c r="A1861" s="416">
        <v>9150992</v>
      </c>
      <c r="B1861" s="254" t="s">
        <v>2717</v>
      </c>
      <c r="C1861" s="320"/>
      <c r="D1861" s="7">
        <v>1</v>
      </c>
      <c r="E1861" s="650">
        <v>5326.4416666666666</v>
      </c>
      <c r="F1861" s="8">
        <f>E1861/100*$I$2*Main!$AF$2</f>
        <v>6391.7300000000005</v>
      </c>
      <c r="G1861" s="639">
        <f>F1861*Main!$AF$4</f>
        <v>6391.7300000000005</v>
      </c>
      <c r="H1861" s="9"/>
    </row>
    <row r="1862" spans="1:9" s="5" customFormat="1" x14ac:dyDescent="0.35">
      <c r="A1862" s="416">
        <v>9150993</v>
      </c>
      <c r="B1862" s="254" t="s">
        <v>2718</v>
      </c>
      <c r="C1862" s="320"/>
      <c r="D1862" s="7">
        <v>1</v>
      </c>
      <c r="E1862" s="650">
        <v>5376.3666666666668</v>
      </c>
      <c r="F1862" s="8">
        <f>E1862/100*$I$2*Main!$AF$2</f>
        <v>6451.6399999999994</v>
      </c>
      <c r="G1862" s="639">
        <f>F1862*Main!$AF$4</f>
        <v>6451.6399999999994</v>
      </c>
      <c r="H1862" s="9"/>
    </row>
    <row r="1863" spans="1:9" s="106" customFormat="1" x14ac:dyDescent="0.35">
      <c r="A1863" s="416">
        <v>9150994</v>
      </c>
      <c r="B1863" s="254" t="s">
        <v>2719</v>
      </c>
      <c r="C1863" s="7" t="s">
        <v>36</v>
      </c>
      <c r="D1863" s="7">
        <v>1</v>
      </c>
      <c r="E1863" s="650">
        <v>5426.2583333333332</v>
      </c>
      <c r="F1863" s="8">
        <f>E1863/100*$I$2*Main!$AF$2</f>
        <v>6511.51</v>
      </c>
      <c r="G1863" s="639">
        <f>F1863*Main!$AF$4</f>
        <v>6511.51</v>
      </c>
      <c r="H1863" s="105"/>
      <c r="I1863" s="5"/>
    </row>
    <row r="1864" spans="1:9" s="106" customFormat="1" x14ac:dyDescent="0.35">
      <c r="A1864" s="416">
        <v>9150995</v>
      </c>
      <c r="B1864" s="254" t="s">
        <v>2720</v>
      </c>
      <c r="C1864" s="7" t="s">
        <v>36</v>
      </c>
      <c r="D1864" s="7">
        <v>1</v>
      </c>
      <c r="E1864" s="650">
        <v>5526.0166666666664</v>
      </c>
      <c r="F1864" s="8">
        <f>E1864/100*$I$2*Main!$AF$2</f>
        <v>6631.2199999999993</v>
      </c>
      <c r="G1864" s="639">
        <f>F1864*Main!$AF$4</f>
        <v>6631.2199999999993</v>
      </c>
      <c r="H1864" s="105"/>
      <c r="I1864" s="5"/>
    </row>
    <row r="1865" spans="1:9" s="106" customFormat="1" x14ac:dyDescent="0.35">
      <c r="A1865" s="416">
        <v>9234469</v>
      </c>
      <c r="B1865" s="254" t="s">
        <v>2721</v>
      </c>
      <c r="C1865" s="320"/>
      <c r="D1865" s="7">
        <v>1</v>
      </c>
      <c r="E1865" s="650">
        <v>3230.9416666666666</v>
      </c>
      <c r="F1865" s="8">
        <f>E1865/100*$I$2*Main!$AF$2</f>
        <v>3877.1299999999997</v>
      </c>
      <c r="G1865" s="639">
        <f>F1865*Main!$AF$4</f>
        <v>3877.1299999999997</v>
      </c>
      <c r="H1865" s="105"/>
      <c r="I1865" s="5"/>
    </row>
    <row r="1866" spans="1:9" s="5" customFormat="1" x14ac:dyDescent="0.35">
      <c r="A1866" s="416">
        <v>9150613</v>
      </c>
      <c r="B1866" s="254" t="s">
        <v>2722</v>
      </c>
      <c r="C1866" s="320"/>
      <c r="D1866" s="7">
        <v>1</v>
      </c>
      <c r="E1866" s="650">
        <v>2371.4583333333335</v>
      </c>
      <c r="F1866" s="8">
        <f>E1866/100*$I$2*Main!$AF$2</f>
        <v>2845.75</v>
      </c>
      <c r="G1866" s="639">
        <f>F1866*Main!$AF$4</f>
        <v>2845.75</v>
      </c>
      <c r="H1866" s="9"/>
    </row>
    <row r="1867" spans="1:9" s="5" customFormat="1" x14ac:dyDescent="0.35">
      <c r="A1867" s="416">
        <v>9150614</v>
      </c>
      <c r="B1867" s="254" t="s">
        <v>2723</v>
      </c>
      <c r="C1867" s="320"/>
      <c r="D1867" s="7">
        <v>1</v>
      </c>
      <c r="E1867" s="650">
        <v>2388.8583333333331</v>
      </c>
      <c r="F1867" s="8">
        <f>E1867/100*$I$2*Main!$AF$2</f>
        <v>2866.6299999999997</v>
      </c>
      <c r="G1867" s="639">
        <f>F1867*Main!$AF$4</f>
        <v>2866.6299999999997</v>
      </c>
      <c r="H1867" s="9"/>
    </row>
    <row r="1868" spans="1:9" s="5" customFormat="1" x14ac:dyDescent="0.35">
      <c r="A1868" s="416">
        <v>9150615</v>
      </c>
      <c r="B1868" s="254" t="s">
        <v>2724</v>
      </c>
      <c r="C1868" s="320"/>
      <c r="D1868" s="7">
        <v>1</v>
      </c>
      <c r="E1868" s="650">
        <v>2417.8833333333332</v>
      </c>
      <c r="F1868" s="8">
        <f>E1868/100*$I$2*Main!$AF$2</f>
        <v>2901.46</v>
      </c>
      <c r="G1868" s="639">
        <f>F1868*Main!$AF$4</f>
        <v>2901.46</v>
      </c>
      <c r="H1868" s="9"/>
    </row>
    <row r="1869" spans="1:9" s="5" customFormat="1" x14ac:dyDescent="0.35">
      <c r="A1869" s="416">
        <v>9150616</v>
      </c>
      <c r="B1869" s="254" t="s">
        <v>2725</v>
      </c>
      <c r="C1869" s="320"/>
      <c r="D1869" s="7">
        <v>1</v>
      </c>
      <c r="E1869" s="650">
        <v>2446.9499999999998</v>
      </c>
      <c r="F1869" s="8">
        <f>E1869/100*$I$2*Main!$AF$2</f>
        <v>2936.3399999999997</v>
      </c>
      <c r="G1869" s="639">
        <f>F1869*Main!$AF$4</f>
        <v>2936.3399999999997</v>
      </c>
      <c r="H1869" s="9"/>
    </row>
    <row r="1870" spans="1:9" s="106" customFormat="1" x14ac:dyDescent="0.35">
      <c r="A1870" s="416">
        <v>9150618</v>
      </c>
      <c r="B1870" s="254" t="s">
        <v>2726</v>
      </c>
      <c r="C1870" s="320"/>
      <c r="D1870" s="7">
        <v>1</v>
      </c>
      <c r="E1870" s="650">
        <v>2475.9749999999999</v>
      </c>
      <c r="F1870" s="8">
        <f>E1870/100*$I$2*Main!$AF$2</f>
        <v>2971.17</v>
      </c>
      <c r="G1870" s="639">
        <f>F1870*Main!$AF$4</f>
        <v>2971.17</v>
      </c>
      <c r="H1870" s="105"/>
      <c r="I1870" s="5"/>
    </row>
    <row r="1871" spans="1:9" s="106" customFormat="1" x14ac:dyDescent="0.35">
      <c r="A1871" s="416">
        <v>9150619</v>
      </c>
      <c r="B1871" s="254" t="s">
        <v>2727</v>
      </c>
      <c r="C1871" s="320"/>
      <c r="D1871" s="7">
        <v>1</v>
      </c>
      <c r="E1871" s="650">
        <v>2505.0166666666669</v>
      </c>
      <c r="F1871" s="8">
        <f>E1871/100*$I$2*Main!$AF$2</f>
        <v>3006.0200000000004</v>
      </c>
      <c r="G1871" s="639">
        <f>F1871*Main!$AF$4</f>
        <v>3006.0200000000004</v>
      </c>
      <c r="H1871" s="105"/>
      <c r="I1871" s="5"/>
    </row>
    <row r="1872" spans="1:9" s="106" customFormat="1" x14ac:dyDescent="0.35">
      <c r="A1872" s="416">
        <v>9150620</v>
      </c>
      <c r="B1872" s="254" t="s">
        <v>2728</v>
      </c>
      <c r="C1872" s="7" t="s">
        <v>36</v>
      </c>
      <c r="D1872" s="7">
        <v>1</v>
      </c>
      <c r="E1872" s="650">
        <v>2534.0416666666665</v>
      </c>
      <c r="F1872" s="8">
        <f>E1872/100*$I$2*Main!$AF$2</f>
        <v>3040.85</v>
      </c>
      <c r="G1872" s="639">
        <f>F1872*Main!$AF$4</f>
        <v>3040.85</v>
      </c>
      <c r="H1872" s="105"/>
      <c r="I1872" s="5"/>
    </row>
    <row r="1873" spans="1:9" s="5" customFormat="1" x14ac:dyDescent="0.35">
      <c r="A1873" s="416">
        <v>9150621</v>
      </c>
      <c r="B1873" s="254" t="s">
        <v>2729</v>
      </c>
      <c r="C1873" s="7" t="s">
        <v>36</v>
      </c>
      <c r="D1873" s="7">
        <v>1</v>
      </c>
      <c r="E1873" s="650">
        <v>2614.4416666666666</v>
      </c>
      <c r="F1873" s="8">
        <f>E1873/100*$I$2*Main!$AF$2</f>
        <v>3137.33</v>
      </c>
      <c r="G1873" s="639">
        <f>F1873*Main!$AF$4</f>
        <v>3137.33</v>
      </c>
      <c r="H1873" s="9"/>
    </row>
    <row r="1874" spans="1:9" s="5" customFormat="1" x14ac:dyDescent="0.35">
      <c r="A1874" s="416">
        <v>9150622</v>
      </c>
      <c r="B1874" s="254" t="s">
        <v>2730</v>
      </c>
      <c r="C1874" s="320"/>
      <c r="D1874" s="7">
        <v>1</v>
      </c>
      <c r="E1874" s="650">
        <v>2855.3916666666669</v>
      </c>
      <c r="F1874" s="8">
        <f>E1874/100*$I$2*Main!$AF$2</f>
        <v>3426.4700000000003</v>
      </c>
      <c r="G1874" s="639">
        <f>F1874*Main!$AF$4</f>
        <v>3426.4700000000003</v>
      </c>
      <c r="H1874" s="9"/>
    </row>
    <row r="1875" spans="1:9" s="5" customFormat="1" x14ac:dyDescent="0.35">
      <c r="A1875" s="416">
        <v>9150623</v>
      </c>
      <c r="B1875" s="254" t="s">
        <v>2731</v>
      </c>
      <c r="C1875" s="320"/>
      <c r="D1875" s="7">
        <v>1</v>
      </c>
      <c r="E1875" s="650">
        <v>2872.8249999999998</v>
      </c>
      <c r="F1875" s="8">
        <f>E1875/100*$I$2*Main!$AF$2</f>
        <v>3447.39</v>
      </c>
      <c r="G1875" s="639">
        <f>F1875*Main!$AF$4</f>
        <v>3447.39</v>
      </c>
      <c r="H1875" s="9"/>
    </row>
    <row r="1876" spans="1:9" s="5" customFormat="1" x14ac:dyDescent="0.35">
      <c r="A1876" s="416">
        <v>9150624</v>
      </c>
      <c r="B1876" s="254" t="s">
        <v>2732</v>
      </c>
      <c r="C1876" s="320"/>
      <c r="D1876" s="7">
        <v>1</v>
      </c>
      <c r="E1876" s="650">
        <v>2901.8833333333332</v>
      </c>
      <c r="F1876" s="8">
        <f>E1876/100*$I$2*Main!$AF$2</f>
        <v>3482.26</v>
      </c>
      <c r="G1876" s="639">
        <f>F1876*Main!$AF$4</f>
        <v>3482.26</v>
      </c>
      <c r="H1876" s="9"/>
    </row>
    <row r="1877" spans="1:9" s="5" customFormat="1" x14ac:dyDescent="0.35">
      <c r="A1877" s="416">
        <v>9150625</v>
      </c>
      <c r="B1877" s="254" t="s">
        <v>2733</v>
      </c>
      <c r="C1877" s="320"/>
      <c r="D1877" s="7">
        <v>1</v>
      </c>
      <c r="E1877" s="650">
        <v>2930.8833333333332</v>
      </c>
      <c r="F1877" s="8">
        <f>E1877/100*$I$2*Main!$AF$2</f>
        <v>3517.06</v>
      </c>
      <c r="G1877" s="639">
        <f>F1877*Main!$AF$4</f>
        <v>3517.06</v>
      </c>
      <c r="H1877" s="9"/>
    </row>
    <row r="1878" spans="1:9" s="5" customFormat="1" x14ac:dyDescent="0.35">
      <c r="A1878" s="416">
        <v>9150626</v>
      </c>
      <c r="B1878" s="254" t="s">
        <v>2734</v>
      </c>
      <c r="C1878" s="320"/>
      <c r="D1878" s="7">
        <v>1</v>
      </c>
      <c r="E1878" s="650">
        <v>2959.95</v>
      </c>
      <c r="F1878" s="8">
        <f>E1878/100*$I$2*Main!$AF$2</f>
        <v>3551.94</v>
      </c>
      <c r="G1878" s="639">
        <f>F1878*Main!$AF$4</f>
        <v>3551.94</v>
      </c>
      <c r="H1878" s="9"/>
    </row>
    <row r="1879" spans="1:9" s="5" customFormat="1" x14ac:dyDescent="0.35">
      <c r="A1879" s="416">
        <v>9150627</v>
      </c>
      <c r="B1879" s="254" t="s">
        <v>2735</v>
      </c>
      <c r="C1879" s="320"/>
      <c r="D1879" s="7">
        <v>1</v>
      </c>
      <c r="E1879" s="650">
        <v>2988.9749999999999</v>
      </c>
      <c r="F1879" s="8">
        <f>E1879/100*$I$2*Main!$AF$2</f>
        <v>3586.77</v>
      </c>
      <c r="G1879" s="639">
        <f>F1879*Main!$AF$4</f>
        <v>3586.77</v>
      </c>
      <c r="H1879" s="9"/>
    </row>
    <row r="1880" spans="1:9" s="5" customFormat="1" x14ac:dyDescent="0.35">
      <c r="A1880" s="416">
        <v>9150628</v>
      </c>
      <c r="B1880" s="254" t="s">
        <v>2736</v>
      </c>
      <c r="C1880" s="7" t="s">
        <v>36</v>
      </c>
      <c r="D1880" s="7">
        <v>1</v>
      </c>
      <c r="E1880" s="650">
        <v>3018.0250000000001</v>
      </c>
      <c r="F1880" s="8">
        <f>E1880/100*$I$2*Main!$AF$2</f>
        <v>3621.63</v>
      </c>
      <c r="G1880" s="639">
        <f>F1880*Main!$AF$4</f>
        <v>3621.63</v>
      </c>
      <c r="H1880" s="9"/>
    </row>
    <row r="1881" spans="1:9" s="5" customFormat="1" x14ac:dyDescent="0.35">
      <c r="A1881" s="416">
        <v>9150629</v>
      </c>
      <c r="B1881" s="254" t="s">
        <v>2737</v>
      </c>
      <c r="C1881" s="7" t="s">
        <v>36</v>
      </c>
      <c r="D1881" s="7">
        <v>1</v>
      </c>
      <c r="E1881" s="650">
        <v>3076.0833333333335</v>
      </c>
      <c r="F1881" s="8">
        <f>E1881/100*$I$2*Main!$AF$2</f>
        <v>3691.3</v>
      </c>
      <c r="G1881" s="639">
        <f>F1881*Main!$AF$4</f>
        <v>3691.3</v>
      </c>
      <c r="H1881" s="9"/>
    </row>
    <row r="1882" spans="1:9" s="5" customFormat="1" x14ac:dyDescent="0.35">
      <c r="A1882" s="416">
        <v>9150630</v>
      </c>
      <c r="B1882" s="254" t="s">
        <v>2738</v>
      </c>
      <c r="C1882" s="320"/>
      <c r="D1882" s="7">
        <v>1</v>
      </c>
      <c r="E1882" s="650">
        <v>542.42499999999995</v>
      </c>
      <c r="F1882" s="8">
        <f>E1882/100*$I$2*Main!$AF$2</f>
        <v>650.91</v>
      </c>
      <c r="G1882" s="639">
        <f>F1882*Main!$AF$4</f>
        <v>650.91</v>
      </c>
      <c r="H1882" s="9"/>
    </row>
    <row r="1883" spans="1:9" s="5" customFormat="1" x14ac:dyDescent="0.35">
      <c r="A1883" s="416">
        <v>9150641</v>
      </c>
      <c r="B1883" s="254" t="s">
        <v>2739</v>
      </c>
      <c r="C1883" s="320"/>
      <c r="D1883" s="7">
        <v>1</v>
      </c>
      <c r="E1883" s="650">
        <v>542.42499999999995</v>
      </c>
      <c r="F1883" s="8">
        <f>E1883/100*$I$2*Main!$AF$2</f>
        <v>650.91</v>
      </c>
      <c r="G1883" s="639">
        <f>F1883*Main!$AF$4</f>
        <v>650.91</v>
      </c>
      <c r="H1883" s="9"/>
    </row>
    <row r="1884" spans="1:9" s="106" customFormat="1" x14ac:dyDescent="0.35">
      <c r="A1884" s="416">
        <v>9150642</v>
      </c>
      <c r="B1884" s="254" t="s">
        <v>2740</v>
      </c>
      <c r="C1884" s="320"/>
      <c r="D1884" s="7">
        <v>1</v>
      </c>
      <c r="E1884" s="650">
        <v>688.45833333333337</v>
      </c>
      <c r="F1884" s="8">
        <f>E1884/100*$I$2*Main!$AF$2</f>
        <v>826.15</v>
      </c>
      <c r="G1884" s="639">
        <f>F1884*Main!$AF$4</f>
        <v>826.15</v>
      </c>
      <c r="H1884" s="105"/>
      <c r="I1884" s="5"/>
    </row>
    <row r="1885" spans="1:9" s="5" customFormat="1" x14ac:dyDescent="0.35">
      <c r="A1885" s="416">
        <v>9150643</v>
      </c>
      <c r="B1885" s="254" t="s">
        <v>2741</v>
      </c>
      <c r="C1885" s="320"/>
      <c r="D1885" s="7">
        <v>1</v>
      </c>
      <c r="E1885" s="650">
        <v>876.17499999999995</v>
      </c>
      <c r="F1885" s="8">
        <f>E1885/100*$I$2*Main!$AF$2</f>
        <v>1051.4099999999999</v>
      </c>
      <c r="G1885" s="639">
        <f>F1885*Main!$AF$4</f>
        <v>1051.4099999999999</v>
      </c>
      <c r="H1885" s="9"/>
    </row>
    <row r="1886" spans="1:9" s="5" customFormat="1" x14ac:dyDescent="0.35">
      <c r="A1886" s="416">
        <v>9150644</v>
      </c>
      <c r="B1886" s="254" t="s">
        <v>2742</v>
      </c>
      <c r="C1886" s="320"/>
      <c r="D1886" s="7">
        <v>1</v>
      </c>
      <c r="E1886" s="650">
        <v>1009.7083333333334</v>
      </c>
      <c r="F1886" s="8">
        <f>E1886/100*$I$2*Main!$AF$2</f>
        <v>1211.6500000000001</v>
      </c>
      <c r="G1886" s="639">
        <f>F1886*Main!$AF$4</f>
        <v>1211.6500000000001</v>
      </c>
      <c r="H1886" s="9"/>
    </row>
    <row r="1887" spans="1:9" s="5" customFormat="1" x14ac:dyDescent="0.35">
      <c r="A1887" s="416">
        <v>9150645</v>
      </c>
      <c r="B1887" s="254" t="s">
        <v>2743</v>
      </c>
      <c r="C1887" s="320"/>
      <c r="D1887" s="7">
        <v>1</v>
      </c>
      <c r="E1887" s="650">
        <v>1176.5666666666666</v>
      </c>
      <c r="F1887" s="8">
        <f>E1887/100*$I$2*Main!$AF$2</f>
        <v>1411.8799999999999</v>
      </c>
      <c r="G1887" s="639">
        <f>F1887*Main!$AF$4</f>
        <v>1411.8799999999999</v>
      </c>
      <c r="H1887" s="9"/>
    </row>
    <row r="1888" spans="1:9" s="106" customFormat="1" x14ac:dyDescent="0.35">
      <c r="A1888" s="416">
        <v>9150646</v>
      </c>
      <c r="B1888" s="254" t="s">
        <v>2744</v>
      </c>
      <c r="C1888" s="320"/>
      <c r="D1888" s="7">
        <v>1</v>
      </c>
      <c r="E1888" s="650">
        <v>1376.825</v>
      </c>
      <c r="F1888" s="8">
        <f>E1888/100*$I$2*Main!$AF$2</f>
        <v>1652.19</v>
      </c>
      <c r="G1888" s="639">
        <f>F1888*Main!$AF$4</f>
        <v>1652.19</v>
      </c>
      <c r="H1888" s="105"/>
      <c r="I1888" s="5"/>
    </row>
    <row r="1889" spans="1:9" s="106" customFormat="1" x14ac:dyDescent="0.35">
      <c r="A1889" s="416">
        <v>9150647</v>
      </c>
      <c r="B1889" s="254" t="s">
        <v>2745</v>
      </c>
      <c r="C1889" s="320"/>
      <c r="D1889" s="7">
        <v>1</v>
      </c>
      <c r="E1889" s="650">
        <v>914.75</v>
      </c>
      <c r="F1889" s="8">
        <f>E1889/100*$I$2*Main!$AF$2</f>
        <v>1097.7</v>
      </c>
      <c r="G1889" s="639">
        <f>F1889*Main!$AF$4</f>
        <v>1097.7</v>
      </c>
      <c r="H1889" s="105"/>
      <c r="I1889" s="5"/>
    </row>
    <row r="1890" spans="1:9" s="5" customFormat="1" x14ac:dyDescent="0.35">
      <c r="A1890" s="416">
        <v>9150648</v>
      </c>
      <c r="B1890" s="254" t="s">
        <v>2746</v>
      </c>
      <c r="C1890" s="320"/>
      <c r="D1890" s="7">
        <v>1</v>
      </c>
      <c r="E1890" s="650">
        <v>927.26666666666665</v>
      </c>
      <c r="F1890" s="8">
        <f>E1890/100*$I$2*Main!$AF$2</f>
        <v>1112.7199999999998</v>
      </c>
      <c r="G1890" s="639">
        <f>F1890*Main!$AF$4</f>
        <v>1112.7199999999998</v>
      </c>
      <c r="H1890" s="9"/>
    </row>
    <row r="1891" spans="1:9" s="106" customFormat="1" x14ac:dyDescent="0.35">
      <c r="A1891" s="416">
        <v>9150649</v>
      </c>
      <c r="B1891" s="254" t="s">
        <v>2747</v>
      </c>
      <c r="C1891" s="320"/>
      <c r="D1891" s="7">
        <v>1</v>
      </c>
      <c r="E1891" s="650">
        <v>948.1583333333333</v>
      </c>
      <c r="F1891" s="8">
        <f>E1891/100*$I$2*Main!$AF$2</f>
        <v>1137.79</v>
      </c>
      <c r="G1891" s="639">
        <f>F1891*Main!$AF$4</f>
        <v>1137.79</v>
      </c>
      <c r="H1891" s="105"/>
      <c r="I1891" s="5"/>
    </row>
    <row r="1892" spans="1:9" s="5" customFormat="1" x14ac:dyDescent="0.35">
      <c r="A1892" s="416">
        <v>9150650</v>
      </c>
      <c r="B1892" s="254" t="s">
        <v>2748</v>
      </c>
      <c r="C1892" s="320"/>
      <c r="D1892" s="7">
        <v>1</v>
      </c>
      <c r="E1892" s="650">
        <v>968.98333333333335</v>
      </c>
      <c r="F1892" s="8">
        <f>E1892/100*$I$2*Main!$AF$2</f>
        <v>1162.78</v>
      </c>
      <c r="G1892" s="639">
        <f>F1892*Main!$AF$4</f>
        <v>1162.78</v>
      </c>
      <c r="H1892" s="9"/>
    </row>
    <row r="1893" spans="1:9" s="5" customFormat="1" x14ac:dyDescent="0.35">
      <c r="A1893" s="416">
        <v>9150652</v>
      </c>
      <c r="B1893" s="254" t="s">
        <v>2749</v>
      </c>
      <c r="C1893" s="320"/>
      <c r="D1893" s="7">
        <v>1</v>
      </c>
      <c r="E1893" s="650">
        <v>989.82500000000005</v>
      </c>
      <c r="F1893" s="8">
        <f>E1893/100*$I$2*Main!$AF$2</f>
        <v>1187.7900000000002</v>
      </c>
      <c r="G1893" s="639">
        <f>F1893*Main!$AF$4</f>
        <v>1187.7900000000002</v>
      </c>
      <c r="H1893" s="9"/>
    </row>
    <row r="1894" spans="1:9" s="5" customFormat="1" x14ac:dyDescent="0.35">
      <c r="A1894" s="416">
        <v>9150653</v>
      </c>
      <c r="B1894" s="254" t="s">
        <v>2750</v>
      </c>
      <c r="C1894" s="320"/>
      <c r="D1894" s="7">
        <v>1</v>
      </c>
      <c r="E1894" s="650">
        <v>1010.6833333333333</v>
      </c>
      <c r="F1894" s="8">
        <f>E1894/100*$I$2*Main!$AF$2</f>
        <v>1212.82</v>
      </c>
      <c r="G1894" s="639">
        <f>F1894*Main!$AF$4</f>
        <v>1212.82</v>
      </c>
      <c r="H1894" s="9"/>
    </row>
    <row r="1895" spans="1:9" s="5" customFormat="1" x14ac:dyDescent="0.35">
      <c r="A1895" s="416">
        <v>9150654</v>
      </c>
      <c r="B1895" s="254" t="s">
        <v>2751</v>
      </c>
      <c r="C1895" s="7" t="s">
        <v>36</v>
      </c>
      <c r="D1895" s="7">
        <v>1</v>
      </c>
      <c r="E1895" s="650">
        <v>1031.575</v>
      </c>
      <c r="F1895" s="8">
        <f>E1895/100*$I$2*Main!$AF$2</f>
        <v>1237.8900000000001</v>
      </c>
      <c r="G1895" s="639">
        <f>F1895*Main!$AF$4</f>
        <v>1237.8900000000001</v>
      </c>
      <c r="H1895" s="9"/>
    </row>
    <row r="1896" spans="1:9" s="5" customFormat="1" x14ac:dyDescent="0.35">
      <c r="A1896" s="416">
        <v>9150656</v>
      </c>
      <c r="B1896" s="254" t="s">
        <v>2752</v>
      </c>
      <c r="C1896" s="7" t="s">
        <v>36</v>
      </c>
      <c r="D1896" s="7">
        <v>1</v>
      </c>
      <c r="E1896" s="650">
        <v>1073.2750000000001</v>
      </c>
      <c r="F1896" s="8">
        <f>E1896/100*$I$2*Main!$AF$2</f>
        <v>1287.93</v>
      </c>
      <c r="G1896" s="639">
        <f>F1896*Main!$AF$4</f>
        <v>1287.93</v>
      </c>
      <c r="H1896" s="9"/>
    </row>
    <row r="1897" spans="1:9" s="5" customFormat="1" x14ac:dyDescent="0.35">
      <c r="A1897" s="416">
        <v>9122912</v>
      </c>
      <c r="B1897" s="254" t="s">
        <v>2753</v>
      </c>
      <c r="C1897" s="320"/>
      <c r="D1897" s="7">
        <v>1</v>
      </c>
      <c r="E1897" s="650">
        <v>3605.5</v>
      </c>
      <c r="F1897" s="8">
        <f>E1897/100*$I$2*Main!$AF$2</f>
        <v>4326.6000000000004</v>
      </c>
      <c r="G1897" s="639">
        <f>F1897*Main!$AF$4</f>
        <v>4326.6000000000004</v>
      </c>
      <c r="H1897" s="9"/>
    </row>
    <row r="1898" spans="1:9" s="5" customFormat="1" x14ac:dyDescent="0.35">
      <c r="A1898" s="416">
        <v>9122916</v>
      </c>
      <c r="B1898" s="254" t="s">
        <v>2754</v>
      </c>
      <c r="C1898" s="320"/>
      <c r="D1898" s="7">
        <v>1</v>
      </c>
      <c r="E1898" s="650">
        <v>3623.3166666666666</v>
      </c>
      <c r="F1898" s="8">
        <f>E1898/100*$I$2*Main!$AF$2</f>
        <v>4347.9800000000005</v>
      </c>
      <c r="G1898" s="639">
        <f>F1898*Main!$AF$4</f>
        <v>4347.9800000000005</v>
      </c>
      <c r="H1898" s="9"/>
    </row>
    <row r="1899" spans="1:9" s="5" customFormat="1" x14ac:dyDescent="0.35">
      <c r="A1899" s="416">
        <v>9122920</v>
      </c>
      <c r="B1899" s="254" t="s">
        <v>2755</v>
      </c>
      <c r="C1899" s="320"/>
      <c r="D1899" s="7">
        <v>1</v>
      </c>
      <c r="E1899" s="650">
        <v>3641.1750000000002</v>
      </c>
      <c r="F1899" s="8">
        <f>E1899/100*$I$2*Main!$AF$2</f>
        <v>4369.4100000000008</v>
      </c>
      <c r="G1899" s="639">
        <f>F1899*Main!$AF$4</f>
        <v>4369.4100000000008</v>
      </c>
      <c r="H1899" s="9"/>
    </row>
    <row r="1900" spans="1:9" s="5" customFormat="1" x14ac:dyDescent="0.35">
      <c r="A1900" s="416">
        <v>9122924</v>
      </c>
      <c r="B1900" s="254" t="s">
        <v>2756</v>
      </c>
      <c r="C1900" s="7" t="s">
        <v>36</v>
      </c>
      <c r="D1900" s="7">
        <v>1</v>
      </c>
      <c r="E1900" s="650">
        <v>3658.9250000000002</v>
      </c>
      <c r="F1900" s="8">
        <f>E1900/100*$I$2*Main!$AF$2</f>
        <v>4390.71</v>
      </c>
      <c r="G1900" s="639">
        <f>F1900*Main!$AF$4</f>
        <v>4390.71</v>
      </c>
      <c r="H1900" s="9"/>
    </row>
    <row r="1901" spans="1:9" s="5" customFormat="1" x14ac:dyDescent="0.35">
      <c r="A1901" s="416">
        <v>9122932</v>
      </c>
      <c r="B1901" s="254" t="s">
        <v>2757</v>
      </c>
      <c r="C1901" s="7" t="s">
        <v>36</v>
      </c>
      <c r="D1901" s="7">
        <v>1</v>
      </c>
      <c r="E1901" s="650">
        <v>3694.55</v>
      </c>
      <c r="F1901" s="8">
        <f>E1901/100*$I$2*Main!$AF$2</f>
        <v>4433.46</v>
      </c>
      <c r="G1901" s="639">
        <f>F1901*Main!$AF$4</f>
        <v>4433.46</v>
      </c>
      <c r="H1901" s="9"/>
    </row>
    <row r="1902" spans="1:9" s="5" customFormat="1" x14ac:dyDescent="0.35">
      <c r="A1902" s="416">
        <v>9122983</v>
      </c>
      <c r="B1902" s="254" t="s">
        <v>947</v>
      </c>
      <c r="C1902" s="320"/>
      <c r="D1902" s="7">
        <v>1</v>
      </c>
      <c r="E1902" s="650">
        <v>2591.4416666666666</v>
      </c>
      <c r="F1902" s="8">
        <f>E1902/100*$I$2*Main!$AF$2</f>
        <v>3109.73</v>
      </c>
      <c r="G1902" s="639">
        <f>F1902*Main!$AF$4</f>
        <v>3109.73</v>
      </c>
      <c r="H1902" s="9"/>
    </row>
    <row r="1903" spans="1:9" s="5" customFormat="1" x14ac:dyDescent="0.35">
      <c r="A1903" s="416">
        <v>9122984</v>
      </c>
      <c r="B1903" s="254" t="s">
        <v>948</v>
      </c>
      <c r="C1903" s="320"/>
      <c r="D1903" s="7">
        <v>1</v>
      </c>
      <c r="E1903" s="650">
        <v>2607.0166666666669</v>
      </c>
      <c r="F1903" s="8">
        <f>E1903/100*$I$2*Main!$AF$2</f>
        <v>3128.42</v>
      </c>
      <c r="G1903" s="639">
        <f>F1903*Main!$AF$4</f>
        <v>3128.42</v>
      </c>
      <c r="H1903" s="9"/>
    </row>
    <row r="1904" spans="1:9" s="5" customFormat="1" x14ac:dyDescent="0.35">
      <c r="A1904" s="416">
        <v>9122985</v>
      </c>
      <c r="B1904" s="254" t="s">
        <v>949</v>
      </c>
      <c r="C1904" s="320"/>
      <c r="D1904" s="7">
        <v>1</v>
      </c>
      <c r="E1904" s="650">
        <v>2633.1166666666668</v>
      </c>
      <c r="F1904" s="8">
        <f>E1904/100*$I$2*Main!$AF$2</f>
        <v>3159.7400000000002</v>
      </c>
      <c r="G1904" s="639">
        <f>F1904*Main!$AF$4</f>
        <v>3159.7400000000002</v>
      </c>
      <c r="H1904" s="9"/>
    </row>
    <row r="1905" spans="1:9" s="5" customFormat="1" x14ac:dyDescent="0.35">
      <c r="A1905" s="416">
        <v>9122986</v>
      </c>
      <c r="B1905" s="254" t="s">
        <v>950</v>
      </c>
      <c r="C1905" s="320"/>
      <c r="D1905" s="7">
        <v>1</v>
      </c>
      <c r="E1905" s="650">
        <v>2659.1833333333334</v>
      </c>
      <c r="F1905" s="8">
        <f>E1905/100*$I$2*Main!$AF$2</f>
        <v>3191.02</v>
      </c>
      <c r="G1905" s="639">
        <f>F1905*Main!$AF$4</f>
        <v>3191.02</v>
      </c>
      <c r="H1905" s="9"/>
    </row>
    <row r="1906" spans="1:9" s="5" customFormat="1" x14ac:dyDescent="0.35">
      <c r="A1906" s="416">
        <v>9122987</v>
      </c>
      <c r="B1906" s="254" t="s">
        <v>951</v>
      </c>
      <c r="C1906" s="320"/>
      <c r="D1906" s="7">
        <v>1</v>
      </c>
      <c r="E1906" s="650">
        <v>2708.3833333333332</v>
      </c>
      <c r="F1906" s="8">
        <f>E1906/100*$I$2*Main!$AF$2</f>
        <v>3250.0599999999995</v>
      </c>
      <c r="G1906" s="639">
        <f>F1906*Main!$AF$4</f>
        <v>3250.0599999999995</v>
      </c>
      <c r="H1906" s="9"/>
    </row>
    <row r="1907" spans="1:9" s="5" customFormat="1" x14ac:dyDescent="0.35">
      <c r="A1907" s="416">
        <v>9122988</v>
      </c>
      <c r="B1907" s="254" t="s">
        <v>952</v>
      </c>
      <c r="C1907" s="320"/>
      <c r="D1907" s="7">
        <v>1</v>
      </c>
      <c r="E1907" s="650">
        <v>3018.65</v>
      </c>
      <c r="F1907" s="8">
        <f>E1907/100*$I$2*Main!$AF$2</f>
        <v>3622.38</v>
      </c>
      <c r="G1907" s="639">
        <f>F1907*Main!$AF$4</f>
        <v>3622.38</v>
      </c>
      <c r="H1907" s="9"/>
    </row>
    <row r="1908" spans="1:9" s="5" customFormat="1" x14ac:dyDescent="0.35">
      <c r="A1908" s="416">
        <v>9122989</v>
      </c>
      <c r="B1908" s="254" t="s">
        <v>953</v>
      </c>
      <c r="C1908" s="7" t="s">
        <v>36</v>
      </c>
      <c r="D1908" s="7">
        <v>1</v>
      </c>
      <c r="E1908" s="650">
        <v>2926.7166666666667</v>
      </c>
      <c r="F1908" s="8">
        <f>E1908/100*$I$2*Main!$AF$2</f>
        <v>3512.0600000000004</v>
      </c>
      <c r="G1908" s="639">
        <f>F1908*Main!$AF$4</f>
        <v>3512.0600000000004</v>
      </c>
      <c r="H1908" s="9"/>
    </row>
    <row r="1909" spans="1:9" s="5" customFormat="1" x14ac:dyDescent="0.35">
      <c r="A1909" s="416">
        <v>9122990</v>
      </c>
      <c r="B1909" s="254" t="s">
        <v>954</v>
      </c>
      <c r="C1909" s="7" t="s">
        <v>36</v>
      </c>
      <c r="D1909" s="7">
        <v>1</v>
      </c>
      <c r="E1909" s="650">
        <v>3056.4166666666665</v>
      </c>
      <c r="F1909" s="8">
        <f>E1909/100*$I$2*Main!$AF$2</f>
        <v>3667.7</v>
      </c>
      <c r="G1909" s="639">
        <f>F1909*Main!$AF$4</f>
        <v>3667.7</v>
      </c>
      <c r="H1909" s="9"/>
    </row>
    <row r="1910" spans="1:9" s="5" customFormat="1" x14ac:dyDescent="0.35">
      <c r="A1910" s="416">
        <v>9122973</v>
      </c>
      <c r="B1910" s="254" t="s">
        <v>2758</v>
      </c>
      <c r="C1910" s="320"/>
      <c r="D1910" s="7">
        <v>1</v>
      </c>
      <c r="E1910" s="650">
        <v>1668.8416666666667</v>
      </c>
      <c r="F1910" s="8">
        <f>E1910/100*$I$2*Main!$AF$2</f>
        <v>2002.6100000000001</v>
      </c>
      <c r="G1910" s="639">
        <f>F1910*Main!$AF$4</f>
        <v>2002.6100000000001</v>
      </c>
      <c r="H1910" s="9"/>
    </row>
    <row r="1911" spans="1:9" s="5" customFormat="1" x14ac:dyDescent="0.35">
      <c r="A1911" s="416">
        <v>9122998</v>
      </c>
      <c r="B1911" s="254" t="s">
        <v>955</v>
      </c>
      <c r="C1911" s="320"/>
      <c r="D1911" s="7">
        <v>15</v>
      </c>
      <c r="E1911" s="650">
        <v>1631.75</v>
      </c>
      <c r="F1911" s="8">
        <f>E1911/100*$I$2*Main!$AF$2</f>
        <v>1958.1</v>
      </c>
      <c r="G1911" s="639">
        <f>F1911*Main!$AF$4</f>
        <v>1958.1</v>
      </c>
      <c r="H1911" s="9"/>
    </row>
    <row r="1912" spans="1:9" s="5" customFormat="1" x14ac:dyDescent="0.35">
      <c r="A1912" s="416">
        <v>9122949</v>
      </c>
      <c r="B1912" s="254" t="s">
        <v>2759</v>
      </c>
      <c r="C1912" s="7" t="s">
        <v>36</v>
      </c>
      <c r="D1912" s="7">
        <v>1</v>
      </c>
      <c r="E1912" s="650">
        <v>4235.8</v>
      </c>
      <c r="F1912" s="8">
        <f>E1912/100*$I$2*Main!$AF$2</f>
        <v>5082.9600000000009</v>
      </c>
      <c r="G1912" s="639">
        <f>F1912*Main!$AF$4</f>
        <v>5082.9600000000009</v>
      </c>
      <c r="H1912" s="9"/>
    </row>
    <row r="1913" spans="1:9" s="5" customFormat="1" x14ac:dyDescent="0.35">
      <c r="A1913" s="416">
        <v>9122953</v>
      </c>
      <c r="B1913" s="254" t="s">
        <v>2760</v>
      </c>
      <c r="C1913" s="320"/>
      <c r="D1913" s="7">
        <v>1</v>
      </c>
      <c r="E1913" s="650">
        <v>4259.8083333333334</v>
      </c>
      <c r="F1913" s="8">
        <f>E1913/100*$I$2*Main!$AF$2</f>
        <v>5111.7700000000004</v>
      </c>
      <c r="G1913" s="639">
        <f>F1913*Main!$AF$4</f>
        <v>5111.7700000000004</v>
      </c>
      <c r="H1913" s="9"/>
    </row>
    <row r="1914" spans="1:9" s="5" customFormat="1" x14ac:dyDescent="0.35">
      <c r="A1914" s="416">
        <v>9122957</v>
      </c>
      <c r="B1914" s="254" t="s">
        <v>2761</v>
      </c>
      <c r="C1914" s="320"/>
      <c r="D1914" s="7">
        <v>1</v>
      </c>
      <c r="E1914" s="650">
        <v>4283.8249999999998</v>
      </c>
      <c r="F1914" s="8">
        <f>E1914/100*$I$2*Main!$AF$2</f>
        <v>5140.5899999999992</v>
      </c>
      <c r="G1914" s="639">
        <f>F1914*Main!$AF$4</f>
        <v>5140.5899999999992</v>
      </c>
      <c r="H1914" s="9"/>
    </row>
    <row r="1915" spans="1:9" s="5" customFormat="1" x14ac:dyDescent="0.35">
      <c r="A1915" s="416">
        <v>9122961</v>
      </c>
      <c r="B1915" s="254" t="s">
        <v>2762</v>
      </c>
      <c r="C1915" s="7" t="s">
        <v>36</v>
      </c>
      <c r="D1915" s="7">
        <v>1</v>
      </c>
      <c r="E1915" s="650">
        <v>4307.8249999999998</v>
      </c>
      <c r="F1915" s="8">
        <f>E1915/100*$I$2*Main!$AF$2</f>
        <v>5169.3899999999994</v>
      </c>
      <c r="G1915" s="639">
        <f>F1915*Main!$AF$4</f>
        <v>5169.3899999999994</v>
      </c>
      <c r="H1915" s="9"/>
    </row>
    <row r="1916" spans="1:9" s="106" customFormat="1" x14ac:dyDescent="0.35">
      <c r="A1916" s="416">
        <v>9122969</v>
      </c>
      <c r="B1916" s="254" t="s">
        <v>2763</v>
      </c>
      <c r="C1916" s="7" t="s">
        <v>36</v>
      </c>
      <c r="D1916" s="7">
        <v>1</v>
      </c>
      <c r="E1916" s="650">
        <v>4355.8083333333334</v>
      </c>
      <c r="F1916" s="8">
        <f>E1916/100*$I$2*Main!$AF$2</f>
        <v>5226.97</v>
      </c>
      <c r="G1916" s="639">
        <f>F1916*Main!$AF$4</f>
        <v>5226.97</v>
      </c>
      <c r="H1916" s="105"/>
      <c r="I1916" s="5"/>
    </row>
    <row r="1917" spans="1:9" s="5" customFormat="1" x14ac:dyDescent="0.35">
      <c r="A1917" s="416">
        <v>9122991</v>
      </c>
      <c r="B1917" s="254" t="s">
        <v>956</v>
      </c>
      <c r="C1917" s="7" t="s">
        <v>36</v>
      </c>
      <c r="D1917" s="7">
        <v>1</v>
      </c>
      <c r="E1917" s="650">
        <v>3395.8083333333334</v>
      </c>
      <c r="F1917" s="8">
        <f>E1917/100*$I$2*Main!$AF$2</f>
        <v>4074.9700000000003</v>
      </c>
      <c r="G1917" s="639">
        <f>F1917*Main!$AF$4</f>
        <v>4074.9700000000003</v>
      </c>
      <c r="H1917" s="9"/>
    </row>
    <row r="1918" spans="1:9" s="5" customFormat="1" x14ac:dyDescent="0.35">
      <c r="A1918" s="416">
        <v>9122992</v>
      </c>
      <c r="B1918" s="254" t="s">
        <v>957</v>
      </c>
      <c r="C1918" s="320"/>
      <c r="D1918" s="7">
        <v>1</v>
      </c>
      <c r="E1918" s="650">
        <v>3416.875</v>
      </c>
      <c r="F1918" s="8">
        <f>E1918/100*$I$2*Main!$AF$2</f>
        <v>4100.25</v>
      </c>
      <c r="G1918" s="639">
        <f>F1918*Main!$AF$4</f>
        <v>4100.25</v>
      </c>
      <c r="H1918" s="9"/>
    </row>
    <row r="1919" spans="1:9" s="5" customFormat="1" x14ac:dyDescent="0.35">
      <c r="A1919" s="416">
        <v>9122993</v>
      </c>
      <c r="B1919" s="254" t="s">
        <v>958</v>
      </c>
      <c r="C1919" s="320"/>
      <c r="D1919" s="7">
        <v>1</v>
      </c>
      <c r="E1919" s="650">
        <v>3451.9749999999999</v>
      </c>
      <c r="F1919" s="8">
        <f>E1919/100*$I$2*Main!$AF$2</f>
        <v>4142.37</v>
      </c>
      <c r="G1919" s="639">
        <f>F1919*Main!$AF$4</f>
        <v>4142.37</v>
      </c>
      <c r="H1919" s="9"/>
    </row>
    <row r="1920" spans="1:9" s="5" customFormat="1" x14ac:dyDescent="0.35">
      <c r="A1920" s="416">
        <v>9122994</v>
      </c>
      <c r="B1920" s="254" t="s">
        <v>959</v>
      </c>
      <c r="C1920" s="320"/>
      <c r="D1920" s="7">
        <v>1</v>
      </c>
      <c r="E1920" s="650">
        <v>3728.3833333333332</v>
      </c>
      <c r="F1920" s="8">
        <f>E1920/100*$I$2*Main!$AF$2</f>
        <v>4474.0600000000004</v>
      </c>
      <c r="G1920" s="639">
        <f>F1920*Main!$AF$4</f>
        <v>4474.0600000000004</v>
      </c>
      <c r="H1920" s="9"/>
    </row>
    <row r="1921" spans="1:9" s="5" customFormat="1" x14ac:dyDescent="0.35">
      <c r="A1921" s="416">
        <v>9122995</v>
      </c>
      <c r="B1921" s="254" t="s">
        <v>960</v>
      </c>
      <c r="C1921" s="320"/>
      <c r="D1921" s="7">
        <v>1</v>
      </c>
      <c r="E1921" s="650">
        <v>3552.6166666666668</v>
      </c>
      <c r="F1921" s="8">
        <f>E1921/100*$I$2*Main!$AF$2</f>
        <v>4263.1400000000003</v>
      </c>
      <c r="G1921" s="639">
        <f>F1921*Main!$AF$4</f>
        <v>4263.1400000000003</v>
      </c>
      <c r="H1921" s="9"/>
    </row>
    <row r="1922" spans="1:9" s="5" customFormat="1" x14ac:dyDescent="0.35">
      <c r="A1922" s="416">
        <v>9122996</v>
      </c>
      <c r="B1922" s="254" t="s">
        <v>961</v>
      </c>
      <c r="C1922" s="320"/>
      <c r="D1922" s="7">
        <v>1</v>
      </c>
      <c r="E1922" s="650">
        <v>3709.1833333333334</v>
      </c>
      <c r="F1922" s="8">
        <f>E1922/100*$I$2*Main!$AF$2</f>
        <v>4451.0200000000004</v>
      </c>
      <c r="G1922" s="639">
        <f>F1922*Main!$AF$4</f>
        <v>4451.0200000000004</v>
      </c>
      <c r="H1922" s="9"/>
    </row>
    <row r="1923" spans="1:9" s="5" customFormat="1" x14ac:dyDescent="0.35">
      <c r="A1923" s="416">
        <v>9122997</v>
      </c>
      <c r="B1923" s="254" t="s">
        <v>962</v>
      </c>
      <c r="C1923" s="7" t="s">
        <v>36</v>
      </c>
      <c r="D1923" s="7">
        <v>1</v>
      </c>
      <c r="E1923" s="650">
        <v>3809.2833333333333</v>
      </c>
      <c r="F1923" s="8">
        <f>E1923/100*$I$2*Main!$AF$2</f>
        <v>4571.1399999999994</v>
      </c>
      <c r="G1923" s="639">
        <f>F1923*Main!$AF$4</f>
        <v>4571.1399999999994</v>
      </c>
      <c r="H1923" s="9"/>
    </row>
    <row r="1924" spans="1:9" s="106" customFormat="1" x14ac:dyDescent="0.35">
      <c r="A1924" s="416">
        <v>9123078</v>
      </c>
      <c r="B1924" s="254" t="s">
        <v>963</v>
      </c>
      <c r="C1924" s="7" t="s">
        <v>36</v>
      </c>
      <c r="D1924" s="7">
        <v>1</v>
      </c>
      <c r="E1924" s="650">
        <v>4304.5333333333338</v>
      </c>
      <c r="F1924" s="8">
        <f>E1924/100*$I$2*Main!$AF$2</f>
        <v>5165.4400000000005</v>
      </c>
      <c r="G1924" s="639">
        <f>F1924*Main!$AF$4</f>
        <v>5165.4400000000005</v>
      </c>
      <c r="H1924" s="105"/>
      <c r="I1924" s="5"/>
    </row>
    <row r="1925" spans="1:9" s="5" customFormat="1" x14ac:dyDescent="0.35">
      <c r="A1925" s="416">
        <v>9122978</v>
      </c>
      <c r="B1925" s="254" t="s">
        <v>2764</v>
      </c>
      <c r="C1925" s="320"/>
      <c r="D1925" s="7">
        <v>1</v>
      </c>
      <c r="E1925" s="650">
        <v>2503.2750000000001</v>
      </c>
      <c r="F1925" s="8">
        <f>E1925/100*$I$2*Main!$AF$2</f>
        <v>3003.93</v>
      </c>
      <c r="G1925" s="639">
        <f>F1925*Main!$AF$4</f>
        <v>3003.93</v>
      </c>
      <c r="H1925" s="9"/>
    </row>
    <row r="1926" spans="1:9" s="5" customFormat="1" x14ac:dyDescent="0.35">
      <c r="A1926" s="416">
        <v>9192200</v>
      </c>
      <c r="B1926" s="254" t="s">
        <v>2765</v>
      </c>
      <c r="C1926" s="320"/>
      <c r="D1926" s="7">
        <v>1</v>
      </c>
      <c r="E1926" s="650">
        <v>8711.2250000000004</v>
      </c>
      <c r="F1926" s="8">
        <f>E1926/100*$I$2*Main!$AF$2</f>
        <v>10453.470000000001</v>
      </c>
      <c r="G1926" s="639">
        <f>F1926*Main!$AF$4</f>
        <v>10453.470000000001</v>
      </c>
      <c r="H1926" s="9"/>
    </row>
    <row r="1927" spans="1:9" s="5" customFormat="1" x14ac:dyDescent="0.35">
      <c r="A1927" s="416">
        <v>9192194</v>
      </c>
      <c r="B1927" s="254" t="s">
        <v>2766</v>
      </c>
      <c r="C1927" s="320"/>
      <c r="D1927" s="7">
        <v>1</v>
      </c>
      <c r="E1927" s="650">
        <v>9950.125</v>
      </c>
      <c r="F1927" s="8">
        <f>E1927/100*$I$2*Main!$AF$2</f>
        <v>11940.15</v>
      </c>
      <c r="G1927" s="639">
        <f>F1927*Main!$AF$4</f>
        <v>11940.15</v>
      </c>
      <c r="H1927" s="9"/>
    </row>
    <row r="1928" spans="1:9" s="5" customFormat="1" x14ac:dyDescent="0.35">
      <c r="A1928" s="416">
        <v>9192189</v>
      </c>
      <c r="B1928" s="254" t="s">
        <v>2767</v>
      </c>
      <c r="C1928" s="7" t="s">
        <v>36</v>
      </c>
      <c r="D1928" s="7">
        <v>1</v>
      </c>
      <c r="E1928" s="650">
        <v>12273.125</v>
      </c>
      <c r="F1928" s="8">
        <f>E1928/100*$I$2*Main!$AF$2</f>
        <v>14727.75</v>
      </c>
      <c r="G1928" s="639">
        <f>F1928*Main!$AF$4</f>
        <v>14727.75</v>
      </c>
      <c r="H1928" s="9"/>
    </row>
    <row r="1929" spans="1:9" s="5" customFormat="1" x14ac:dyDescent="0.35">
      <c r="A1929" s="416">
        <v>9192182</v>
      </c>
      <c r="B1929" s="254" t="s">
        <v>2768</v>
      </c>
      <c r="C1929" s="7" t="s">
        <v>36</v>
      </c>
      <c r="D1929" s="7">
        <v>1</v>
      </c>
      <c r="E1929" s="650">
        <v>13512.066666666668</v>
      </c>
      <c r="F1929" s="8">
        <f>E1929/100*$I$2*Main!$AF$2</f>
        <v>16214.48</v>
      </c>
      <c r="G1929" s="639">
        <f>F1929*Main!$AF$4</f>
        <v>16214.48</v>
      </c>
      <c r="H1929" s="9"/>
    </row>
    <row r="1930" spans="1:9" s="5" customFormat="1" x14ac:dyDescent="0.35">
      <c r="A1930" s="416">
        <v>9123083</v>
      </c>
      <c r="B1930" s="254" t="s">
        <v>2769</v>
      </c>
      <c r="C1930" s="320"/>
      <c r="D1930" s="7">
        <v>15</v>
      </c>
      <c r="E1930" s="650">
        <v>1335.1</v>
      </c>
      <c r="F1930" s="8">
        <f>E1930/100*$I$2*Main!$AF$2</f>
        <v>1602.12</v>
      </c>
      <c r="G1930" s="639">
        <f>F1930*Main!$AF$4</f>
        <v>1602.12</v>
      </c>
      <c r="H1930" s="9"/>
    </row>
    <row r="1931" spans="1:9" s="5" customFormat="1" x14ac:dyDescent="0.35">
      <c r="A1931" s="416">
        <v>9123086</v>
      </c>
      <c r="B1931" s="254" t="s">
        <v>2770</v>
      </c>
      <c r="C1931" s="320"/>
      <c r="D1931" s="7">
        <v>15</v>
      </c>
      <c r="E1931" s="650">
        <v>1710.5666666666666</v>
      </c>
      <c r="F1931" s="8">
        <f>E1931/100*$I$2*Main!$AF$2</f>
        <v>2052.6799999999998</v>
      </c>
      <c r="G1931" s="639">
        <f>F1931*Main!$AF$4</f>
        <v>2052.6799999999998</v>
      </c>
      <c r="H1931" s="9"/>
    </row>
    <row r="1932" spans="1:9" s="106" customFormat="1" x14ac:dyDescent="0.35">
      <c r="A1932" s="416">
        <v>9123089</v>
      </c>
      <c r="B1932" s="254" t="s">
        <v>2771</v>
      </c>
      <c r="C1932" s="320"/>
      <c r="D1932" s="7">
        <v>15</v>
      </c>
      <c r="E1932" s="650">
        <v>2419.8416666666667</v>
      </c>
      <c r="F1932" s="8">
        <f>E1932/100*$I$2*Main!$AF$2</f>
        <v>2903.81</v>
      </c>
      <c r="G1932" s="639">
        <f>F1932*Main!$AF$4</f>
        <v>2903.81</v>
      </c>
      <c r="H1932" s="105"/>
      <c r="I1932" s="5"/>
    </row>
    <row r="1933" spans="1:9" s="5" customFormat="1" x14ac:dyDescent="0.35">
      <c r="A1933" s="416">
        <v>9123092</v>
      </c>
      <c r="B1933" s="254" t="s">
        <v>2772</v>
      </c>
      <c r="C1933" s="320"/>
      <c r="D1933" s="7">
        <v>15</v>
      </c>
      <c r="E1933" s="650">
        <v>2795.3083333333334</v>
      </c>
      <c r="F1933" s="8">
        <f>E1933/100*$I$2*Main!$AF$2</f>
        <v>3354.3700000000003</v>
      </c>
      <c r="G1933" s="639">
        <f>F1933*Main!$AF$4</f>
        <v>3354.3700000000003</v>
      </c>
      <c r="H1933" s="9"/>
    </row>
    <row r="1934" spans="1:9" s="5" customFormat="1" x14ac:dyDescent="0.35">
      <c r="A1934" s="416">
        <v>9192204</v>
      </c>
      <c r="B1934" s="254" t="s">
        <v>2773</v>
      </c>
      <c r="C1934" s="320"/>
      <c r="D1934" s="7">
        <v>1</v>
      </c>
      <c r="E1934" s="650">
        <v>5477</v>
      </c>
      <c r="F1934" s="8">
        <f>E1934/100*$I$2*Main!$AF$2</f>
        <v>6572.4000000000005</v>
      </c>
      <c r="G1934" s="639">
        <f>F1934*Main!$AF$4</f>
        <v>6572.4000000000005</v>
      </c>
      <c r="H1934" s="9"/>
    </row>
    <row r="1935" spans="1:9" s="5" customFormat="1" x14ac:dyDescent="0.35">
      <c r="A1935" s="416">
        <v>9182706</v>
      </c>
      <c r="B1935" s="254" t="s">
        <v>2774</v>
      </c>
      <c r="C1935" s="320"/>
      <c r="D1935" s="7">
        <v>1</v>
      </c>
      <c r="E1935" s="650">
        <v>1484.4749999999999</v>
      </c>
      <c r="F1935" s="8">
        <f>E1935/100*$I$2*Main!$AF$2</f>
        <v>1781.37</v>
      </c>
      <c r="G1935" s="639">
        <f>F1935*Main!$AF$4</f>
        <v>1781.37</v>
      </c>
      <c r="H1935" s="9"/>
    </row>
    <row r="1936" spans="1:9" s="5" customFormat="1" x14ac:dyDescent="0.35">
      <c r="A1936" s="416">
        <v>9192208</v>
      </c>
      <c r="B1936" s="254" t="s">
        <v>964</v>
      </c>
      <c r="C1936" s="320"/>
      <c r="D1936" s="7">
        <v>1</v>
      </c>
      <c r="E1936" s="650">
        <v>1819.6333333333334</v>
      </c>
      <c r="F1936" s="8">
        <f>E1936/100*$I$2*Main!$AF$2</f>
        <v>2183.5600000000004</v>
      </c>
      <c r="G1936" s="639">
        <f>F1936*Main!$AF$4</f>
        <v>2183.5600000000004</v>
      </c>
      <c r="H1936" s="9"/>
    </row>
    <row r="1937" spans="1:9" s="5" customFormat="1" x14ac:dyDescent="0.35">
      <c r="A1937" s="416">
        <v>9123097</v>
      </c>
      <c r="B1937" s="254" t="s">
        <v>965</v>
      </c>
      <c r="C1937" s="7" t="s">
        <v>36</v>
      </c>
      <c r="D1937" s="7">
        <v>1</v>
      </c>
      <c r="E1937" s="650">
        <v>1037.2333333333333</v>
      </c>
      <c r="F1937" s="8">
        <f>E1937/100*$I$2*Main!$AF$2</f>
        <v>1244.68</v>
      </c>
      <c r="G1937" s="639">
        <f>F1937*Main!$AF$4</f>
        <v>1244.68</v>
      </c>
      <c r="H1937" s="9"/>
    </row>
    <row r="1938" spans="1:9" s="5" customFormat="1" x14ac:dyDescent="0.35">
      <c r="A1938" s="416">
        <v>9235835</v>
      </c>
      <c r="B1938" s="254" t="s">
        <v>2775</v>
      </c>
      <c r="C1938" s="320"/>
      <c r="D1938" s="7">
        <v>1</v>
      </c>
      <c r="E1938" s="650">
        <v>764.16666666666663</v>
      </c>
      <c r="F1938" s="8">
        <f>E1938/100*$I$2*Main!$AF$2</f>
        <v>917</v>
      </c>
      <c r="G1938" s="639">
        <f>F1938*Main!$AF$4</f>
        <v>917</v>
      </c>
      <c r="H1938" s="9"/>
    </row>
    <row r="1939" spans="1:9" s="5" customFormat="1" x14ac:dyDescent="0.35">
      <c r="A1939" s="416">
        <v>9234492</v>
      </c>
      <c r="B1939" s="254" t="s">
        <v>2776</v>
      </c>
      <c r="C1939" s="320"/>
      <c r="D1939" s="7">
        <v>1</v>
      </c>
      <c r="E1939" s="650">
        <v>3681.2916666666665</v>
      </c>
      <c r="F1939" s="8">
        <f>E1939/100*$I$2*Main!$AF$2</f>
        <v>4417.55</v>
      </c>
      <c r="G1939" s="639">
        <f>F1939*Main!$AF$4</f>
        <v>4417.55</v>
      </c>
      <c r="H1939" s="9"/>
    </row>
    <row r="1940" spans="1:9" s="5" customFormat="1" x14ac:dyDescent="0.35">
      <c r="A1940" s="416">
        <v>9149294</v>
      </c>
      <c r="B1940" s="254" t="s">
        <v>2777</v>
      </c>
      <c r="C1940" s="320"/>
      <c r="D1940" s="7">
        <v>1</v>
      </c>
      <c r="E1940" s="650">
        <v>2913.7583333333332</v>
      </c>
      <c r="F1940" s="8">
        <f>E1940/100*$I$2*Main!$AF$2</f>
        <v>3496.5099999999998</v>
      </c>
      <c r="G1940" s="639">
        <f>F1940*Main!$AF$4</f>
        <v>3496.5099999999998</v>
      </c>
      <c r="H1940" s="9"/>
    </row>
    <row r="1941" spans="1:9" s="5" customFormat="1" x14ac:dyDescent="0.35">
      <c r="A1941" s="416">
        <v>9149295</v>
      </c>
      <c r="B1941" s="254" t="s">
        <v>2778</v>
      </c>
      <c r="C1941" s="320"/>
      <c r="D1941" s="7">
        <v>1</v>
      </c>
      <c r="E1941" s="650">
        <v>2931.2083333333335</v>
      </c>
      <c r="F1941" s="8">
        <f>E1941/100*$I$2*Main!$AF$2</f>
        <v>3517.45</v>
      </c>
      <c r="G1941" s="639">
        <f>F1941*Main!$AF$4</f>
        <v>3517.45</v>
      </c>
      <c r="H1941" s="9"/>
    </row>
    <row r="1942" spans="1:9" s="5" customFormat="1" x14ac:dyDescent="0.35">
      <c r="A1942" s="416">
        <v>9149297</v>
      </c>
      <c r="B1942" s="254" t="s">
        <v>2779</v>
      </c>
      <c r="C1942" s="320"/>
      <c r="D1942" s="7">
        <v>1</v>
      </c>
      <c r="E1942" s="650">
        <v>2960.25</v>
      </c>
      <c r="F1942" s="8">
        <f>E1942/100*$I$2*Main!$AF$2</f>
        <v>3552.2999999999997</v>
      </c>
      <c r="G1942" s="639">
        <f>F1942*Main!$AF$4</f>
        <v>3552.2999999999997</v>
      </c>
      <c r="H1942" s="9"/>
    </row>
    <row r="1943" spans="1:9" s="5" customFormat="1" x14ac:dyDescent="0.35">
      <c r="A1943" s="416">
        <v>9149299</v>
      </c>
      <c r="B1943" s="254" t="s">
        <v>2780</v>
      </c>
      <c r="C1943" s="320"/>
      <c r="D1943" s="7">
        <v>1</v>
      </c>
      <c r="E1943" s="650">
        <v>2989.3</v>
      </c>
      <c r="F1943" s="8">
        <f>E1943/100*$I$2*Main!$AF$2</f>
        <v>3587.16</v>
      </c>
      <c r="G1943" s="639">
        <f>F1943*Main!$AF$4</f>
        <v>3587.16</v>
      </c>
      <c r="H1943" s="9"/>
    </row>
    <row r="1944" spans="1:9" s="5" customFormat="1" x14ac:dyDescent="0.35">
      <c r="A1944" s="416">
        <v>9149300</v>
      </c>
      <c r="B1944" s="254" t="s">
        <v>2781</v>
      </c>
      <c r="C1944" s="320"/>
      <c r="D1944" s="7">
        <v>1</v>
      </c>
      <c r="E1944" s="650">
        <v>3018.3249999999998</v>
      </c>
      <c r="F1944" s="8">
        <f>E1944/100*$I$2*Main!$AF$2</f>
        <v>3621.99</v>
      </c>
      <c r="G1944" s="639">
        <f>F1944*Main!$AF$4</f>
        <v>3621.99</v>
      </c>
      <c r="H1944" s="9"/>
    </row>
    <row r="1945" spans="1:9" s="106" customFormat="1" x14ac:dyDescent="0.35">
      <c r="A1945" s="416">
        <v>9149302</v>
      </c>
      <c r="B1945" s="254" t="s">
        <v>2782</v>
      </c>
      <c r="C1945" s="320"/>
      <c r="D1945" s="7">
        <v>1</v>
      </c>
      <c r="E1945" s="650">
        <v>3047.3583333333331</v>
      </c>
      <c r="F1945" s="8">
        <f>E1945/100*$I$2*Main!$AF$2</f>
        <v>3656.8299999999995</v>
      </c>
      <c r="G1945" s="639">
        <f>F1945*Main!$AF$4</f>
        <v>3656.8299999999995</v>
      </c>
      <c r="H1945" s="105"/>
      <c r="I1945" s="5"/>
    </row>
    <row r="1946" spans="1:9" s="106" customFormat="1" x14ac:dyDescent="0.35">
      <c r="A1946" s="416">
        <v>9149304</v>
      </c>
      <c r="B1946" s="254" t="s">
        <v>2783</v>
      </c>
      <c r="C1946" s="7" t="s">
        <v>36</v>
      </c>
      <c r="D1946" s="7">
        <v>1</v>
      </c>
      <c r="E1946" s="650">
        <v>3076.3833333333332</v>
      </c>
      <c r="F1946" s="8">
        <f>E1946/100*$I$2*Main!$AF$2</f>
        <v>3691.66</v>
      </c>
      <c r="G1946" s="639">
        <f>F1946*Main!$AF$4</f>
        <v>3691.66</v>
      </c>
      <c r="H1946" s="105"/>
      <c r="I1946" s="5"/>
    </row>
    <row r="1947" spans="1:9" s="106" customFormat="1" x14ac:dyDescent="0.35">
      <c r="A1947" s="416">
        <v>9149306</v>
      </c>
      <c r="B1947" s="254" t="s">
        <v>2784</v>
      </c>
      <c r="C1947" s="7" t="s">
        <v>36</v>
      </c>
      <c r="D1947" s="7">
        <v>1</v>
      </c>
      <c r="E1947" s="650">
        <v>3134.45</v>
      </c>
      <c r="F1947" s="8">
        <f>E1947/100*$I$2*Main!$AF$2</f>
        <v>3761.3399999999997</v>
      </c>
      <c r="G1947" s="639">
        <f>F1947*Main!$AF$4</f>
        <v>3761.3399999999997</v>
      </c>
      <c r="H1947" s="105"/>
      <c r="I1947" s="5"/>
    </row>
    <row r="1948" spans="1:9" s="106" customFormat="1" x14ac:dyDescent="0.35">
      <c r="A1948" s="416">
        <v>9149315</v>
      </c>
      <c r="B1948" s="254" t="s">
        <v>2785</v>
      </c>
      <c r="C1948" s="320"/>
      <c r="D1948" s="7">
        <v>1</v>
      </c>
      <c r="E1948" s="650">
        <v>4162.2250000000004</v>
      </c>
      <c r="F1948" s="8">
        <f>E1948/100*$I$2*Main!$AF$2</f>
        <v>4994.67</v>
      </c>
      <c r="G1948" s="639">
        <f>F1948*Main!$AF$4</f>
        <v>4994.67</v>
      </c>
      <c r="H1948" s="105"/>
      <c r="I1948" s="5"/>
    </row>
    <row r="1949" spans="1:9" s="5" customFormat="1" x14ac:dyDescent="0.35">
      <c r="A1949" s="416">
        <v>9149316</v>
      </c>
      <c r="B1949" s="254" t="s">
        <v>2786</v>
      </c>
      <c r="C1949" s="320"/>
      <c r="D1949" s="7">
        <v>1</v>
      </c>
      <c r="E1949" s="650">
        <v>4192.1583333333338</v>
      </c>
      <c r="F1949" s="8">
        <f>E1949/100*$I$2*Main!$AF$2</f>
        <v>5030.59</v>
      </c>
      <c r="G1949" s="639">
        <f>F1949*Main!$AF$4</f>
        <v>5030.59</v>
      </c>
      <c r="H1949" s="9"/>
    </row>
    <row r="1950" spans="1:9" s="5" customFormat="1" x14ac:dyDescent="0.35">
      <c r="A1950" s="416">
        <v>9149317</v>
      </c>
      <c r="B1950" s="254" t="s">
        <v>2787</v>
      </c>
      <c r="C1950" s="320"/>
      <c r="D1950" s="7">
        <v>1</v>
      </c>
      <c r="E1950" s="650">
        <v>4242.05</v>
      </c>
      <c r="F1950" s="8">
        <f>E1950/100*$I$2*Main!$AF$2</f>
        <v>5090.4600000000009</v>
      </c>
      <c r="G1950" s="639">
        <f>F1950*Main!$AF$4</f>
        <v>5090.4600000000009</v>
      </c>
      <c r="H1950" s="9"/>
    </row>
    <row r="1951" spans="1:9" s="5" customFormat="1" x14ac:dyDescent="0.35">
      <c r="A1951" s="416">
        <v>9149318</v>
      </c>
      <c r="B1951" s="254" t="s">
        <v>2788</v>
      </c>
      <c r="C1951" s="320"/>
      <c r="D1951" s="7">
        <v>1</v>
      </c>
      <c r="E1951" s="650">
        <v>4291.9750000000004</v>
      </c>
      <c r="F1951" s="8">
        <f>E1951/100*$I$2*Main!$AF$2</f>
        <v>5150.37</v>
      </c>
      <c r="G1951" s="639">
        <f>F1951*Main!$AF$4</f>
        <v>5150.37</v>
      </c>
      <c r="H1951" s="9"/>
    </row>
    <row r="1952" spans="1:9" s="5" customFormat="1" x14ac:dyDescent="0.35">
      <c r="A1952" s="416">
        <v>9149319</v>
      </c>
      <c r="B1952" s="254" t="s">
        <v>2789</v>
      </c>
      <c r="C1952" s="320"/>
      <c r="D1952" s="7">
        <v>1</v>
      </c>
      <c r="E1952" s="650">
        <v>4341.8583333333336</v>
      </c>
      <c r="F1952" s="8">
        <f>E1952/100*$I$2*Main!$AF$2</f>
        <v>5210.2300000000005</v>
      </c>
      <c r="G1952" s="639">
        <f>F1952*Main!$AF$4</f>
        <v>5210.2300000000005</v>
      </c>
      <c r="H1952" s="9"/>
    </row>
    <row r="1953" spans="1:8" s="5" customFormat="1" x14ac:dyDescent="0.35">
      <c r="A1953" s="416">
        <v>9149320</v>
      </c>
      <c r="B1953" s="254" t="s">
        <v>2790</v>
      </c>
      <c r="C1953" s="320"/>
      <c r="D1953" s="7">
        <v>1</v>
      </c>
      <c r="E1953" s="650">
        <v>4391.7666666666664</v>
      </c>
      <c r="F1953" s="8">
        <f>E1953/100*$I$2*Main!$AF$2</f>
        <v>5270.119999999999</v>
      </c>
      <c r="G1953" s="639">
        <f>F1953*Main!$AF$4</f>
        <v>5270.119999999999</v>
      </c>
      <c r="H1953" s="9"/>
    </row>
    <row r="1954" spans="1:8" s="5" customFormat="1" x14ac:dyDescent="0.35">
      <c r="A1954" s="416">
        <v>9149321</v>
      </c>
      <c r="B1954" s="254" t="s">
        <v>2791</v>
      </c>
      <c r="C1954" s="7" t="s">
        <v>36</v>
      </c>
      <c r="D1954" s="7">
        <v>1</v>
      </c>
      <c r="E1954" s="650">
        <v>4441.6583333333338</v>
      </c>
      <c r="F1954" s="8">
        <f>E1954/100*$I$2*Main!$AF$2</f>
        <v>5329.99</v>
      </c>
      <c r="G1954" s="639">
        <f>F1954*Main!$AF$4</f>
        <v>5329.99</v>
      </c>
      <c r="H1954" s="9"/>
    </row>
    <row r="1955" spans="1:8" s="5" customFormat="1" x14ac:dyDescent="0.35">
      <c r="A1955" s="416">
        <v>9149322</v>
      </c>
      <c r="B1955" s="254" t="s">
        <v>2792</v>
      </c>
      <c r="C1955" s="7" t="s">
        <v>36</v>
      </c>
      <c r="D1955" s="7">
        <v>1</v>
      </c>
      <c r="E1955" s="650">
        <v>4541.45</v>
      </c>
      <c r="F1955" s="8">
        <f>E1955/100*$I$2*Main!$AF$2</f>
        <v>5449.74</v>
      </c>
      <c r="G1955" s="639">
        <f>F1955*Main!$AF$4</f>
        <v>5449.74</v>
      </c>
      <c r="H1955" s="9"/>
    </row>
    <row r="1956" spans="1:8" s="5" customFormat="1" x14ac:dyDescent="0.35">
      <c r="A1956" s="416">
        <v>9149331</v>
      </c>
      <c r="B1956" s="254" t="s">
        <v>2793</v>
      </c>
      <c r="C1956" s="320"/>
      <c r="D1956" s="7">
        <v>1</v>
      </c>
      <c r="E1956" s="650">
        <v>6759.5166666666664</v>
      </c>
      <c r="F1956" s="8">
        <f>E1956/100*$I$2*Main!$AF$2</f>
        <v>8111.42</v>
      </c>
      <c r="G1956" s="639">
        <f>F1956*Main!$AF$4</f>
        <v>8111.42</v>
      </c>
      <c r="H1956" s="9"/>
    </row>
    <row r="1957" spans="1:8" s="5" customFormat="1" x14ac:dyDescent="0.35">
      <c r="A1957" s="416">
        <v>9149332</v>
      </c>
      <c r="B1957" s="254" t="s">
        <v>2794</v>
      </c>
      <c r="C1957" s="320"/>
      <c r="D1957" s="7">
        <v>1</v>
      </c>
      <c r="E1957" s="650">
        <v>6805.2166666666662</v>
      </c>
      <c r="F1957" s="8">
        <f>E1957/100*$I$2*Main!$AF$2</f>
        <v>8166.26</v>
      </c>
      <c r="G1957" s="639">
        <f>F1957*Main!$AF$4</f>
        <v>8166.26</v>
      </c>
      <c r="H1957" s="9"/>
    </row>
    <row r="1958" spans="1:8" s="5" customFormat="1" x14ac:dyDescent="0.35">
      <c r="A1958" s="416">
        <v>9149333</v>
      </c>
      <c r="B1958" s="254" t="s">
        <v>2795</v>
      </c>
      <c r="C1958" s="320"/>
      <c r="D1958" s="7">
        <v>1</v>
      </c>
      <c r="E1958" s="650">
        <v>6850.95</v>
      </c>
      <c r="F1958" s="8">
        <f>E1958/100*$I$2*Main!$AF$2</f>
        <v>8221.14</v>
      </c>
      <c r="G1958" s="639">
        <f>F1958*Main!$AF$4</f>
        <v>8221.14</v>
      </c>
      <c r="H1958" s="9"/>
    </row>
    <row r="1959" spans="1:8" s="5" customFormat="1" x14ac:dyDescent="0.35">
      <c r="A1959" s="416">
        <v>9149334</v>
      </c>
      <c r="B1959" s="254" t="s">
        <v>2796</v>
      </c>
      <c r="C1959" s="7" t="s">
        <v>36</v>
      </c>
      <c r="D1959" s="7">
        <v>1</v>
      </c>
      <c r="E1959" s="650">
        <v>6896.6083333333336</v>
      </c>
      <c r="F1959" s="8">
        <f>E1959/100*$I$2*Main!$AF$2</f>
        <v>8275.93</v>
      </c>
      <c r="G1959" s="639">
        <f>F1959*Main!$AF$4</f>
        <v>8275.93</v>
      </c>
      <c r="H1959" s="9"/>
    </row>
    <row r="1960" spans="1:8" s="5" customFormat="1" x14ac:dyDescent="0.35">
      <c r="A1960" s="416">
        <v>9149335</v>
      </c>
      <c r="B1960" s="254" t="s">
        <v>2797</v>
      </c>
      <c r="C1960" s="7" t="s">
        <v>36</v>
      </c>
      <c r="D1960" s="7">
        <v>1</v>
      </c>
      <c r="E1960" s="650">
        <v>6988.0333333333338</v>
      </c>
      <c r="F1960" s="8">
        <f>E1960/100*$I$2*Main!$AF$2</f>
        <v>8385.6400000000012</v>
      </c>
      <c r="G1960" s="639">
        <f>F1960*Main!$AF$4</f>
        <v>8385.6400000000012</v>
      </c>
      <c r="H1960" s="9"/>
    </row>
    <row r="1961" spans="1:8" s="5" customFormat="1" x14ac:dyDescent="0.35">
      <c r="A1961" s="416">
        <v>9149323</v>
      </c>
      <c r="B1961" s="254" t="s">
        <v>2798</v>
      </c>
      <c r="C1961" s="320"/>
      <c r="D1961" s="7">
        <v>1</v>
      </c>
      <c r="E1961" s="650">
        <v>7572.5083333333332</v>
      </c>
      <c r="F1961" s="8">
        <f>E1961/100*$I$2*Main!$AF$2</f>
        <v>9087.01</v>
      </c>
      <c r="G1961" s="639">
        <f>F1961*Main!$AF$4</f>
        <v>9087.01</v>
      </c>
      <c r="H1961" s="9"/>
    </row>
    <row r="1962" spans="1:8" s="5" customFormat="1" x14ac:dyDescent="0.35">
      <c r="A1962" s="416">
        <v>9149324</v>
      </c>
      <c r="B1962" s="254" t="s">
        <v>2799</v>
      </c>
      <c r="C1962" s="320"/>
      <c r="D1962" s="7">
        <v>1</v>
      </c>
      <c r="E1962" s="650">
        <v>7605.95</v>
      </c>
      <c r="F1962" s="8">
        <f>E1962/100*$I$2*Main!$AF$2</f>
        <v>9127.14</v>
      </c>
      <c r="G1962" s="639">
        <f>F1962*Main!$AF$4</f>
        <v>9127.14</v>
      </c>
      <c r="H1962" s="9"/>
    </row>
    <row r="1963" spans="1:8" s="5" customFormat="1" x14ac:dyDescent="0.35">
      <c r="A1963" s="416">
        <v>9149325</v>
      </c>
      <c r="B1963" s="254" t="s">
        <v>2800</v>
      </c>
      <c r="C1963" s="320"/>
      <c r="D1963" s="7">
        <v>1</v>
      </c>
      <c r="E1963" s="650">
        <v>7661.6833333333334</v>
      </c>
      <c r="F1963" s="8">
        <f>E1963/100*$I$2*Main!$AF$2</f>
        <v>9194.02</v>
      </c>
      <c r="G1963" s="639">
        <f>F1963*Main!$AF$4</f>
        <v>9194.02</v>
      </c>
      <c r="H1963" s="9"/>
    </row>
    <row r="1964" spans="1:8" s="5" customFormat="1" x14ac:dyDescent="0.35">
      <c r="A1964" s="416">
        <v>9149326</v>
      </c>
      <c r="B1964" s="254" t="s">
        <v>2801</v>
      </c>
      <c r="C1964" s="320"/>
      <c r="D1964" s="7">
        <v>1</v>
      </c>
      <c r="E1964" s="650">
        <v>7717.4333333333334</v>
      </c>
      <c r="F1964" s="8">
        <f>E1964/100*$I$2*Main!$AF$2</f>
        <v>9260.92</v>
      </c>
      <c r="G1964" s="639">
        <f>F1964*Main!$AF$4</f>
        <v>9260.92</v>
      </c>
      <c r="H1964" s="9"/>
    </row>
    <row r="1965" spans="1:8" s="5" customFormat="1" x14ac:dyDescent="0.35">
      <c r="A1965" s="416">
        <v>9149327</v>
      </c>
      <c r="B1965" s="254" t="s">
        <v>2802</v>
      </c>
      <c r="C1965" s="320"/>
      <c r="D1965" s="7">
        <v>1</v>
      </c>
      <c r="E1965" s="650">
        <v>7796.9416666666666</v>
      </c>
      <c r="F1965" s="8">
        <f>E1965/100*$I$2*Main!$AF$2</f>
        <v>9356.33</v>
      </c>
      <c r="G1965" s="639">
        <f>F1965*Main!$AF$4</f>
        <v>9356.33</v>
      </c>
      <c r="H1965" s="9"/>
    </row>
    <row r="1966" spans="1:8" s="5" customFormat="1" x14ac:dyDescent="0.35">
      <c r="A1966" s="416">
        <v>9149328</v>
      </c>
      <c r="B1966" s="254" t="s">
        <v>2803</v>
      </c>
      <c r="C1966" s="320"/>
      <c r="D1966" s="7">
        <v>1</v>
      </c>
      <c r="E1966" s="650">
        <v>8068.4916666666668</v>
      </c>
      <c r="F1966" s="8">
        <f>E1966/100*$I$2*Main!$AF$2</f>
        <v>9682.19</v>
      </c>
      <c r="G1966" s="639">
        <f>F1966*Main!$AF$4</f>
        <v>9682.19</v>
      </c>
      <c r="H1966" s="9"/>
    </row>
    <row r="1967" spans="1:8" s="5" customFormat="1" x14ac:dyDescent="0.35">
      <c r="A1967" s="416">
        <v>9149329</v>
      </c>
      <c r="B1967" s="254" t="s">
        <v>2804</v>
      </c>
      <c r="C1967" s="7" t="s">
        <v>36</v>
      </c>
      <c r="D1967" s="7">
        <v>1</v>
      </c>
      <c r="E1967" s="650">
        <v>8005.6333333333332</v>
      </c>
      <c r="F1967" s="8">
        <f>E1967/100*$I$2*Main!$AF$2</f>
        <v>9606.7599999999984</v>
      </c>
      <c r="G1967" s="639">
        <f>F1967*Main!$AF$4</f>
        <v>9606.7599999999984</v>
      </c>
      <c r="H1967" s="9"/>
    </row>
    <row r="1968" spans="1:8" s="5" customFormat="1" x14ac:dyDescent="0.35">
      <c r="A1968" s="416">
        <v>9149330</v>
      </c>
      <c r="B1968" s="254" t="s">
        <v>2805</v>
      </c>
      <c r="C1968" s="7" t="s">
        <v>36</v>
      </c>
      <c r="D1968" s="7">
        <v>1</v>
      </c>
      <c r="E1968" s="650">
        <v>8193.4083333333328</v>
      </c>
      <c r="F1968" s="8">
        <f>E1968/100*$I$2*Main!$AF$2</f>
        <v>9832.09</v>
      </c>
      <c r="G1968" s="639">
        <f>F1968*Main!$AF$4</f>
        <v>9832.09</v>
      </c>
      <c r="H1968" s="9"/>
    </row>
    <row r="1969" spans="1:9" s="5" customFormat="1" x14ac:dyDescent="0.35">
      <c r="A1969" s="416">
        <v>9149345</v>
      </c>
      <c r="B1969" s="254" t="s">
        <v>2806</v>
      </c>
      <c r="C1969" s="320"/>
      <c r="D1969" s="7">
        <v>1</v>
      </c>
      <c r="E1969" s="650">
        <v>4295.7250000000004</v>
      </c>
      <c r="F1969" s="8">
        <f>E1969/100*$I$2*Main!$AF$2</f>
        <v>5154.87</v>
      </c>
      <c r="G1969" s="639">
        <f>F1969*Main!$AF$4</f>
        <v>5154.87</v>
      </c>
      <c r="H1969" s="9"/>
    </row>
    <row r="1970" spans="1:9" s="5" customFormat="1" x14ac:dyDescent="0.35">
      <c r="A1970" s="416">
        <v>9149346</v>
      </c>
      <c r="B1970" s="254" t="s">
        <v>2807</v>
      </c>
      <c r="C1970" s="320"/>
      <c r="D1970" s="7">
        <v>1</v>
      </c>
      <c r="E1970" s="650">
        <v>4325.666666666667</v>
      </c>
      <c r="F1970" s="8">
        <f>E1970/100*$I$2*Main!$AF$2</f>
        <v>5190.8</v>
      </c>
      <c r="G1970" s="639">
        <f>F1970*Main!$AF$4</f>
        <v>5190.8</v>
      </c>
      <c r="H1970" s="9"/>
    </row>
    <row r="1971" spans="1:9" s="5" customFormat="1" x14ac:dyDescent="0.35">
      <c r="A1971" s="416">
        <v>9149347</v>
      </c>
      <c r="B1971" s="254" t="s">
        <v>2808</v>
      </c>
      <c r="C1971" s="320"/>
      <c r="D1971" s="7">
        <v>1</v>
      </c>
      <c r="E1971" s="650">
        <v>4375.55</v>
      </c>
      <c r="F1971" s="8">
        <f>E1971/100*$I$2*Main!$AF$2</f>
        <v>5250.6600000000008</v>
      </c>
      <c r="G1971" s="639">
        <f>F1971*Main!$AF$4</f>
        <v>5250.6600000000008</v>
      </c>
      <c r="H1971" s="9"/>
    </row>
    <row r="1972" spans="1:9" s="106" customFormat="1" x14ac:dyDescent="0.35">
      <c r="A1972" s="416">
        <v>9149348</v>
      </c>
      <c r="B1972" s="254" t="s">
        <v>2809</v>
      </c>
      <c r="C1972" s="320"/>
      <c r="D1972" s="7">
        <v>1</v>
      </c>
      <c r="E1972" s="650">
        <v>4425.458333333333</v>
      </c>
      <c r="F1972" s="8">
        <f>E1972/100*$I$2*Main!$AF$2</f>
        <v>5310.5499999999993</v>
      </c>
      <c r="G1972" s="639">
        <f>F1972*Main!$AF$4</f>
        <v>5310.5499999999993</v>
      </c>
      <c r="H1972" s="105"/>
      <c r="I1972" s="5"/>
    </row>
    <row r="1973" spans="1:9" s="106" customFormat="1" x14ac:dyDescent="0.35">
      <c r="A1973" s="416">
        <v>9149349</v>
      </c>
      <c r="B1973" s="254" t="s">
        <v>2810</v>
      </c>
      <c r="C1973" s="320"/>
      <c r="D1973" s="7">
        <v>1</v>
      </c>
      <c r="E1973" s="650">
        <v>4475.3666666666668</v>
      </c>
      <c r="F1973" s="8">
        <f>E1973/100*$I$2*Main!$AF$2</f>
        <v>5370.4400000000005</v>
      </c>
      <c r="G1973" s="639">
        <f>F1973*Main!$AF$4</f>
        <v>5370.4400000000005</v>
      </c>
      <c r="H1973" s="105"/>
      <c r="I1973" s="5"/>
    </row>
    <row r="1974" spans="1:9" s="106" customFormat="1" x14ac:dyDescent="0.35">
      <c r="A1974" s="416">
        <v>9149350</v>
      </c>
      <c r="B1974" s="254" t="s">
        <v>2811</v>
      </c>
      <c r="C1974" s="320"/>
      <c r="D1974" s="7">
        <v>1</v>
      </c>
      <c r="E1974" s="650">
        <v>4525.2416666666668</v>
      </c>
      <c r="F1974" s="8">
        <f>E1974/100*$I$2*Main!$AF$2</f>
        <v>5430.29</v>
      </c>
      <c r="G1974" s="639">
        <f>F1974*Main!$AF$4</f>
        <v>5430.29</v>
      </c>
      <c r="H1974" s="105"/>
      <c r="I1974" s="5"/>
    </row>
    <row r="1975" spans="1:9" s="5" customFormat="1" x14ac:dyDescent="0.35">
      <c r="A1975" s="416">
        <v>9149351</v>
      </c>
      <c r="B1975" s="254" t="s">
        <v>2812</v>
      </c>
      <c r="C1975" s="7" t="s">
        <v>36</v>
      </c>
      <c r="D1975" s="7">
        <v>1</v>
      </c>
      <c r="E1975" s="650">
        <v>4575.1333333333332</v>
      </c>
      <c r="F1975" s="8">
        <f>E1975/100*$I$2*Main!$AF$2</f>
        <v>5490.16</v>
      </c>
      <c r="G1975" s="639">
        <f>F1975*Main!$AF$4</f>
        <v>5490.16</v>
      </c>
      <c r="H1975" s="9"/>
    </row>
    <row r="1976" spans="1:9" s="5" customFormat="1" x14ac:dyDescent="0.35">
      <c r="A1976" s="416">
        <v>9149352</v>
      </c>
      <c r="B1976" s="254" t="s">
        <v>2813</v>
      </c>
      <c r="C1976" s="7" t="s">
        <v>36</v>
      </c>
      <c r="D1976" s="7">
        <v>1</v>
      </c>
      <c r="E1976" s="650">
        <v>4674.9416666666666</v>
      </c>
      <c r="F1976" s="8">
        <f>E1976/100*$I$2*Main!$AF$2</f>
        <v>5609.93</v>
      </c>
      <c r="G1976" s="639">
        <f>F1976*Main!$AF$4</f>
        <v>5609.93</v>
      </c>
      <c r="H1976" s="9"/>
    </row>
    <row r="1977" spans="1:9" s="5" customFormat="1" x14ac:dyDescent="0.35">
      <c r="A1977" s="416">
        <v>9149361</v>
      </c>
      <c r="B1977" s="254" t="s">
        <v>2814</v>
      </c>
      <c r="C1977" s="320"/>
      <c r="D1977" s="7">
        <v>1</v>
      </c>
      <c r="E1977" s="650">
        <v>7504.7</v>
      </c>
      <c r="F1977" s="8">
        <f>E1977/100*$I$2*Main!$AF$2</f>
        <v>9005.64</v>
      </c>
      <c r="G1977" s="639">
        <f>F1977*Main!$AF$4</f>
        <v>9005.64</v>
      </c>
      <c r="H1977" s="9"/>
    </row>
    <row r="1978" spans="1:9" s="5" customFormat="1" x14ac:dyDescent="0.35">
      <c r="A1978" s="416">
        <v>9149362</v>
      </c>
      <c r="B1978" s="254" t="s">
        <v>2815</v>
      </c>
      <c r="C1978" s="320"/>
      <c r="D1978" s="7">
        <v>1</v>
      </c>
      <c r="E1978" s="650">
        <v>7556.4416666666666</v>
      </c>
      <c r="F1978" s="8">
        <f>E1978/100*$I$2*Main!$AF$2</f>
        <v>9067.73</v>
      </c>
      <c r="G1978" s="639">
        <f>F1978*Main!$AF$4</f>
        <v>9067.73</v>
      </c>
      <c r="H1978" s="9"/>
    </row>
    <row r="1979" spans="1:9" s="106" customFormat="1" x14ac:dyDescent="0.35">
      <c r="A1979" s="416">
        <v>9149363</v>
      </c>
      <c r="B1979" s="254" t="s">
        <v>2816</v>
      </c>
      <c r="C1979" s="320"/>
      <c r="D1979" s="7">
        <v>1</v>
      </c>
      <c r="E1979" s="650">
        <v>7608.1833333333334</v>
      </c>
      <c r="F1979" s="8">
        <f>E1979/100*$I$2*Main!$AF$2</f>
        <v>9129.82</v>
      </c>
      <c r="G1979" s="639">
        <f>F1979*Main!$AF$4</f>
        <v>9129.82</v>
      </c>
      <c r="H1979" s="105"/>
      <c r="I1979" s="5"/>
    </row>
    <row r="1980" spans="1:9" s="106" customFormat="1" x14ac:dyDescent="0.35">
      <c r="A1980" s="416">
        <v>9149364</v>
      </c>
      <c r="B1980" s="254" t="s">
        <v>2817</v>
      </c>
      <c r="C1980" s="7" t="s">
        <v>36</v>
      </c>
      <c r="D1980" s="7">
        <v>1</v>
      </c>
      <c r="E1980" s="650">
        <v>7659.9416666666666</v>
      </c>
      <c r="F1980" s="8">
        <f>E1980/100*$I$2*Main!$AF$2</f>
        <v>9191.93</v>
      </c>
      <c r="G1980" s="639">
        <f>F1980*Main!$AF$4</f>
        <v>9191.93</v>
      </c>
      <c r="H1980" s="105"/>
      <c r="I1980" s="5"/>
    </row>
    <row r="1981" spans="1:9" s="106" customFormat="1" x14ac:dyDescent="0.35">
      <c r="A1981" s="416">
        <v>9149365</v>
      </c>
      <c r="B1981" s="254" t="s">
        <v>2818</v>
      </c>
      <c r="C1981" s="7" t="s">
        <v>36</v>
      </c>
      <c r="D1981" s="7">
        <v>1</v>
      </c>
      <c r="E1981" s="650">
        <v>7763.416666666667</v>
      </c>
      <c r="F1981" s="8">
        <f>E1981/100*$I$2*Main!$AF$2</f>
        <v>9316.1</v>
      </c>
      <c r="G1981" s="639">
        <f>F1981*Main!$AF$4</f>
        <v>9316.1</v>
      </c>
      <c r="H1981" s="105"/>
      <c r="I1981" s="5"/>
    </row>
    <row r="1982" spans="1:9" s="5" customFormat="1" x14ac:dyDescent="0.35">
      <c r="A1982" s="416">
        <v>9149353</v>
      </c>
      <c r="B1982" s="254" t="s">
        <v>2819</v>
      </c>
      <c r="C1982" s="320"/>
      <c r="D1982" s="7">
        <v>1</v>
      </c>
      <c r="E1982" s="650">
        <v>9364.9</v>
      </c>
      <c r="F1982" s="8">
        <f>E1982/100*$I$2*Main!$AF$2</f>
        <v>11237.880000000001</v>
      </c>
      <c r="G1982" s="639">
        <f>F1982*Main!$AF$4</f>
        <v>11237.880000000001</v>
      </c>
      <c r="H1982" s="9"/>
    </row>
    <row r="1983" spans="1:9" s="5" customFormat="1" x14ac:dyDescent="0.35">
      <c r="A1983" s="416">
        <v>9149354</v>
      </c>
      <c r="B1983" s="254" t="s">
        <v>2820</v>
      </c>
      <c r="C1983" s="320"/>
      <c r="D1983" s="7">
        <v>1</v>
      </c>
      <c r="E1983" s="650">
        <v>9403.9083333333328</v>
      </c>
      <c r="F1983" s="8">
        <f>E1983/100*$I$2*Main!$AF$2</f>
        <v>11284.689999999999</v>
      </c>
      <c r="G1983" s="639">
        <f>F1983*Main!$AF$4</f>
        <v>11284.689999999999</v>
      </c>
      <c r="H1983" s="9"/>
    </row>
    <row r="1984" spans="1:9" s="5" customFormat="1" x14ac:dyDescent="0.35">
      <c r="A1984" s="416">
        <v>9149355</v>
      </c>
      <c r="B1984" s="254" t="s">
        <v>2821</v>
      </c>
      <c r="C1984" s="320"/>
      <c r="D1984" s="7">
        <v>1</v>
      </c>
      <c r="E1984" s="650">
        <v>9468.9416666666675</v>
      </c>
      <c r="F1984" s="8">
        <f>E1984/100*$I$2*Main!$AF$2</f>
        <v>11362.730000000001</v>
      </c>
      <c r="G1984" s="639">
        <f>F1984*Main!$AF$4</f>
        <v>11362.730000000001</v>
      </c>
      <c r="H1984" s="9"/>
    </row>
    <row r="1985" spans="1:9" s="5" customFormat="1" x14ac:dyDescent="0.35">
      <c r="A1985" s="416">
        <v>9149356</v>
      </c>
      <c r="B1985" s="254" t="s">
        <v>2822</v>
      </c>
      <c r="C1985" s="320"/>
      <c r="D1985" s="7">
        <v>1</v>
      </c>
      <c r="E1985" s="650">
        <v>9688.0833333333339</v>
      </c>
      <c r="F1985" s="8">
        <f>E1985/100*$I$2*Main!$AF$2</f>
        <v>11625.7</v>
      </c>
      <c r="G1985" s="639">
        <f>F1985*Main!$AF$4</f>
        <v>11625.7</v>
      </c>
      <c r="H1985" s="9"/>
    </row>
    <row r="1986" spans="1:9" s="5" customFormat="1" x14ac:dyDescent="0.35">
      <c r="A1986" s="416">
        <v>9149357</v>
      </c>
      <c r="B1986" s="254" t="s">
        <v>2823</v>
      </c>
      <c r="C1986" s="320"/>
      <c r="D1986" s="7">
        <v>1</v>
      </c>
      <c r="E1986" s="650">
        <v>9630.15</v>
      </c>
      <c r="F1986" s="8">
        <f>E1986/100*$I$2*Main!$AF$2</f>
        <v>11556.179999999998</v>
      </c>
      <c r="G1986" s="639">
        <f>F1986*Main!$AF$4</f>
        <v>11556.179999999998</v>
      </c>
      <c r="H1986" s="9"/>
    </row>
    <row r="1987" spans="1:9" s="5" customFormat="1" x14ac:dyDescent="0.35">
      <c r="A1987" s="416">
        <v>9149358</v>
      </c>
      <c r="B1987" s="254" t="s">
        <v>2824</v>
      </c>
      <c r="C1987" s="320"/>
      <c r="D1987" s="7">
        <v>1</v>
      </c>
      <c r="E1987" s="650">
        <v>9726.9500000000007</v>
      </c>
      <c r="F1987" s="8">
        <f>E1987/100*$I$2*Main!$AF$2</f>
        <v>11672.34</v>
      </c>
      <c r="G1987" s="639">
        <f>F1987*Main!$AF$4</f>
        <v>11672.34</v>
      </c>
      <c r="H1987" s="9"/>
    </row>
    <row r="1988" spans="1:9" s="5" customFormat="1" x14ac:dyDescent="0.35">
      <c r="A1988" s="416">
        <v>9149359</v>
      </c>
      <c r="B1988" s="254" t="s">
        <v>2825</v>
      </c>
      <c r="C1988" s="7" t="s">
        <v>36</v>
      </c>
      <c r="D1988" s="7">
        <v>1</v>
      </c>
      <c r="E1988" s="650">
        <v>9856.1</v>
      </c>
      <c r="F1988" s="8">
        <f>E1988/100*$I$2*Main!$AF$2</f>
        <v>11827.320000000002</v>
      </c>
      <c r="G1988" s="639">
        <f>F1988*Main!$AF$4</f>
        <v>11827.320000000002</v>
      </c>
      <c r="H1988" s="9"/>
    </row>
    <row r="1989" spans="1:9" s="5" customFormat="1" x14ac:dyDescent="0.35">
      <c r="A1989" s="416">
        <v>9149360</v>
      </c>
      <c r="B1989" s="254" t="s">
        <v>2826</v>
      </c>
      <c r="C1989" s="7" t="s">
        <v>36</v>
      </c>
      <c r="D1989" s="7">
        <v>1</v>
      </c>
      <c r="E1989" s="650">
        <v>10409.416666666666</v>
      </c>
      <c r="F1989" s="8">
        <f>E1989/100*$I$2*Main!$AF$2</f>
        <v>12491.3</v>
      </c>
      <c r="G1989" s="639">
        <f>F1989*Main!$AF$4</f>
        <v>12491.3</v>
      </c>
      <c r="H1989" s="9"/>
    </row>
    <row r="1990" spans="1:9" s="5" customFormat="1" x14ac:dyDescent="0.35">
      <c r="A1990" s="416">
        <v>9149389</v>
      </c>
      <c r="B1990" s="254" t="s">
        <v>2827</v>
      </c>
      <c r="C1990" s="320"/>
      <c r="D1990" s="7">
        <v>1</v>
      </c>
      <c r="E1990" s="650">
        <v>4797.2</v>
      </c>
      <c r="F1990" s="8">
        <f>E1990/100*$I$2*Main!$AF$2</f>
        <v>5756.64</v>
      </c>
      <c r="G1990" s="639">
        <f>F1990*Main!$AF$4</f>
        <v>5756.64</v>
      </c>
      <c r="H1990" s="9"/>
    </row>
    <row r="1991" spans="1:9" s="5" customFormat="1" x14ac:dyDescent="0.35">
      <c r="A1991" s="416">
        <v>9149390</v>
      </c>
      <c r="B1991" s="254" t="s">
        <v>2828</v>
      </c>
      <c r="C1991" s="320"/>
      <c r="D1991" s="7">
        <v>1</v>
      </c>
      <c r="E1991" s="650">
        <v>4829.1416666666664</v>
      </c>
      <c r="F1991" s="8">
        <f>E1991/100*$I$2*Main!$AF$2</f>
        <v>5794.9699999999993</v>
      </c>
      <c r="G1991" s="639">
        <f>F1991*Main!$AF$4</f>
        <v>5794.9699999999993</v>
      </c>
      <c r="H1991" s="9"/>
    </row>
    <row r="1992" spans="1:9" s="5" customFormat="1" x14ac:dyDescent="0.35">
      <c r="A1992" s="416">
        <v>9149391</v>
      </c>
      <c r="B1992" s="254" t="s">
        <v>2829</v>
      </c>
      <c r="C1992" s="320"/>
      <c r="D1992" s="7">
        <v>1</v>
      </c>
      <c r="E1992" s="650">
        <v>4882.3999999999996</v>
      </c>
      <c r="F1992" s="8">
        <f>E1992/100*$I$2*Main!$AF$2</f>
        <v>5858.88</v>
      </c>
      <c r="G1992" s="639">
        <f>F1992*Main!$AF$4</f>
        <v>5858.88</v>
      </c>
      <c r="H1992" s="9"/>
    </row>
    <row r="1993" spans="1:9" s="5" customFormat="1" x14ac:dyDescent="0.35">
      <c r="A1993" s="416">
        <v>9149392</v>
      </c>
      <c r="B1993" s="254" t="s">
        <v>2830</v>
      </c>
      <c r="C1993" s="320"/>
      <c r="D1993" s="7">
        <v>1</v>
      </c>
      <c r="E1993" s="650">
        <v>4935.5916666666662</v>
      </c>
      <c r="F1993" s="8">
        <f>E1993/100*$I$2*Main!$AF$2</f>
        <v>5922.71</v>
      </c>
      <c r="G1993" s="639">
        <f>F1993*Main!$AF$4</f>
        <v>5922.71</v>
      </c>
      <c r="H1993" s="9"/>
    </row>
    <row r="1994" spans="1:9" s="106" customFormat="1" x14ac:dyDescent="0.35">
      <c r="A1994" s="416">
        <v>9149393</v>
      </c>
      <c r="B1994" s="254" t="s">
        <v>2831</v>
      </c>
      <c r="C1994" s="320"/>
      <c r="D1994" s="7">
        <v>1</v>
      </c>
      <c r="E1994" s="650">
        <v>4988.875</v>
      </c>
      <c r="F1994" s="8">
        <f>E1994/100*$I$2*Main!$AF$2</f>
        <v>5986.6500000000005</v>
      </c>
      <c r="G1994" s="639">
        <f>F1994*Main!$AF$4</f>
        <v>5986.6500000000005</v>
      </c>
      <c r="H1994" s="105"/>
      <c r="I1994" s="5"/>
    </row>
    <row r="1995" spans="1:9" s="5" customFormat="1" x14ac:dyDescent="0.35">
      <c r="A1995" s="416">
        <v>9149394</v>
      </c>
      <c r="B1995" s="254" t="s">
        <v>2832</v>
      </c>
      <c r="C1995" s="320"/>
      <c r="D1995" s="7">
        <v>1</v>
      </c>
      <c r="E1995" s="650">
        <v>5042.083333333333</v>
      </c>
      <c r="F1995" s="8">
        <f>E1995/100*$I$2*Main!$AF$2</f>
        <v>6050.4999999999991</v>
      </c>
      <c r="G1995" s="639">
        <f>F1995*Main!$AF$4</f>
        <v>6050.4999999999991</v>
      </c>
      <c r="H1995" s="9"/>
    </row>
    <row r="1996" spans="1:9" s="5" customFormat="1" x14ac:dyDescent="0.35">
      <c r="A1996" s="416">
        <v>9149395</v>
      </c>
      <c r="B1996" s="254" t="s">
        <v>2833</v>
      </c>
      <c r="C1996" s="7" t="s">
        <v>36</v>
      </c>
      <c r="D1996" s="7">
        <v>1</v>
      </c>
      <c r="E1996" s="650">
        <v>5095.3249999999998</v>
      </c>
      <c r="F1996" s="8">
        <f>E1996/100*$I$2*Main!$AF$2</f>
        <v>6114.3899999999994</v>
      </c>
      <c r="G1996" s="639">
        <f>F1996*Main!$AF$4</f>
        <v>6114.3899999999994</v>
      </c>
      <c r="H1996" s="9"/>
    </row>
    <row r="1997" spans="1:9" s="5" customFormat="1" x14ac:dyDescent="0.35">
      <c r="A1997" s="416">
        <v>9149396</v>
      </c>
      <c r="B1997" s="254" t="s">
        <v>2834</v>
      </c>
      <c r="C1997" s="7" t="s">
        <v>36</v>
      </c>
      <c r="D1997" s="7">
        <v>1</v>
      </c>
      <c r="E1997" s="650">
        <v>5201.7666666666664</v>
      </c>
      <c r="F1997" s="8">
        <f>E1997/100*$I$2*Main!$AF$2</f>
        <v>6242.12</v>
      </c>
      <c r="G1997" s="639">
        <f>F1997*Main!$AF$4</f>
        <v>6242.12</v>
      </c>
      <c r="H1997" s="9"/>
    </row>
    <row r="1998" spans="1:9" s="106" customFormat="1" x14ac:dyDescent="0.35">
      <c r="A1998" s="416">
        <v>9149421</v>
      </c>
      <c r="B1998" s="254" t="s">
        <v>2835</v>
      </c>
      <c r="C1998" s="320"/>
      <c r="D1998" s="7">
        <v>1</v>
      </c>
      <c r="E1998" s="650">
        <v>4662.833333333333</v>
      </c>
      <c r="F1998" s="8">
        <f>E1998/100*$I$2*Main!$AF$2</f>
        <v>5595.4</v>
      </c>
      <c r="G1998" s="639">
        <f>F1998*Main!$AF$4</f>
        <v>5595.4</v>
      </c>
      <c r="H1998" s="105"/>
      <c r="I1998" s="5"/>
    </row>
    <row r="1999" spans="1:9" s="106" customFormat="1" x14ac:dyDescent="0.35">
      <c r="A1999" s="416">
        <v>9149422</v>
      </c>
      <c r="B1999" s="254" t="s">
        <v>2836</v>
      </c>
      <c r="C1999" s="320"/>
      <c r="D1999" s="7">
        <v>1</v>
      </c>
      <c r="E1999" s="650">
        <v>4692.8166666666666</v>
      </c>
      <c r="F1999" s="8">
        <f>E1999/100*$I$2*Main!$AF$2</f>
        <v>5631.38</v>
      </c>
      <c r="G1999" s="639">
        <f>F1999*Main!$AF$4</f>
        <v>5631.38</v>
      </c>
      <c r="H1999" s="105"/>
      <c r="I1999" s="5"/>
    </row>
    <row r="2000" spans="1:9" s="5" customFormat="1" x14ac:dyDescent="0.35">
      <c r="A2000" s="416">
        <v>9149423</v>
      </c>
      <c r="B2000" s="254" t="s">
        <v>2837</v>
      </c>
      <c r="C2000" s="320"/>
      <c r="D2000" s="7">
        <v>1</v>
      </c>
      <c r="E2000" s="650">
        <v>4742.75</v>
      </c>
      <c r="F2000" s="8">
        <f>E2000/100*$I$2*Main!$AF$2</f>
        <v>5691.3</v>
      </c>
      <c r="G2000" s="639">
        <f>F2000*Main!$AF$4</f>
        <v>5691.3</v>
      </c>
      <c r="H2000" s="9"/>
    </row>
    <row r="2001" spans="1:9" s="106" customFormat="1" x14ac:dyDescent="0.35">
      <c r="A2001" s="416">
        <v>9149424</v>
      </c>
      <c r="B2001" s="254" t="s">
        <v>2838</v>
      </c>
      <c r="C2001" s="320"/>
      <c r="D2001" s="7">
        <v>1</v>
      </c>
      <c r="E2001" s="650">
        <v>4792.6083333333336</v>
      </c>
      <c r="F2001" s="8">
        <f>E2001/100*$I$2*Main!$AF$2</f>
        <v>5751.130000000001</v>
      </c>
      <c r="G2001" s="639">
        <f>F2001*Main!$AF$4</f>
        <v>5751.130000000001</v>
      </c>
      <c r="H2001" s="105"/>
      <c r="I2001" s="5"/>
    </row>
    <row r="2002" spans="1:9" s="5" customFormat="1" x14ac:dyDescent="0.35">
      <c r="A2002" s="416">
        <v>9149425</v>
      </c>
      <c r="B2002" s="254" t="s">
        <v>2839</v>
      </c>
      <c r="C2002" s="320"/>
      <c r="D2002" s="7">
        <v>1</v>
      </c>
      <c r="E2002" s="650">
        <v>4842.5166666666664</v>
      </c>
      <c r="F2002" s="8">
        <f>E2002/100*$I$2*Main!$AF$2</f>
        <v>5811.0199999999995</v>
      </c>
      <c r="G2002" s="639">
        <f>F2002*Main!$AF$4</f>
        <v>5811.0199999999995</v>
      </c>
      <c r="H2002" s="9"/>
    </row>
    <row r="2003" spans="1:9" s="5" customFormat="1" x14ac:dyDescent="0.35">
      <c r="A2003" s="416">
        <v>9149426</v>
      </c>
      <c r="B2003" s="254" t="s">
        <v>2840</v>
      </c>
      <c r="C2003" s="320"/>
      <c r="D2003" s="7">
        <v>1</v>
      </c>
      <c r="E2003" s="650">
        <v>4892.416666666667</v>
      </c>
      <c r="F2003" s="8">
        <f>E2003/100*$I$2*Main!$AF$2</f>
        <v>5870.9000000000005</v>
      </c>
      <c r="G2003" s="639">
        <f>F2003*Main!$AF$4</f>
        <v>5870.9000000000005</v>
      </c>
      <c r="H2003" s="9"/>
    </row>
    <row r="2004" spans="1:9" s="5" customFormat="1" x14ac:dyDescent="0.35">
      <c r="A2004" s="416">
        <v>9149428</v>
      </c>
      <c r="B2004" s="254" t="s">
        <v>2841</v>
      </c>
      <c r="C2004" s="7" t="s">
        <v>36</v>
      </c>
      <c r="D2004" s="7">
        <v>1</v>
      </c>
      <c r="E2004" s="650">
        <v>4942.3083333333334</v>
      </c>
      <c r="F2004" s="8">
        <f>E2004/100*$I$2*Main!$AF$2</f>
        <v>5930.7699999999995</v>
      </c>
      <c r="G2004" s="639">
        <f>F2004*Main!$AF$4</f>
        <v>5930.7699999999995</v>
      </c>
      <c r="H2004" s="9"/>
    </row>
    <row r="2005" spans="1:9" s="5" customFormat="1" x14ac:dyDescent="0.35">
      <c r="A2005" s="416">
        <v>9149429</v>
      </c>
      <c r="B2005" s="254" t="s">
        <v>2842</v>
      </c>
      <c r="C2005" s="7" t="s">
        <v>36</v>
      </c>
      <c r="D2005" s="7">
        <v>1</v>
      </c>
      <c r="E2005" s="650">
        <v>5042.0916666666662</v>
      </c>
      <c r="F2005" s="8">
        <f>E2005/100*$I$2*Main!$AF$2</f>
        <v>6050.5099999999993</v>
      </c>
      <c r="G2005" s="639">
        <f>F2005*Main!$AF$4</f>
        <v>6050.5099999999993</v>
      </c>
      <c r="H2005" s="9"/>
    </row>
    <row r="2006" spans="1:9" s="5" customFormat="1" x14ac:dyDescent="0.35">
      <c r="A2006" s="416">
        <v>9149307</v>
      </c>
      <c r="B2006" s="254" t="s">
        <v>2843</v>
      </c>
      <c r="C2006" s="320"/>
      <c r="D2006" s="7">
        <v>1</v>
      </c>
      <c r="E2006" s="650">
        <v>3543.7583333333332</v>
      </c>
      <c r="F2006" s="8">
        <f>E2006/100*$I$2*Main!$AF$2</f>
        <v>4252.5099999999993</v>
      </c>
      <c r="G2006" s="639">
        <f>F2006*Main!$AF$4</f>
        <v>4252.5099999999993</v>
      </c>
      <c r="H2006" s="9"/>
    </row>
    <row r="2007" spans="1:9" s="5" customFormat="1" x14ac:dyDescent="0.35">
      <c r="A2007" s="416">
        <v>9149308</v>
      </c>
      <c r="B2007" s="254" t="s">
        <v>2844</v>
      </c>
      <c r="C2007" s="320"/>
      <c r="D2007" s="7">
        <v>1</v>
      </c>
      <c r="E2007" s="650">
        <v>3561.1833333333334</v>
      </c>
      <c r="F2007" s="8">
        <f>E2007/100*$I$2*Main!$AF$2</f>
        <v>4273.42</v>
      </c>
      <c r="G2007" s="639">
        <f>F2007*Main!$AF$4</f>
        <v>4273.42</v>
      </c>
      <c r="H2007" s="9"/>
    </row>
    <row r="2008" spans="1:9" s="5" customFormat="1" x14ac:dyDescent="0.35">
      <c r="A2008" s="416">
        <v>9149309</v>
      </c>
      <c r="B2008" s="254" t="s">
        <v>2845</v>
      </c>
      <c r="C2008" s="320"/>
      <c r="D2008" s="7">
        <v>1</v>
      </c>
      <c r="E2008" s="650">
        <v>3590.2333333333331</v>
      </c>
      <c r="F2008" s="8">
        <f>E2008/100*$I$2*Main!$AF$2</f>
        <v>4308.28</v>
      </c>
      <c r="G2008" s="639">
        <f>F2008*Main!$AF$4</f>
        <v>4308.28</v>
      </c>
      <c r="H2008" s="9"/>
    </row>
    <row r="2009" spans="1:9" s="106" customFormat="1" x14ac:dyDescent="0.35">
      <c r="A2009" s="416">
        <v>9149310</v>
      </c>
      <c r="B2009" s="254" t="s">
        <v>2846</v>
      </c>
      <c r="C2009" s="320"/>
      <c r="D2009" s="7">
        <v>1</v>
      </c>
      <c r="E2009" s="650">
        <v>3619.2666666666669</v>
      </c>
      <c r="F2009" s="8">
        <f>E2009/100*$I$2*Main!$AF$2</f>
        <v>4343.12</v>
      </c>
      <c r="G2009" s="639">
        <f>F2009*Main!$AF$4</f>
        <v>4343.12</v>
      </c>
      <c r="H2009" s="105"/>
      <c r="I2009" s="5"/>
    </row>
    <row r="2010" spans="1:9" s="5" customFormat="1" x14ac:dyDescent="0.35">
      <c r="A2010" s="416">
        <v>9149311</v>
      </c>
      <c r="B2010" s="254" t="s">
        <v>2847</v>
      </c>
      <c r="C2010" s="320"/>
      <c r="D2010" s="7">
        <v>1</v>
      </c>
      <c r="E2010" s="650">
        <v>3648.2916666666665</v>
      </c>
      <c r="F2010" s="8">
        <f>E2010/100*$I$2*Main!$AF$2</f>
        <v>4377.95</v>
      </c>
      <c r="G2010" s="639">
        <f>F2010*Main!$AF$4</f>
        <v>4377.95</v>
      </c>
      <c r="H2010" s="9"/>
    </row>
    <row r="2011" spans="1:9" s="5" customFormat="1" x14ac:dyDescent="0.35">
      <c r="A2011" s="416">
        <v>9149312</v>
      </c>
      <c r="B2011" s="254" t="s">
        <v>2848</v>
      </c>
      <c r="C2011" s="320"/>
      <c r="D2011" s="7">
        <v>1</v>
      </c>
      <c r="E2011" s="650">
        <v>3677.3083333333334</v>
      </c>
      <c r="F2011" s="8">
        <f>E2011/100*$I$2*Main!$AF$2</f>
        <v>4412.7699999999995</v>
      </c>
      <c r="G2011" s="639">
        <f>F2011*Main!$AF$4</f>
        <v>4412.7699999999995</v>
      </c>
      <c r="H2011" s="9"/>
    </row>
    <row r="2012" spans="1:9" s="5" customFormat="1" x14ac:dyDescent="0.35">
      <c r="A2012" s="416">
        <v>9149313</v>
      </c>
      <c r="B2012" s="254" t="s">
        <v>2849</v>
      </c>
      <c r="C2012" s="7" t="s">
        <v>36</v>
      </c>
      <c r="D2012" s="7">
        <v>1</v>
      </c>
      <c r="E2012" s="650">
        <v>3706.35</v>
      </c>
      <c r="F2012" s="8">
        <f>E2012/100*$I$2*Main!$AF$2</f>
        <v>4447.62</v>
      </c>
      <c r="G2012" s="639">
        <f>F2012*Main!$AF$4</f>
        <v>4447.62</v>
      </c>
      <c r="H2012" s="9"/>
    </row>
    <row r="2013" spans="1:9" s="5" customFormat="1" x14ac:dyDescent="0.35">
      <c r="A2013" s="416">
        <v>9149314</v>
      </c>
      <c r="B2013" s="254" t="s">
        <v>2850</v>
      </c>
      <c r="C2013" s="7" t="s">
        <v>36</v>
      </c>
      <c r="D2013" s="7">
        <v>1</v>
      </c>
      <c r="E2013" s="650">
        <v>3764.45</v>
      </c>
      <c r="F2013" s="8">
        <f>E2013/100*$I$2*Main!$AF$2</f>
        <v>4517.34</v>
      </c>
      <c r="G2013" s="639">
        <f>F2013*Main!$AF$4</f>
        <v>4517.34</v>
      </c>
      <c r="H2013" s="9"/>
    </row>
    <row r="2014" spans="1:9" s="5" customFormat="1" x14ac:dyDescent="0.35">
      <c r="A2014" s="416">
        <v>9149336</v>
      </c>
      <c r="B2014" s="254" t="s">
        <v>2851</v>
      </c>
      <c r="C2014" s="320"/>
      <c r="D2014" s="7">
        <v>1</v>
      </c>
      <c r="E2014" s="650">
        <v>4646.1750000000002</v>
      </c>
      <c r="F2014" s="8">
        <f>E2014/100*$I$2*Main!$AF$2</f>
        <v>5575.41</v>
      </c>
      <c r="G2014" s="639">
        <f>F2014*Main!$AF$4</f>
        <v>5575.41</v>
      </c>
      <c r="H2014" s="9"/>
    </row>
    <row r="2015" spans="1:9" s="5" customFormat="1" x14ac:dyDescent="0.35">
      <c r="A2015" s="416">
        <v>9149337</v>
      </c>
      <c r="B2015" s="254" t="s">
        <v>2852</v>
      </c>
      <c r="C2015" s="320"/>
      <c r="D2015" s="7">
        <v>1</v>
      </c>
      <c r="E2015" s="650">
        <v>4676.1166666666668</v>
      </c>
      <c r="F2015" s="8">
        <f>E2015/100*$I$2*Main!$AF$2</f>
        <v>5611.34</v>
      </c>
      <c r="G2015" s="639">
        <f>F2015*Main!$AF$4</f>
        <v>5611.34</v>
      </c>
      <c r="H2015" s="9"/>
    </row>
    <row r="2016" spans="1:9" s="5" customFormat="1" x14ac:dyDescent="0.35">
      <c r="A2016" s="416">
        <v>9149338</v>
      </c>
      <c r="B2016" s="254" t="s">
        <v>2853</v>
      </c>
      <c r="C2016" s="320"/>
      <c r="D2016" s="7">
        <v>1</v>
      </c>
      <c r="E2016" s="650">
        <v>4726.0083333333332</v>
      </c>
      <c r="F2016" s="8">
        <f>E2016/100*$I$2*Main!$AF$2</f>
        <v>5671.21</v>
      </c>
      <c r="G2016" s="639">
        <f>F2016*Main!$AF$4</f>
        <v>5671.21</v>
      </c>
      <c r="H2016" s="9"/>
    </row>
    <row r="2017" spans="1:9" s="5" customFormat="1" x14ac:dyDescent="0.35">
      <c r="A2017" s="416">
        <v>9149339</v>
      </c>
      <c r="B2017" s="254" t="s">
        <v>2854</v>
      </c>
      <c r="C2017" s="320"/>
      <c r="D2017" s="7">
        <v>1</v>
      </c>
      <c r="E2017" s="650">
        <v>4775.9083333333338</v>
      </c>
      <c r="F2017" s="8">
        <f>E2017/100*$I$2*Main!$AF$2</f>
        <v>5731.09</v>
      </c>
      <c r="G2017" s="639">
        <f>F2017*Main!$AF$4</f>
        <v>5731.09</v>
      </c>
      <c r="H2017" s="9"/>
    </row>
    <row r="2018" spans="1:9" s="5" customFormat="1" x14ac:dyDescent="0.35">
      <c r="A2018" s="416">
        <v>9149340</v>
      </c>
      <c r="B2018" s="254" t="s">
        <v>2855</v>
      </c>
      <c r="C2018" s="320"/>
      <c r="D2018" s="7">
        <v>1</v>
      </c>
      <c r="E2018" s="650">
        <v>4825.8</v>
      </c>
      <c r="F2018" s="8">
        <f>E2018/100*$I$2*Main!$AF$2</f>
        <v>5790.96</v>
      </c>
      <c r="G2018" s="639">
        <f>F2018*Main!$AF$4</f>
        <v>5790.96</v>
      </c>
      <c r="H2018" s="9"/>
    </row>
    <row r="2019" spans="1:9" s="5" customFormat="1" x14ac:dyDescent="0.35">
      <c r="A2019" s="416">
        <v>9149341</v>
      </c>
      <c r="B2019" s="254" t="s">
        <v>2856</v>
      </c>
      <c r="C2019" s="320"/>
      <c r="D2019" s="7">
        <v>1</v>
      </c>
      <c r="E2019" s="650">
        <v>4875.7</v>
      </c>
      <c r="F2019" s="8">
        <f>E2019/100*$I$2*Main!$AF$2</f>
        <v>5850.84</v>
      </c>
      <c r="G2019" s="639">
        <f>F2019*Main!$AF$4</f>
        <v>5850.84</v>
      </c>
      <c r="H2019" s="9"/>
    </row>
    <row r="2020" spans="1:9" s="5" customFormat="1" x14ac:dyDescent="0.35">
      <c r="A2020" s="416">
        <v>9149343</v>
      </c>
      <c r="B2020" s="254" t="s">
        <v>2857</v>
      </c>
      <c r="C2020" s="7" t="s">
        <v>36</v>
      </c>
      <c r="D2020" s="7">
        <v>1</v>
      </c>
      <c r="E2020" s="650">
        <v>4925.6583333333338</v>
      </c>
      <c r="F2020" s="8">
        <f>E2020/100*$I$2*Main!$AF$2</f>
        <v>5910.7900000000009</v>
      </c>
      <c r="G2020" s="639">
        <f>F2020*Main!$AF$4</f>
        <v>5910.7900000000009</v>
      </c>
      <c r="H2020" s="9"/>
    </row>
    <row r="2021" spans="1:9" s="106" customFormat="1" x14ac:dyDescent="0.35">
      <c r="A2021" s="416">
        <v>9149344</v>
      </c>
      <c r="B2021" s="254" t="s">
        <v>2858</v>
      </c>
      <c r="C2021" s="7" t="s">
        <v>36</v>
      </c>
      <c r="D2021" s="7">
        <v>1</v>
      </c>
      <c r="E2021" s="650">
        <v>5025.4250000000002</v>
      </c>
      <c r="F2021" s="8">
        <f>E2021/100*$I$2*Main!$AF$2</f>
        <v>6030.51</v>
      </c>
      <c r="G2021" s="639">
        <f>F2021*Main!$AF$4</f>
        <v>6030.51</v>
      </c>
      <c r="H2021" s="105"/>
      <c r="I2021" s="5"/>
    </row>
    <row r="2022" spans="1:9" s="106" customFormat="1" x14ac:dyDescent="0.35">
      <c r="A2022" s="416">
        <v>9149366</v>
      </c>
      <c r="B2022" s="254" t="s">
        <v>2859</v>
      </c>
      <c r="C2022" s="320"/>
      <c r="D2022" s="7">
        <v>1</v>
      </c>
      <c r="E2022" s="650">
        <v>4779.666666666667</v>
      </c>
      <c r="F2022" s="8">
        <f>E2022/100*$I$2*Main!$AF$2</f>
        <v>5735.6</v>
      </c>
      <c r="G2022" s="639">
        <f>F2022*Main!$AF$4</f>
        <v>5735.6</v>
      </c>
      <c r="H2022" s="105"/>
      <c r="I2022" s="5"/>
    </row>
    <row r="2023" spans="1:9" s="106" customFormat="1" x14ac:dyDescent="0.35">
      <c r="A2023" s="416">
        <v>9149367</v>
      </c>
      <c r="B2023" s="254" t="s">
        <v>2860</v>
      </c>
      <c r="C2023" s="320"/>
      <c r="D2023" s="7">
        <v>1</v>
      </c>
      <c r="E2023" s="650">
        <v>4809.625</v>
      </c>
      <c r="F2023" s="8">
        <f>E2023/100*$I$2*Main!$AF$2</f>
        <v>5771.5499999999993</v>
      </c>
      <c r="G2023" s="639">
        <f>F2023*Main!$AF$4</f>
        <v>5771.5499999999993</v>
      </c>
      <c r="H2023" s="105"/>
      <c r="I2023" s="5"/>
    </row>
    <row r="2024" spans="1:9" s="106" customFormat="1" x14ac:dyDescent="0.35">
      <c r="A2024" s="416">
        <v>9149368</v>
      </c>
      <c r="B2024" s="254" t="s">
        <v>2861</v>
      </c>
      <c r="C2024" s="320"/>
      <c r="D2024" s="7">
        <v>1</v>
      </c>
      <c r="E2024" s="650">
        <v>4859.5</v>
      </c>
      <c r="F2024" s="8">
        <f>E2024/100*$I$2*Main!$AF$2</f>
        <v>5831.4</v>
      </c>
      <c r="G2024" s="639">
        <f>F2024*Main!$AF$4</f>
        <v>5831.4</v>
      </c>
      <c r="H2024" s="105"/>
      <c r="I2024" s="5"/>
    </row>
    <row r="2025" spans="1:9" s="106" customFormat="1" x14ac:dyDescent="0.35">
      <c r="A2025" s="416">
        <v>9149369</v>
      </c>
      <c r="B2025" s="254" t="s">
        <v>2862</v>
      </c>
      <c r="C2025" s="320"/>
      <c r="D2025" s="7">
        <v>1</v>
      </c>
      <c r="E2025" s="650">
        <v>4909.3999999999996</v>
      </c>
      <c r="F2025" s="8">
        <f>E2025/100*$I$2*Main!$AF$2</f>
        <v>5891.2799999999988</v>
      </c>
      <c r="G2025" s="639">
        <f>F2025*Main!$AF$4</f>
        <v>5891.2799999999988</v>
      </c>
      <c r="H2025" s="105"/>
      <c r="I2025" s="5"/>
    </row>
    <row r="2026" spans="1:9" s="5" customFormat="1" x14ac:dyDescent="0.35">
      <c r="A2026" s="416">
        <v>9149370</v>
      </c>
      <c r="B2026" s="254" t="s">
        <v>2863</v>
      </c>
      <c r="C2026" s="320"/>
      <c r="D2026" s="7">
        <v>1</v>
      </c>
      <c r="E2026" s="650">
        <v>4959.3166666666666</v>
      </c>
      <c r="F2026" s="8">
        <f>E2026/100*$I$2*Main!$AF$2</f>
        <v>5951.18</v>
      </c>
      <c r="G2026" s="639">
        <f>F2026*Main!$AF$4</f>
        <v>5951.18</v>
      </c>
      <c r="H2026" s="9"/>
    </row>
    <row r="2027" spans="1:9" s="5" customFormat="1" x14ac:dyDescent="0.35">
      <c r="A2027" s="416">
        <v>9149371</v>
      </c>
      <c r="B2027" s="254" t="s">
        <v>2864</v>
      </c>
      <c r="C2027" s="320"/>
      <c r="D2027" s="7">
        <v>1</v>
      </c>
      <c r="E2027" s="650">
        <v>5009.208333333333</v>
      </c>
      <c r="F2027" s="8">
        <f>E2027/100*$I$2*Main!$AF$2</f>
        <v>6011.0499999999993</v>
      </c>
      <c r="G2027" s="639">
        <f>F2027*Main!$AF$4</f>
        <v>6011.0499999999993</v>
      </c>
      <c r="H2027" s="9"/>
    </row>
    <row r="2028" spans="1:9" s="5" customFormat="1" x14ac:dyDescent="0.35">
      <c r="A2028" s="416">
        <v>9149372</v>
      </c>
      <c r="B2028" s="254" t="s">
        <v>2865</v>
      </c>
      <c r="C2028" s="7" t="s">
        <v>36</v>
      </c>
      <c r="D2028" s="7">
        <v>1</v>
      </c>
      <c r="E2028" s="650">
        <v>5059.1083333333336</v>
      </c>
      <c r="F2028" s="8">
        <f>E2028/100*$I$2*Main!$AF$2</f>
        <v>6070.93</v>
      </c>
      <c r="G2028" s="639">
        <f>F2028*Main!$AF$4</f>
        <v>6070.93</v>
      </c>
      <c r="H2028" s="9"/>
    </row>
    <row r="2029" spans="1:9" s="5" customFormat="1" x14ac:dyDescent="0.35">
      <c r="A2029" s="416">
        <v>9149373</v>
      </c>
      <c r="B2029" s="254" t="s">
        <v>2866</v>
      </c>
      <c r="C2029" s="7" t="s">
        <v>36</v>
      </c>
      <c r="D2029" s="7">
        <v>1</v>
      </c>
      <c r="E2029" s="650">
        <v>5158.8916666666664</v>
      </c>
      <c r="F2029" s="8">
        <f>E2029/100*$I$2*Main!$AF$2</f>
        <v>6190.6699999999992</v>
      </c>
      <c r="G2029" s="639">
        <f>F2029*Main!$AF$4</f>
        <v>6190.6699999999992</v>
      </c>
      <c r="H2029" s="9"/>
    </row>
    <row r="2030" spans="1:9" s="5" customFormat="1" x14ac:dyDescent="0.35">
      <c r="A2030" s="416">
        <v>9149375</v>
      </c>
      <c r="B2030" s="254" t="s">
        <v>2867</v>
      </c>
      <c r="C2030" s="320"/>
      <c r="D2030" s="7">
        <v>1</v>
      </c>
      <c r="E2030" s="650">
        <v>8189.9416666666666</v>
      </c>
      <c r="F2030" s="8">
        <f>E2030/100*$I$2*Main!$AF$2</f>
        <v>9827.93</v>
      </c>
      <c r="G2030" s="639">
        <f>F2030*Main!$AF$4</f>
        <v>9827.93</v>
      </c>
      <c r="H2030" s="9"/>
    </row>
    <row r="2031" spans="1:9" s="5" customFormat="1" x14ac:dyDescent="0.35">
      <c r="A2031" s="416">
        <v>9149376</v>
      </c>
      <c r="B2031" s="254" t="s">
        <v>2868</v>
      </c>
      <c r="C2031" s="320"/>
      <c r="D2031" s="7">
        <v>1</v>
      </c>
      <c r="E2031" s="650">
        <v>8223.3916666666664</v>
      </c>
      <c r="F2031" s="8">
        <f>E2031/100*$I$2*Main!$AF$2</f>
        <v>9868.07</v>
      </c>
      <c r="G2031" s="639">
        <f>F2031*Main!$AF$4</f>
        <v>9868.07</v>
      </c>
      <c r="H2031" s="9"/>
    </row>
    <row r="2032" spans="1:9" s="5" customFormat="1" x14ac:dyDescent="0.35">
      <c r="A2032" s="416">
        <v>9149377</v>
      </c>
      <c r="B2032" s="254" t="s">
        <v>2869</v>
      </c>
      <c r="C2032" s="320"/>
      <c r="D2032" s="7">
        <v>1</v>
      </c>
      <c r="E2032" s="650">
        <v>8279.15</v>
      </c>
      <c r="F2032" s="8">
        <f>E2032/100*$I$2*Main!$AF$2</f>
        <v>9934.98</v>
      </c>
      <c r="G2032" s="639">
        <f>F2032*Main!$AF$4</f>
        <v>9934.98</v>
      </c>
      <c r="H2032" s="9"/>
    </row>
    <row r="2033" spans="1:9" s="5" customFormat="1" x14ac:dyDescent="0.35">
      <c r="A2033" s="416">
        <v>9149378</v>
      </c>
      <c r="B2033" s="254" t="s">
        <v>2870</v>
      </c>
      <c r="C2033" s="320"/>
      <c r="D2033" s="7">
        <v>1</v>
      </c>
      <c r="E2033" s="650">
        <v>8334.9</v>
      </c>
      <c r="F2033" s="8">
        <f>E2033/100*$I$2*Main!$AF$2</f>
        <v>10001.879999999999</v>
      </c>
      <c r="G2033" s="639">
        <f>F2033*Main!$AF$4</f>
        <v>10001.879999999999</v>
      </c>
      <c r="H2033" s="9"/>
    </row>
    <row r="2034" spans="1:9" s="5" customFormat="1" x14ac:dyDescent="0.35">
      <c r="A2034" s="416">
        <v>9149379</v>
      </c>
      <c r="B2034" s="254" t="s">
        <v>2871</v>
      </c>
      <c r="C2034" s="320"/>
      <c r="D2034" s="7">
        <v>1</v>
      </c>
      <c r="E2034" s="650">
        <v>8414.3583333333336</v>
      </c>
      <c r="F2034" s="8">
        <f>E2034/100*$I$2*Main!$AF$2</f>
        <v>10097.230000000001</v>
      </c>
      <c r="G2034" s="639">
        <f>F2034*Main!$AF$4</f>
        <v>10097.230000000001</v>
      </c>
      <c r="H2034" s="9"/>
    </row>
    <row r="2035" spans="1:9" s="5" customFormat="1" x14ac:dyDescent="0.35">
      <c r="A2035" s="416">
        <v>9149380</v>
      </c>
      <c r="B2035" s="254" t="s">
        <v>2872</v>
      </c>
      <c r="C2035" s="320"/>
      <c r="D2035" s="7">
        <v>1</v>
      </c>
      <c r="E2035" s="650">
        <v>8686</v>
      </c>
      <c r="F2035" s="8">
        <f>E2035/100*$I$2*Main!$AF$2</f>
        <v>10423.200000000001</v>
      </c>
      <c r="G2035" s="639">
        <f>F2035*Main!$AF$4</f>
        <v>10423.200000000001</v>
      </c>
      <c r="H2035" s="9"/>
    </row>
    <row r="2036" spans="1:9" s="5" customFormat="1" x14ac:dyDescent="0.35">
      <c r="A2036" s="416">
        <v>9149381</v>
      </c>
      <c r="B2036" s="254" t="s">
        <v>2873</v>
      </c>
      <c r="C2036" s="7" t="s">
        <v>36</v>
      </c>
      <c r="D2036" s="7">
        <v>1</v>
      </c>
      <c r="E2036" s="650">
        <v>8623.0750000000007</v>
      </c>
      <c r="F2036" s="8">
        <f>E2036/100*$I$2*Main!$AF$2</f>
        <v>10347.69</v>
      </c>
      <c r="G2036" s="639">
        <f>F2036*Main!$AF$4</f>
        <v>10347.69</v>
      </c>
      <c r="H2036" s="9"/>
    </row>
    <row r="2037" spans="1:9" s="5" customFormat="1" x14ac:dyDescent="0.35">
      <c r="A2037" s="416">
        <v>9149382</v>
      </c>
      <c r="B2037" s="254" t="s">
        <v>2874</v>
      </c>
      <c r="C2037" s="7" t="s">
        <v>36</v>
      </c>
      <c r="D2037" s="7">
        <v>1</v>
      </c>
      <c r="E2037" s="650">
        <v>8810.8083333333325</v>
      </c>
      <c r="F2037" s="8">
        <f>E2037/100*$I$2*Main!$AF$2</f>
        <v>10572.97</v>
      </c>
      <c r="G2037" s="639">
        <f>F2037*Main!$AF$4</f>
        <v>10572.97</v>
      </c>
      <c r="H2037" s="9"/>
    </row>
    <row r="2038" spans="1:9" s="5" customFormat="1" x14ac:dyDescent="0.35">
      <c r="A2038" s="416">
        <v>9149383</v>
      </c>
      <c r="B2038" s="254" t="s">
        <v>2875</v>
      </c>
      <c r="C2038" s="320"/>
      <c r="D2038" s="7">
        <v>1</v>
      </c>
      <c r="E2038" s="650">
        <v>7361.9083333333338</v>
      </c>
      <c r="F2038" s="8">
        <f>E2038/100*$I$2*Main!$AF$2</f>
        <v>8834.2900000000009</v>
      </c>
      <c r="G2038" s="639">
        <f>F2038*Main!$AF$4</f>
        <v>8834.2900000000009</v>
      </c>
      <c r="H2038" s="9"/>
    </row>
    <row r="2039" spans="1:9" s="5" customFormat="1" x14ac:dyDescent="0.35">
      <c r="A2039" s="416">
        <v>9149384</v>
      </c>
      <c r="B2039" s="254" t="s">
        <v>2876</v>
      </c>
      <c r="C2039" s="320"/>
      <c r="D2039" s="7">
        <v>1</v>
      </c>
      <c r="E2039" s="650">
        <v>7407.6166666666668</v>
      </c>
      <c r="F2039" s="8">
        <f>E2039/100*$I$2*Main!$AF$2</f>
        <v>8889.14</v>
      </c>
      <c r="G2039" s="639">
        <f>F2039*Main!$AF$4</f>
        <v>8889.14</v>
      </c>
      <c r="H2039" s="9"/>
    </row>
    <row r="2040" spans="1:9" s="106" customFormat="1" x14ac:dyDescent="0.35">
      <c r="A2040" s="416">
        <v>9149386</v>
      </c>
      <c r="B2040" s="254" t="s">
        <v>2877</v>
      </c>
      <c r="C2040" s="320"/>
      <c r="D2040" s="7">
        <v>1</v>
      </c>
      <c r="E2040" s="650">
        <v>7453.3249999999998</v>
      </c>
      <c r="F2040" s="8">
        <f>E2040/100*$I$2*Main!$AF$2</f>
        <v>8943.99</v>
      </c>
      <c r="G2040" s="639">
        <f>F2040*Main!$AF$4</f>
        <v>8943.99</v>
      </c>
      <c r="H2040" s="105"/>
      <c r="I2040" s="5"/>
    </row>
    <row r="2041" spans="1:9" s="106" customFormat="1" x14ac:dyDescent="0.35">
      <c r="A2041" s="416">
        <v>9149387</v>
      </c>
      <c r="B2041" s="254" t="s">
        <v>2878</v>
      </c>
      <c r="C2041" s="7" t="s">
        <v>36</v>
      </c>
      <c r="D2041" s="7">
        <v>1</v>
      </c>
      <c r="E2041" s="650">
        <v>7499.0166666666664</v>
      </c>
      <c r="F2041" s="8">
        <f>E2041/100*$I$2*Main!$AF$2</f>
        <v>8998.82</v>
      </c>
      <c r="G2041" s="639">
        <f>F2041*Main!$AF$4</f>
        <v>8998.82</v>
      </c>
      <c r="H2041" s="105"/>
      <c r="I2041" s="5"/>
    </row>
    <row r="2042" spans="1:9" s="106" customFormat="1" x14ac:dyDescent="0.35">
      <c r="A2042" s="416">
        <v>9149388</v>
      </c>
      <c r="B2042" s="254" t="s">
        <v>2879</v>
      </c>
      <c r="C2042" s="7" t="s">
        <v>36</v>
      </c>
      <c r="D2042" s="7">
        <v>1</v>
      </c>
      <c r="E2042" s="650">
        <v>7590.4250000000002</v>
      </c>
      <c r="F2042" s="8">
        <f>E2042/100*$I$2*Main!$AF$2</f>
        <v>9108.51</v>
      </c>
      <c r="G2042" s="639">
        <f>F2042*Main!$AF$4</f>
        <v>9108.51</v>
      </c>
      <c r="H2042" s="105"/>
      <c r="I2042" s="5"/>
    </row>
    <row r="2043" spans="1:9" s="5" customFormat="1" x14ac:dyDescent="0.35">
      <c r="A2043" s="416">
        <v>9149397</v>
      </c>
      <c r="B2043" s="254" t="s">
        <v>2880</v>
      </c>
      <c r="C2043" s="320"/>
      <c r="D2043" s="7">
        <v>1</v>
      </c>
      <c r="E2043" s="650">
        <v>4946.583333333333</v>
      </c>
      <c r="F2043" s="8">
        <f>E2043/100*$I$2*Main!$AF$2</f>
        <v>5935.9</v>
      </c>
      <c r="G2043" s="639">
        <f>F2043*Main!$AF$4</f>
        <v>5935.9</v>
      </c>
      <c r="H2043" s="9"/>
    </row>
    <row r="2044" spans="1:9" s="5" customFormat="1" x14ac:dyDescent="0.35">
      <c r="A2044" s="416">
        <v>9149398</v>
      </c>
      <c r="B2044" s="254" t="s">
        <v>2881</v>
      </c>
      <c r="C2044" s="320"/>
      <c r="D2044" s="7">
        <v>1</v>
      </c>
      <c r="E2044" s="650">
        <v>4976.5</v>
      </c>
      <c r="F2044" s="8">
        <f>E2044/100*$I$2*Main!$AF$2</f>
        <v>5971.8</v>
      </c>
      <c r="G2044" s="639">
        <f>F2044*Main!$AF$4</f>
        <v>5971.8</v>
      </c>
      <c r="H2044" s="9"/>
    </row>
    <row r="2045" spans="1:9" s="106" customFormat="1" x14ac:dyDescent="0.35">
      <c r="A2045" s="416">
        <v>9149399</v>
      </c>
      <c r="B2045" s="254" t="s">
        <v>2882</v>
      </c>
      <c r="C2045" s="320"/>
      <c r="D2045" s="7">
        <v>1</v>
      </c>
      <c r="E2045" s="650">
        <v>5026.3999999999996</v>
      </c>
      <c r="F2045" s="8">
        <f>E2045/100*$I$2*Main!$AF$2</f>
        <v>6031.6799999999994</v>
      </c>
      <c r="G2045" s="639">
        <f>F2045*Main!$AF$4</f>
        <v>6031.6799999999994</v>
      </c>
      <c r="H2045" s="105"/>
      <c r="I2045" s="5"/>
    </row>
    <row r="2046" spans="1:9" s="5" customFormat="1" x14ac:dyDescent="0.35">
      <c r="A2046" s="416">
        <v>9149400</v>
      </c>
      <c r="B2046" s="254" t="s">
        <v>2883</v>
      </c>
      <c r="C2046" s="320"/>
      <c r="D2046" s="7">
        <v>1</v>
      </c>
      <c r="E2046" s="650">
        <v>5076.3166666666666</v>
      </c>
      <c r="F2046" s="8">
        <f>E2046/100*$I$2*Main!$AF$2</f>
        <v>6091.58</v>
      </c>
      <c r="G2046" s="639">
        <f>F2046*Main!$AF$4</f>
        <v>6091.58</v>
      </c>
      <c r="H2046" s="9"/>
    </row>
    <row r="2047" spans="1:9" s="5" customFormat="1" x14ac:dyDescent="0.35">
      <c r="A2047" s="416">
        <v>9149401</v>
      </c>
      <c r="B2047" s="254" t="s">
        <v>2884</v>
      </c>
      <c r="C2047" s="320"/>
      <c r="D2047" s="7">
        <v>1</v>
      </c>
      <c r="E2047" s="650">
        <v>5126.1916666666666</v>
      </c>
      <c r="F2047" s="8">
        <f>E2047/100*$I$2*Main!$AF$2</f>
        <v>6151.4299999999994</v>
      </c>
      <c r="G2047" s="639">
        <f>F2047*Main!$AF$4</f>
        <v>6151.4299999999994</v>
      </c>
      <c r="H2047" s="9"/>
    </row>
    <row r="2048" spans="1:9" s="5" customFormat="1" x14ac:dyDescent="0.35">
      <c r="A2048" s="416">
        <v>9149402</v>
      </c>
      <c r="B2048" s="254" t="s">
        <v>2885</v>
      </c>
      <c r="C2048" s="320"/>
      <c r="D2048" s="7">
        <v>1</v>
      </c>
      <c r="E2048" s="650">
        <v>5176.083333333333</v>
      </c>
      <c r="F2048" s="8">
        <f>E2048/100*$I$2*Main!$AF$2</f>
        <v>6211.2999999999993</v>
      </c>
      <c r="G2048" s="639">
        <f>F2048*Main!$AF$4</f>
        <v>6211.2999999999993</v>
      </c>
      <c r="H2048" s="9"/>
    </row>
    <row r="2049" spans="1:9" s="5" customFormat="1" x14ac:dyDescent="0.35">
      <c r="A2049" s="416">
        <v>9149403</v>
      </c>
      <c r="B2049" s="254" t="s">
        <v>2886</v>
      </c>
      <c r="C2049" s="7" t="s">
        <v>36</v>
      </c>
      <c r="D2049" s="7">
        <v>1</v>
      </c>
      <c r="E2049" s="650">
        <v>5225.9833333333336</v>
      </c>
      <c r="F2049" s="8">
        <f>E2049/100*$I$2*Main!$AF$2</f>
        <v>6271.18</v>
      </c>
      <c r="G2049" s="639">
        <f>F2049*Main!$AF$4</f>
        <v>6271.18</v>
      </c>
      <c r="H2049" s="9"/>
    </row>
    <row r="2050" spans="1:9" s="106" customFormat="1" x14ac:dyDescent="0.35">
      <c r="A2050" s="416">
        <v>9149405</v>
      </c>
      <c r="B2050" s="254" t="s">
        <v>2887</v>
      </c>
      <c r="C2050" s="7" t="s">
        <v>36</v>
      </c>
      <c r="D2050" s="7">
        <v>1</v>
      </c>
      <c r="E2050" s="650">
        <v>5325.8083333333334</v>
      </c>
      <c r="F2050" s="8">
        <f>E2050/100*$I$2*Main!$AF$2</f>
        <v>6390.9699999999993</v>
      </c>
      <c r="G2050" s="639">
        <f>F2050*Main!$AF$4</f>
        <v>6390.9699999999993</v>
      </c>
      <c r="H2050" s="105"/>
      <c r="I2050" s="5"/>
    </row>
    <row r="2051" spans="1:9" s="106" customFormat="1" x14ac:dyDescent="0.35">
      <c r="A2051" s="416">
        <v>9149415</v>
      </c>
      <c r="B2051" s="254" t="s">
        <v>2888</v>
      </c>
      <c r="C2051" s="320"/>
      <c r="D2051" s="7">
        <v>1</v>
      </c>
      <c r="E2051" s="650">
        <v>8139.65</v>
      </c>
      <c r="F2051" s="8">
        <f>E2051/100*$I$2*Main!$AF$2</f>
        <v>9767.58</v>
      </c>
      <c r="G2051" s="639">
        <f>F2051*Main!$AF$4</f>
        <v>9767.58</v>
      </c>
      <c r="H2051" s="105"/>
      <c r="I2051" s="5"/>
    </row>
    <row r="2052" spans="1:9" s="5" customFormat="1" x14ac:dyDescent="0.35">
      <c r="A2052" s="416">
        <v>9149416</v>
      </c>
      <c r="B2052" s="254" t="s">
        <v>2889</v>
      </c>
      <c r="C2052" s="320"/>
      <c r="D2052" s="7">
        <v>1</v>
      </c>
      <c r="E2052" s="650">
        <v>8191.4083333333338</v>
      </c>
      <c r="F2052" s="8">
        <f>E2052/100*$I$2*Main!$AF$2</f>
        <v>9829.69</v>
      </c>
      <c r="G2052" s="639">
        <f>F2052*Main!$AF$4</f>
        <v>9829.69</v>
      </c>
      <c r="H2052" s="9"/>
    </row>
    <row r="2053" spans="1:9" s="5" customFormat="1" x14ac:dyDescent="0.35">
      <c r="A2053" s="416">
        <v>9149417</v>
      </c>
      <c r="B2053" s="254" t="s">
        <v>2890</v>
      </c>
      <c r="C2053" s="320"/>
      <c r="D2053" s="7">
        <v>1</v>
      </c>
      <c r="E2053" s="650">
        <v>8243.125</v>
      </c>
      <c r="F2053" s="8">
        <f>E2053/100*$I$2*Main!$AF$2</f>
        <v>9891.75</v>
      </c>
      <c r="G2053" s="639">
        <f>F2053*Main!$AF$4</f>
        <v>9891.75</v>
      </c>
      <c r="H2053" s="9"/>
    </row>
    <row r="2054" spans="1:9" s="5" customFormat="1" x14ac:dyDescent="0.35">
      <c r="A2054" s="416">
        <v>9149418</v>
      </c>
      <c r="B2054" s="254" t="s">
        <v>2891</v>
      </c>
      <c r="C2054" s="7" t="s">
        <v>36</v>
      </c>
      <c r="D2054" s="7">
        <v>1</v>
      </c>
      <c r="E2054" s="650">
        <v>8294.9083333333328</v>
      </c>
      <c r="F2054" s="8">
        <f>E2054/100*$I$2*Main!$AF$2</f>
        <v>9953.89</v>
      </c>
      <c r="G2054" s="639">
        <f>F2054*Main!$AF$4</f>
        <v>9953.89</v>
      </c>
      <c r="H2054" s="9"/>
    </row>
    <row r="2055" spans="1:9" s="106" customFormat="1" x14ac:dyDescent="0.35">
      <c r="A2055" s="416">
        <v>9149420</v>
      </c>
      <c r="B2055" s="254" t="s">
        <v>2892</v>
      </c>
      <c r="C2055" s="7" t="s">
        <v>36</v>
      </c>
      <c r="D2055" s="7">
        <v>1</v>
      </c>
      <c r="E2055" s="650">
        <v>8398.4</v>
      </c>
      <c r="F2055" s="8">
        <f>E2055/100*$I$2*Main!$AF$2</f>
        <v>10078.08</v>
      </c>
      <c r="G2055" s="639">
        <f>F2055*Main!$AF$4</f>
        <v>10078.08</v>
      </c>
      <c r="H2055" s="105"/>
      <c r="I2055" s="5"/>
    </row>
    <row r="2056" spans="1:9" s="5" customFormat="1" x14ac:dyDescent="0.35">
      <c r="A2056" s="416">
        <v>9149406</v>
      </c>
      <c r="B2056" s="254" t="s">
        <v>2893</v>
      </c>
      <c r="C2056" s="320"/>
      <c r="D2056" s="7">
        <v>1</v>
      </c>
      <c r="E2056" s="650">
        <v>10015.741666666667</v>
      </c>
      <c r="F2056" s="8">
        <f>E2056/100*$I$2*Main!$AF$2</f>
        <v>12018.89</v>
      </c>
      <c r="G2056" s="639">
        <f>F2056*Main!$AF$4</f>
        <v>12018.89</v>
      </c>
      <c r="H2056" s="9"/>
    </row>
    <row r="2057" spans="1:9" s="5" customFormat="1" x14ac:dyDescent="0.35">
      <c r="A2057" s="416">
        <v>9149407</v>
      </c>
      <c r="B2057" s="254" t="s">
        <v>2894</v>
      </c>
      <c r="C2057" s="320"/>
      <c r="D2057" s="7">
        <v>1</v>
      </c>
      <c r="E2057" s="650">
        <v>10054.741666666667</v>
      </c>
      <c r="F2057" s="8">
        <f>E2057/100*$I$2*Main!$AF$2</f>
        <v>12065.689999999999</v>
      </c>
      <c r="G2057" s="639">
        <f>F2057*Main!$AF$4</f>
        <v>12065.689999999999</v>
      </c>
      <c r="H2057" s="9"/>
    </row>
    <row r="2058" spans="1:9" s="5" customFormat="1" x14ac:dyDescent="0.35">
      <c r="A2058" s="416">
        <v>9149408</v>
      </c>
      <c r="B2058" s="254" t="s">
        <v>2895</v>
      </c>
      <c r="C2058" s="320"/>
      <c r="D2058" s="7">
        <v>1</v>
      </c>
      <c r="E2058" s="650">
        <v>10119.808333333332</v>
      </c>
      <c r="F2058" s="8">
        <f>E2058/100*$I$2*Main!$AF$2</f>
        <v>12143.77</v>
      </c>
      <c r="G2058" s="639">
        <f>F2058*Main!$AF$4</f>
        <v>12143.77</v>
      </c>
      <c r="H2058" s="9"/>
    </row>
    <row r="2059" spans="1:9" s="106" customFormat="1" x14ac:dyDescent="0.35">
      <c r="A2059" s="416">
        <v>9149410</v>
      </c>
      <c r="B2059" s="254" t="s">
        <v>2896</v>
      </c>
      <c r="C2059" s="320"/>
      <c r="D2059" s="7">
        <v>1</v>
      </c>
      <c r="E2059" s="650">
        <v>10338.883333333333</v>
      </c>
      <c r="F2059" s="8">
        <f>E2059/100*$I$2*Main!$AF$2</f>
        <v>12406.66</v>
      </c>
      <c r="G2059" s="639">
        <f>F2059*Main!$AF$4</f>
        <v>12406.66</v>
      </c>
      <c r="H2059" s="105"/>
      <c r="I2059" s="5"/>
    </row>
    <row r="2060" spans="1:9" s="106" customFormat="1" x14ac:dyDescent="0.35">
      <c r="A2060" s="416">
        <v>9149411</v>
      </c>
      <c r="B2060" s="254" t="s">
        <v>2897</v>
      </c>
      <c r="C2060" s="320"/>
      <c r="D2060" s="7">
        <v>1</v>
      </c>
      <c r="E2060" s="650">
        <v>10281</v>
      </c>
      <c r="F2060" s="8">
        <f>E2060/100*$I$2*Main!$AF$2</f>
        <v>12337.2</v>
      </c>
      <c r="G2060" s="639">
        <f>F2060*Main!$AF$4</f>
        <v>12337.2</v>
      </c>
      <c r="H2060" s="105"/>
      <c r="I2060" s="5"/>
    </row>
    <row r="2061" spans="1:9" s="5" customFormat="1" x14ac:dyDescent="0.35">
      <c r="A2061" s="416">
        <v>9149412</v>
      </c>
      <c r="B2061" s="254" t="s">
        <v>2898</v>
      </c>
      <c r="C2061" s="320"/>
      <c r="D2061" s="7">
        <v>1</v>
      </c>
      <c r="E2061" s="650">
        <v>10377.808333333332</v>
      </c>
      <c r="F2061" s="8">
        <f>E2061/100*$I$2*Main!$AF$2</f>
        <v>12453.369999999999</v>
      </c>
      <c r="G2061" s="639">
        <f>F2061*Main!$AF$4</f>
        <v>12453.369999999999</v>
      </c>
      <c r="H2061" s="9"/>
    </row>
    <row r="2062" spans="1:9" s="5" customFormat="1" x14ac:dyDescent="0.35">
      <c r="A2062" s="416">
        <v>9149413</v>
      </c>
      <c r="B2062" s="254" t="s">
        <v>2899</v>
      </c>
      <c r="C2062" s="7" t="s">
        <v>36</v>
      </c>
      <c r="D2062" s="7">
        <v>1</v>
      </c>
      <c r="E2062" s="650">
        <v>10506.966666666667</v>
      </c>
      <c r="F2062" s="8">
        <f>E2062/100*$I$2*Main!$AF$2</f>
        <v>12608.36</v>
      </c>
      <c r="G2062" s="639">
        <f>F2062*Main!$AF$4</f>
        <v>12608.36</v>
      </c>
      <c r="H2062" s="9"/>
    </row>
    <row r="2063" spans="1:9" s="5" customFormat="1" x14ac:dyDescent="0.35">
      <c r="A2063" s="416">
        <v>9149414</v>
      </c>
      <c r="B2063" s="254" t="s">
        <v>2900</v>
      </c>
      <c r="C2063" s="7" t="s">
        <v>36</v>
      </c>
      <c r="D2063" s="7">
        <v>1</v>
      </c>
      <c r="E2063" s="650">
        <v>11060.25</v>
      </c>
      <c r="F2063" s="8">
        <f>E2063/100*$I$2*Main!$AF$2</f>
        <v>13272.300000000001</v>
      </c>
      <c r="G2063" s="639">
        <f>F2063*Main!$AF$4</f>
        <v>13272.300000000001</v>
      </c>
      <c r="H2063" s="9"/>
    </row>
    <row r="2064" spans="1:9" s="106" customFormat="1" x14ac:dyDescent="0.35">
      <c r="A2064" s="416">
        <v>9149430</v>
      </c>
      <c r="B2064" s="254" t="s">
        <v>2901</v>
      </c>
      <c r="C2064" s="320"/>
      <c r="D2064" s="7">
        <v>1</v>
      </c>
      <c r="E2064" s="650">
        <v>5146.8</v>
      </c>
      <c r="F2064" s="8">
        <f>E2064/100*$I$2*Main!$AF$2</f>
        <v>6176.1600000000008</v>
      </c>
      <c r="G2064" s="639">
        <f>F2064*Main!$AF$4</f>
        <v>6176.1600000000008</v>
      </c>
      <c r="H2064" s="105"/>
      <c r="I2064" s="5"/>
    </row>
    <row r="2065" spans="1:9" s="5" customFormat="1" x14ac:dyDescent="0.35">
      <c r="A2065" s="416">
        <v>9149431</v>
      </c>
      <c r="B2065" s="254" t="s">
        <v>2902</v>
      </c>
      <c r="C2065" s="320"/>
      <c r="D2065" s="7">
        <v>1</v>
      </c>
      <c r="E2065" s="650">
        <v>5176.7416666666668</v>
      </c>
      <c r="F2065" s="8">
        <f>E2065/100*$I$2*Main!$AF$2</f>
        <v>6212.09</v>
      </c>
      <c r="G2065" s="639">
        <f>F2065*Main!$AF$4</f>
        <v>6212.09</v>
      </c>
      <c r="H2065" s="9"/>
    </row>
    <row r="2066" spans="1:9" s="5" customFormat="1" x14ac:dyDescent="0.35">
      <c r="A2066" s="416">
        <v>9149432</v>
      </c>
      <c r="B2066" s="254" t="s">
        <v>2903</v>
      </c>
      <c r="C2066" s="320"/>
      <c r="D2066" s="7">
        <v>1</v>
      </c>
      <c r="E2066" s="650">
        <v>5226.6499999999996</v>
      </c>
      <c r="F2066" s="8">
        <f>E2066/100*$I$2*Main!$AF$2</f>
        <v>6271.98</v>
      </c>
      <c r="G2066" s="639">
        <f>F2066*Main!$AF$4</f>
        <v>6271.98</v>
      </c>
      <c r="H2066" s="9"/>
    </row>
    <row r="2067" spans="1:9" s="5" customFormat="1" x14ac:dyDescent="0.35">
      <c r="A2067" s="416">
        <v>9149433</v>
      </c>
      <c r="B2067" s="254" t="s">
        <v>2904</v>
      </c>
      <c r="C2067" s="320"/>
      <c r="D2067" s="7">
        <v>1</v>
      </c>
      <c r="E2067" s="650">
        <v>5276.55</v>
      </c>
      <c r="F2067" s="8">
        <f>E2067/100*$I$2*Main!$AF$2</f>
        <v>6331.8600000000006</v>
      </c>
      <c r="G2067" s="639">
        <f>F2067*Main!$AF$4</f>
        <v>6331.8600000000006</v>
      </c>
      <c r="H2067" s="9"/>
    </row>
    <row r="2068" spans="1:9" s="5" customFormat="1" x14ac:dyDescent="0.35">
      <c r="A2068" s="416">
        <v>9149434</v>
      </c>
      <c r="B2068" s="254" t="s">
        <v>2905</v>
      </c>
      <c r="C2068" s="320"/>
      <c r="D2068" s="7">
        <v>1</v>
      </c>
      <c r="E2068" s="650">
        <v>5326.4416666666666</v>
      </c>
      <c r="F2068" s="8">
        <f>E2068/100*$I$2*Main!$AF$2</f>
        <v>6391.7300000000005</v>
      </c>
      <c r="G2068" s="639">
        <f>F2068*Main!$AF$4</f>
        <v>6391.7300000000005</v>
      </c>
      <c r="H2068" s="9"/>
    </row>
    <row r="2069" spans="1:9" s="5" customFormat="1" x14ac:dyDescent="0.35">
      <c r="A2069" s="416">
        <v>9149435</v>
      </c>
      <c r="B2069" s="254" t="s">
        <v>2906</v>
      </c>
      <c r="C2069" s="320"/>
      <c r="D2069" s="7">
        <v>1</v>
      </c>
      <c r="E2069" s="650">
        <v>5376.3666666666668</v>
      </c>
      <c r="F2069" s="8">
        <f>E2069/100*$I$2*Main!$AF$2</f>
        <v>6451.6399999999994</v>
      </c>
      <c r="G2069" s="639">
        <f>F2069*Main!$AF$4</f>
        <v>6451.6399999999994</v>
      </c>
      <c r="H2069" s="9"/>
    </row>
    <row r="2070" spans="1:9" s="5" customFormat="1" x14ac:dyDescent="0.35">
      <c r="A2070" s="416">
        <v>9149436</v>
      </c>
      <c r="B2070" s="254" t="s">
        <v>2907</v>
      </c>
      <c r="C2070" s="7" t="s">
        <v>36</v>
      </c>
      <c r="D2070" s="7">
        <v>1</v>
      </c>
      <c r="E2070" s="650">
        <v>5426.2583333333332</v>
      </c>
      <c r="F2070" s="8">
        <f>E2070/100*$I$2*Main!$AF$2</f>
        <v>6511.51</v>
      </c>
      <c r="G2070" s="639">
        <f>F2070*Main!$AF$4</f>
        <v>6511.51</v>
      </c>
      <c r="H2070" s="9"/>
    </row>
    <row r="2071" spans="1:9" s="5" customFormat="1" x14ac:dyDescent="0.35">
      <c r="A2071" s="416">
        <v>9149437</v>
      </c>
      <c r="B2071" s="254" t="s">
        <v>2908</v>
      </c>
      <c r="C2071" s="7" t="s">
        <v>36</v>
      </c>
      <c r="D2071" s="7">
        <v>1</v>
      </c>
      <c r="E2071" s="650">
        <v>5526.0166666666664</v>
      </c>
      <c r="F2071" s="8">
        <f>E2071/100*$I$2*Main!$AF$2</f>
        <v>6631.2199999999993</v>
      </c>
      <c r="G2071" s="639">
        <f>F2071*Main!$AF$4</f>
        <v>6631.2199999999993</v>
      </c>
      <c r="H2071" s="9"/>
    </row>
    <row r="2072" spans="1:9" s="5" customFormat="1" x14ac:dyDescent="0.35">
      <c r="A2072" s="416">
        <v>9234470</v>
      </c>
      <c r="B2072" s="254" t="s">
        <v>2909</v>
      </c>
      <c r="C2072" s="320"/>
      <c r="D2072" s="7">
        <v>1</v>
      </c>
      <c r="E2072" s="650">
        <v>3230.9416666666666</v>
      </c>
      <c r="F2072" s="8">
        <f>E2072/100*$I$2*Main!$AF$2</f>
        <v>3877.1299999999997</v>
      </c>
      <c r="G2072" s="639">
        <f>F2072*Main!$AF$4</f>
        <v>3877.1299999999997</v>
      </c>
      <c r="H2072" s="9"/>
    </row>
    <row r="2073" spans="1:9" s="5" customFormat="1" x14ac:dyDescent="0.35">
      <c r="A2073" s="416">
        <v>9149261</v>
      </c>
      <c r="B2073" s="254" t="s">
        <v>2910</v>
      </c>
      <c r="C2073" s="320"/>
      <c r="D2073" s="7">
        <v>1</v>
      </c>
      <c r="E2073" s="650">
        <v>2371.4583333333335</v>
      </c>
      <c r="F2073" s="8">
        <f>E2073/100*$I$2*Main!$AF$2</f>
        <v>2845.75</v>
      </c>
      <c r="G2073" s="639">
        <f>F2073*Main!$AF$4</f>
        <v>2845.75</v>
      </c>
      <c r="H2073" s="9"/>
    </row>
    <row r="2074" spans="1:9" s="106" customFormat="1" x14ac:dyDescent="0.35">
      <c r="A2074" s="416">
        <v>9149262</v>
      </c>
      <c r="B2074" s="254" t="s">
        <v>2911</v>
      </c>
      <c r="C2074" s="320"/>
      <c r="D2074" s="7">
        <v>1</v>
      </c>
      <c r="E2074" s="650">
        <v>2388.8583333333331</v>
      </c>
      <c r="F2074" s="8">
        <f>E2074/100*$I$2*Main!$AF$2</f>
        <v>2866.6299999999997</v>
      </c>
      <c r="G2074" s="639">
        <f>F2074*Main!$AF$4</f>
        <v>2866.6299999999997</v>
      </c>
      <c r="H2074" s="105"/>
      <c r="I2074" s="5"/>
    </row>
    <row r="2075" spans="1:9" s="5" customFormat="1" x14ac:dyDescent="0.35">
      <c r="A2075" s="416">
        <v>9149263</v>
      </c>
      <c r="B2075" s="254" t="s">
        <v>2912</v>
      </c>
      <c r="C2075" s="320"/>
      <c r="D2075" s="7">
        <v>1</v>
      </c>
      <c r="E2075" s="650">
        <v>2417.8833333333332</v>
      </c>
      <c r="F2075" s="8">
        <f>E2075/100*$I$2*Main!$AF$2</f>
        <v>2901.46</v>
      </c>
      <c r="G2075" s="639">
        <f>F2075*Main!$AF$4</f>
        <v>2901.46</v>
      </c>
      <c r="H2075" s="9"/>
    </row>
    <row r="2076" spans="1:9" s="5" customFormat="1" x14ac:dyDescent="0.35">
      <c r="A2076" s="416">
        <v>9149264</v>
      </c>
      <c r="B2076" s="254" t="s">
        <v>2913</v>
      </c>
      <c r="C2076" s="320"/>
      <c r="D2076" s="7">
        <v>1</v>
      </c>
      <c r="E2076" s="650">
        <v>2446.9499999999998</v>
      </c>
      <c r="F2076" s="8">
        <f>E2076/100*$I$2*Main!$AF$2</f>
        <v>2936.3399999999997</v>
      </c>
      <c r="G2076" s="639">
        <f>F2076*Main!$AF$4</f>
        <v>2936.3399999999997</v>
      </c>
      <c r="H2076" s="9"/>
    </row>
    <row r="2077" spans="1:9" s="5" customFormat="1" x14ac:dyDescent="0.35">
      <c r="A2077" s="416">
        <v>9149265</v>
      </c>
      <c r="B2077" s="254" t="s">
        <v>2914</v>
      </c>
      <c r="C2077" s="320"/>
      <c r="D2077" s="7">
        <v>1</v>
      </c>
      <c r="E2077" s="650">
        <v>2475.9749999999999</v>
      </c>
      <c r="F2077" s="8">
        <f>E2077/100*$I$2*Main!$AF$2</f>
        <v>2971.17</v>
      </c>
      <c r="G2077" s="639">
        <f>F2077*Main!$AF$4</f>
        <v>2971.17</v>
      </c>
      <c r="H2077" s="9"/>
    </row>
    <row r="2078" spans="1:9" s="106" customFormat="1" x14ac:dyDescent="0.35">
      <c r="A2078" s="416">
        <v>9149266</v>
      </c>
      <c r="B2078" s="254" t="s">
        <v>2915</v>
      </c>
      <c r="C2078" s="320"/>
      <c r="D2078" s="7">
        <v>1</v>
      </c>
      <c r="E2078" s="650">
        <v>2505.0166666666669</v>
      </c>
      <c r="F2078" s="8">
        <f>E2078/100*$I$2*Main!$AF$2</f>
        <v>3006.0200000000004</v>
      </c>
      <c r="G2078" s="639">
        <f>F2078*Main!$AF$4</f>
        <v>3006.0200000000004</v>
      </c>
      <c r="H2078" s="105"/>
      <c r="I2078" s="5"/>
    </row>
    <row r="2079" spans="1:9" s="5" customFormat="1" x14ac:dyDescent="0.35">
      <c r="A2079" s="416">
        <v>9149268</v>
      </c>
      <c r="B2079" s="254" t="s">
        <v>2916</v>
      </c>
      <c r="C2079" s="7" t="s">
        <v>36</v>
      </c>
      <c r="D2079" s="7">
        <v>1</v>
      </c>
      <c r="E2079" s="650">
        <v>2534.0416666666665</v>
      </c>
      <c r="F2079" s="8">
        <f>E2079/100*$I$2*Main!$AF$2</f>
        <v>3040.85</v>
      </c>
      <c r="G2079" s="639">
        <f>F2079*Main!$AF$4</f>
        <v>3040.85</v>
      </c>
      <c r="H2079" s="9"/>
    </row>
    <row r="2080" spans="1:9" s="5" customFormat="1" x14ac:dyDescent="0.35">
      <c r="A2080" s="416">
        <v>9149269</v>
      </c>
      <c r="B2080" s="254" t="s">
        <v>2917</v>
      </c>
      <c r="C2080" s="7" t="s">
        <v>36</v>
      </c>
      <c r="D2080" s="7">
        <v>1</v>
      </c>
      <c r="E2080" s="650">
        <v>2592.1083333333331</v>
      </c>
      <c r="F2080" s="8">
        <f>E2080/100*$I$2*Main!$AF$2</f>
        <v>3110.5299999999997</v>
      </c>
      <c r="G2080" s="639">
        <f>F2080*Main!$AF$4</f>
        <v>3110.5299999999997</v>
      </c>
      <c r="H2080" s="9"/>
    </row>
    <row r="2081" spans="1:9" s="5" customFormat="1" x14ac:dyDescent="0.35">
      <c r="A2081" s="416">
        <v>9149270</v>
      </c>
      <c r="B2081" s="254" t="s">
        <v>2918</v>
      </c>
      <c r="C2081" s="320"/>
      <c r="D2081" s="7">
        <v>1</v>
      </c>
      <c r="E2081" s="650">
        <v>2855.3916666666669</v>
      </c>
      <c r="F2081" s="8">
        <f>E2081/100*$I$2*Main!$AF$2</f>
        <v>3426.4700000000003</v>
      </c>
      <c r="G2081" s="639">
        <f>F2081*Main!$AF$4</f>
        <v>3426.4700000000003</v>
      </c>
      <c r="H2081" s="9"/>
    </row>
    <row r="2082" spans="1:9" s="5" customFormat="1" x14ac:dyDescent="0.35">
      <c r="A2082" s="416">
        <v>9149272</v>
      </c>
      <c r="B2082" s="254" t="s">
        <v>2919</v>
      </c>
      <c r="C2082" s="320"/>
      <c r="D2082" s="7">
        <v>1</v>
      </c>
      <c r="E2082" s="650">
        <v>2872.8249999999998</v>
      </c>
      <c r="F2082" s="8">
        <f>E2082/100*$I$2*Main!$AF$2</f>
        <v>3447.39</v>
      </c>
      <c r="G2082" s="639">
        <f>F2082*Main!$AF$4</f>
        <v>3447.39</v>
      </c>
      <c r="H2082" s="9"/>
    </row>
    <row r="2083" spans="1:9" s="106" customFormat="1" x14ac:dyDescent="0.35">
      <c r="A2083" s="416">
        <v>9149273</v>
      </c>
      <c r="B2083" s="254" t="s">
        <v>2920</v>
      </c>
      <c r="C2083" s="320"/>
      <c r="D2083" s="7">
        <v>1</v>
      </c>
      <c r="E2083" s="650">
        <v>2901.8833333333332</v>
      </c>
      <c r="F2083" s="8">
        <f>E2083/100*$I$2*Main!$AF$2</f>
        <v>3482.26</v>
      </c>
      <c r="G2083" s="639">
        <f>F2083*Main!$AF$4</f>
        <v>3482.26</v>
      </c>
      <c r="H2083" s="105"/>
      <c r="I2083" s="5"/>
    </row>
    <row r="2084" spans="1:9" s="106" customFormat="1" x14ac:dyDescent="0.35">
      <c r="A2084" s="416">
        <v>9149274</v>
      </c>
      <c r="B2084" s="254" t="s">
        <v>2921</v>
      </c>
      <c r="C2084" s="320"/>
      <c r="D2084" s="7">
        <v>1</v>
      </c>
      <c r="E2084" s="650">
        <v>2930.8833333333332</v>
      </c>
      <c r="F2084" s="8">
        <f>E2084/100*$I$2*Main!$AF$2</f>
        <v>3517.06</v>
      </c>
      <c r="G2084" s="639">
        <f>F2084*Main!$AF$4</f>
        <v>3517.06</v>
      </c>
      <c r="H2084" s="105"/>
      <c r="I2084" s="5"/>
    </row>
    <row r="2085" spans="1:9" s="5" customFormat="1" x14ac:dyDescent="0.35">
      <c r="A2085" s="416">
        <v>9149275</v>
      </c>
      <c r="B2085" s="254" t="s">
        <v>2922</v>
      </c>
      <c r="C2085" s="320"/>
      <c r="D2085" s="7">
        <v>1</v>
      </c>
      <c r="E2085" s="650">
        <v>2959.95</v>
      </c>
      <c r="F2085" s="8">
        <f>E2085/100*$I$2*Main!$AF$2</f>
        <v>3551.94</v>
      </c>
      <c r="G2085" s="639">
        <f>F2085*Main!$AF$4</f>
        <v>3551.94</v>
      </c>
      <c r="H2085" s="9"/>
    </row>
    <row r="2086" spans="1:9" s="5" customFormat="1" x14ac:dyDescent="0.35">
      <c r="A2086" s="416">
        <v>9149276</v>
      </c>
      <c r="B2086" s="254" t="s">
        <v>2923</v>
      </c>
      <c r="C2086" s="320"/>
      <c r="D2086" s="7">
        <v>1</v>
      </c>
      <c r="E2086" s="650">
        <v>2988.9749999999999</v>
      </c>
      <c r="F2086" s="8">
        <f>E2086/100*$I$2*Main!$AF$2</f>
        <v>3586.77</v>
      </c>
      <c r="G2086" s="639">
        <f>F2086*Main!$AF$4</f>
        <v>3586.77</v>
      </c>
      <c r="H2086" s="9"/>
    </row>
    <row r="2087" spans="1:9" s="5" customFormat="1" x14ac:dyDescent="0.35">
      <c r="A2087" s="416">
        <v>9149277</v>
      </c>
      <c r="B2087" s="254" t="s">
        <v>2924</v>
      </c>
      <c r="C2087" s="7" t="s">
        <v>36</v>
      </c>
      <c r="D2087" s="7">
        <v>1</v>
      </c>
      <c r="E2087" s="650">
        <v>3018.0250000000001</v>
      </c>
      <c r="F2087" s="8">
        <f>E2087/100*$I$2*Main!$AF$2</f>
        <v>3621.63</v>
      </c>
      <c r="G2087" s="639">
        <f>F2087*Main!$AF$4</f>
        <v>3621.63</v>
      </c>
      <c r="H2087" s="9"/>
    </row>
    <row r="2088" spans="1:9" s="106" customFormat="1" x14ac:dyDescent="0.35">
      <c r="A2088" s="416">
        <v>9149278</v>
      </c>
      <c r="B2088" s="254" t="s">
        <v>2925</v>
      </c>
      <c r="C2088" s="7" t="s">
        <v>36</v>
      </c>
      <c r="D2088" s="7">
        <v>1</v>
      </c>
      <c r="E2088" s="650">
        <v>3076.0833333333335</v>
      </c>
      <c r="F2088" s="8">
        <f>E2088/100*$I$2*Main!$AF$2</f>
        <v>3691.3</v>
      </c>
      <c r="G2088" s="639">
        <f>F2088*Main!$AF$4</f>
        <v>3691.3</v>
      </c>
      <c r="H2088" s="105"/>
      <c r="I2088" s="5"/>
    </row>
    <row r="2089" spans="1:9" s="5" customFormat="1" x14ac:dyDescent="0.35">
      <c r="A2089" s="416">
        <v>9150069</v>
      </c>
      <c r="B2089" s="254" t="s">
        <v>2926</v>
      </c>
      <c r="C2089" s="320"/>
      <c r="D2089" s="7">
        <v>1</v>
      </c>
      <c r="E2089" s="650">
        <v>542.42499999999995</v>
      </c>
      <c r="F2089" s="8">
        <f>E2089/100*$I$2*Main!$AF$2</f>
        <v>650.91</v>
      </c>
      <c r="G2089" s="639">
        <f>F2089*Main!$AF$4</f>
        <v>650.91</v>
      </c>
      <c r="H2089" s="9"/>
    </row>
    <row r="2090" spans="1:9" s="5" customFormat="1" x14ac:dyDescent="0.35">
      <c r="A2090" s="416">
        <v>9149279</v>
      </c>
      <c r="B2090" s="254" t="s">
        <v>2927</v>
      </c>
      <c r="C2090" s="320"/>
      <c r="D2090" s="7">
        <v>1</v>
      </c>
      <c r="E2090" s="650">
        <v>542.42499999999995</v>
      </c>
      <c r="F2090" s="8">
        <f>E2090/100*$I$2*Main!$AF$2</f>
        <v>650.91</v>
      </c>
      <c r="G2090" s="639">
        <f>F2090*Main!$AF$4</f>
        <v>650.91</v>
      </c>
      <c r="H2090" s="9"/>
    </row>
    <row r="2091" spans="1:9" s="5" customFormat="1" x14ac:dyDescent="0.35">
      <c r="A2091" s="416">
        <v>9149280</v>
      </c>
      <c r="B2091" s="254" t="s">
        <v>2928</v>
      </c>
      <c r="C2091" s="320"/>
      <c r="D2091" s="7">
        <v>1</v>
      </c>
      <c r="E2091" s="650">
        <v>688.45833333333337</v>
      </c>
      <c r="F2091" s="8">
        <f>E2091/100*$I$2*Main!$AF$2</f>
        <v>826.15</v>
      </c>
      <c r="G2091" s="639">
        <f>F2091*Main!$AF$4</f>
        <v>826.15</v>
      </c>
      <c r="H2091" s="9"/>
    </row>
    <row r="2092" spans="1:9" s="106" customFormat="1" x14ac:dyDescent="0.35">
      <c r="A2092" s="416">
        <v>9149281</v>
      </c>
      <c r="B2092" s="254" t="s">
        <v>2929</v>
      </c>
      <c r="C2092" s="320"/>
      <c r="D2092" s="7">
        <v>1</v>
      </c>
      <c r="E2092" s="650">
        <v>876.17499999999995</v>
      </c>
      <c r="F2092" s="8">
        <f>E2092/100*$I$2*Main!$AF$2</f>
        <v>1051.4099999999999</v>
      </c>
      <c r="G2092" s="639">
        <f>F2092*Main!$AF$4</f>
        <v>1051.4099999999999</v>
      </c>
      <c r="H2092" s="105"/>
      <c r="I2092" s="5"/>
    </row>
    <row r="2093" spans="1:9" s="106" customFormat="1" x14ac:dyDescent="0.35">
      <c r="A2093" s="416">
        <v>9149282</v>
      </c>
      <c r="B2093" s="254" t="s">
        <v>2930</v>
      </c>
      <c r="C2093" s="320"/>
      <c r="D2093" s="7">
        <v>1</v>
      </c>
      <c r="E2093" s="650">
        <v>1009.7083333333334</v>
      </c>
      <c r="F2093" s="8">
        <f>E2093/100*$I$2*Main!$AF$2</f>
        <v>1211.6500000000001</v>
      </c>
      <c r="G2093" s="639">
        <f>F2093*Main!$AF$4</f>
        <v>1211.6500000000001</v>
      </c>
      <c r="H2093" s="105"/>
      <c r="I2093" s="5"/>
    </row>
    <row r="2094" spans="1:9" s="5" customFormat="1" x14ac:dyDescent="0.35">
      <c r="A2094" s="416">
        <v>9149283</v>
      </c>
      <c r="B2094" s="254" t="s">
        <v>2931</v>
      </c>
      <c r="C2094" s="320"/>
      <c r="D2094" s="7">
        <v>1</v>
      </c>
      <c r="E2094" s="650">
        <v>1176.5666666666666</v>
      </c>
      <c r="F2094" s="8">
        <f>E2094/100*$I$2*Main!$AF$2</f>
        <v>1411.8799999999999</v>
      </c>
      <c r="G2094" s="639">
        <f>F2094*Main!$AF$4</f>
        <v>1411.8799999999999</v>
      </c>
      <c r="H2094" s="9"/>
    </row>
    <row r="2095" spans="1:9" s="5" customFormat="1" x14ac:dyDescent="0.35">
      <c r="A2095" s="416">
        <v>9149284</v>
      </c>
      <c r="B2095" s="254" t="s">
        <v>2932</v>
      </c>
      <c r="C2095" s="320"/>
      <c r="D2095" s="7">
        <v>1</v>
      </c>
      <c r="E2095" s="650">
        <v>1376.825</v>
      </c>
      <c r="F2095" s="8">
        <f>E2095/100*$I$2*Main!$AF$2</f>
        <v>1652.19</v>
      </c>
      <c r="G2095" s="639">
        <f>F2095*Main!$AF$4</f>
        <v>1652.19</v>
      </c>
      <c r="H2095" s="9"/>
    </row>
    <row r="2096" spans="1:9" s="5" customFormat="1" x14ac:dyDescent="0.35">
      <c r="A2096" s="416">
        <v>9192202</v>
      </c>
      <c r="B2096" s="254" t="s">
        <v>2933</v>
      </c>
      <c r="C2096" s="7" t="s">
        <v>36</v>
      </c>
      <c r="D2096" s="7">
        <v>1</v>
      </c>
      <c r="E2096" s="650">
        <v>8711.2250000000004</v>
      </c>
      <c r="F2096" s="8">
        <f>E2096/100*$I$2*Main!$AF$2</f>
        <v>10453.470000000001</v>
      </c>
      <c r="G2096" s="639">
        <f>F2096*Main!$AF$4</f>
        <v>10453.470000000001</v>
      </c>
      <c r="H2096" s="9"/>
    </row>
    <row r="2097" spans="1:9" s="5" customFormat="1" x14ac:dyDescent="0.35">
      <c r="A2097" s="416">
        <v>9192196</v>
      </c>
      <c r="B2097" s="254" t="s">
        <v>2934</v>
      </c>
      <c r="C2097" s="320"/>
      <c r="D2097" s="7">
        <v>1</v>
      </c>
      <c r="E2097" s="650">
        <v>9950.125</v>
      </c>
      <c r="F2097" s="8">
        <f>E2097/100*$I$2*Main!$AF$2</f>
        <v>11940.15</v>
      </c>
      <c r="G2097" s="639">
        <f>F2097*Main!$AF$4</f>
        <v>11940.15</v>
      </c>
      <c r="H2097" s="9"/>
    </row>
    <row r="2098" spans="1:9" s="5" customFormat="1" x14ac:dyDescent="0.35">
      <c r="A2098" s="416">
        <v>9192191</v>
      </c>
      <c r="B2098" s="254" t="s">
        <v>2935</v>
      </c>
      <c r="C2098" s="7" t="s">
        <v>36</v>
      </c>
      <c r="D2098" s="7">
        <v>1</v>
      </c>
      <c r="E2098" s="650">
        <v>12273.125</v>
      </c>
      <c r="F2098" s="8">
        <f>E2098/100*$I$2*Main!$AF$2</f>
        <v>14727.75</v>
      </c>
      <c r="G2098" s="639">
        <f>F2098*Main!$AF$4</f>
        <v>14727.75</v>
      </c>
      <c r="H2098" s="9"/>
    </row>
    <row r="2099" spans="1:9" s="5" customFormat="1" x14ac:dyDescent="0.35">
      <c r="A2099" s="416">
        <v>9192184</v>
      </c>
      <c r="B2099" s="254" t="s">
        <v>2936</v>
      </c>
      <c r="C2099" s="7" t="s">
        <v>36</v>
      </c>
      <c r="D2099" s="7">
        <v>1</v>
      </c>
      <c r="E2099" s="650">
        <v>13512.066666666668</v>
      </c>
      <c r="F2099" s="8">
        <f>E2099/100*$I$2*Main!$AF$2</f>
        <v>16214.48</v>
      </c>
      <c r="G2099" s="639">
        <f>F2099*Main!$AF$4</f>
        <v>16214.48</v>
      </c>
      <c r="H2099" s="9"/>
    </row>
    <row r="2100" spans="1:9" s="5" customFormat="1" x14ac:dyDescent="0.35">
      <c r="A2100" s="416">
        <v>9149285</v>
      </c>
      <c r="B2100" s="254" t="s">
        <v>2937</v>
      </c>
      <c r="C2100" s="320"/>
      <c r="D2100" s="7">
        <v>1</v>
      </c>
      <c r="E2100" s="650">
        <v>914.75</v>
      </c>
      <c r="F2100" s="8">
        <f>E2100/100*$I$2*Main!$AF$2</f>
        <v>1097.7</v>
      </c>
      <c r="G2100" s="639">
        <f>F2100*Main!$AF$4</f>
        <v>1097.7</v>
      </c>
      <c r="H2100" s="9"/>
    </row>
    <row r="2101" spans="1:9" s="5" customFormat="1" x14ac:dyDescent="0.35">
      <c r="A2101" s="416">
        <v>9149286</v>
      </c>
      <c r="B2101" s="254" t="s">
        <v>2938</v>
      </c>
      <c r="C2101" s="320"/>
      <c r="D2101" s="7">
        <v>1</v>
      </c>
      <c r="E2101" s="650">
        <v>927.26666666666665</v>
      </c>
      <c r="F2101" s="8">
        <f>E2101/100*$I$2*Main!$AF$2</f>
        <v>1112.7199999999998</v>
      </c>
      <c r="G2101" s="639">
        <f>F2101*Main!$AF$4</f>
        <v>1112.7199999999998</v>
      </c>
      <c r="H2101" s="9"/>
    </row>
    <row r="2102" spans="1:9" s="5" customFormat="1" x14ac:dyDescent="0.35">
      <c r="A2102" s="416">
        <v>9149287</v>
      </c>
      <c r="B2102" s="254" t="s">
        <v>2939</v>
      </c>
      <c r="C2102" s="320"/>
      <c r="D2102" s="7">
        <v>1</v>
      </c>
      <c r="E2102" s="650">
        <v>948.1583333333333</v>
      </c>
      <c r="F2102" s="8">
        <f>E2102/100*$I$2*Main!$AF$2</f>
        <v>1137.79</v>
      </c>
      <c r="G2102" s="639">
        <f>F2102*Main!$AF$4</f>
        <v>1137.79</v>
      </c>
      <c r="H2102" s="9"/>
    </row>
    <row r="2103" spans="1:9" s="5" customFormat="1" x14ac:dyDescent="0.35">
      <c r="A2103" s="416">
        <v>9149288</v>
      </c>
      <c r="B2103" s="254" t="s">
        <v>2940</v>
      </c>
      <c r="C2103" s="320"/>
      <c r="D2103" s="7">
        <v>1</v>
      </c>
      <c r="E2103" s="650">
        <v>968.98333333333335</v>
      </c>
      <c r="F2103" s="8">
        <f>E2103/100*$I$2*Main!$AF$2</f>
        <v>1162.78</v>
      </c>
      <c r="G2103" s="639">
        <f>F2103*Main!$AF$4</f>
        <v>1162.78</v>
      </c>
      <c r="H2103" s="9"/>
    </row>
    <row r="2104" spans="1:9" s="5" customFormat="1" x14ac:dyDescent="0.35">
      <c r="A2104" s="416">
        <v>9149289</v>
      </c>
      <c r="B2104" s="254" t="s">
        <v>2941</v>
      </c>
      <c r="C2104" s="320"/>
      <c r="D2104" s="7">
        <v>1</v>
      </c>
      <c r="E2104" s="650">
        <v>989.82500000000005</v>
      </c>
      <c r="F2104" s="8">
        <f>E2104/100*$I$2*Main!$AF$2</f>
        <v>1187.7900000000002</v>
      </c>
      <c r="G2104" s="639">
        <f>F2104*Main!$AF$4</f>
        <v>1187.7900000000002</v>
      </c>
      <c r="H2104" s="9"/>
    </row>
    <row r="2105" spans="1:9" s="106" customFormat="1" x14ac:dyDescent="0.35">
      <c r="A2105" s="416">
        <v>9149290</v>
      </c>
      <c r="B2105" s="254" t="s">
        <v>2942</v>
      </c>
      <c r="C2105" s="320"/>
      <c r="D2105" s="7">
        <v>1</v>
      </c>
      <c r="E2105" s="650">
        <v>1010.6833333333333</v>
      </c>
      <c r="F2105" s="8">
        <f>E2105/100*$I$2*Main!$AF$2</f>
        <v>1212.82</v>
      </c>
      <c r="G2105" s="639">
        <f>F2105*Main!$AF$4</f>
        <v>1212.82</v>
      </c>
      <c r="H2105" s="105"/>
      <c r="I2105" s="5"/>
    </row>
    <row r="2106" spans="1:9" s="5" customFormat="1" x14ac:dyDescent="0.35">
      <c r="A2106" s="416">
        <v>9149291</v>
      </c>
      <c r="B2106" s="254" t="s">
        <v>2943</v>
      </c>
      <c r="C2106" s="7" t="s">
        <v>36</v>
      </c>
      <c r="D2106" s="7">
        <v>1</v>
      </c>
      <c r="E2106" s="650">
        <v>1031.575</v>
      </c>
      <c r="F2106" s="8">
        <f>E2106/100*$I$2*Main!$AF$2</f>
        <v>1237.8900000000001</v>
      </c>
      <c r="G2106" s="639">
        <f>F2106*Main!$AF$4</f>
        <v>1237.8900000000001</v>
      </c>
      <c r="H2106" s="9"/>
    </row>
    <row r="2107" spans="1:9" s="5" customFormat="1" x14ac:dyDescent="0.35">
      <c r="A2107" s="416">
        <v>9149292</v>
      </c>
      <c r="B2107" s="254" t="s">
        <v>2944</v>
      </c>
      <c r="C2107" s="7" t="s">
        <v>36</v>
      </c>
      <c r="D2107" s="7">
        <v>1</v>
      </c>
      <c r="E2107" s="650">
        <v>1073.2750000000001</v>
      </c>
      <c r="F2107" s="8">
        <f>E2107/100*$I$2*Main!$AF$2</f>
        <v>1287.93</v>
      </c>
      <c r="G2107" s="639">
        <f>F2107*Main!$AF$4</f>
        <v>1287.93</v>
      </c>
      <c r="H2107" s="9"/>
    </row>
    <row r="2108" spans="1:9" s="5" customFormat="1" x14ac:dyDescent="0.35">
      <c r="A2108" s="416">
        <v>9122914</v>
      </c>
      <c r="B2108" s="254" t="s">
        <v>2945</v>
      </c>
      <c r="C2108" s="320"/>
      <c r="D2108" s="7">
        <v>1</v>
      </c>
      <c r="E2108" s="650">
        <v>3605.5</v>
      </c>
      <c r="F2108" s="8">
        <f>E2108/100*$I$2*Main!$AF$2</f>
        <v>4326.6000000000004</v>
      </c>
      <c r="G2108" s="639">
        <f>F2108*Main!$AF$4</f>
        <v>4326.6000000000004</v>
      </c>
      <c r="H2108" s="9"/>
    </row>
    <row r="2109" spans="1:9" s="106" customFormat="1" x14ac:dyDescent="0.35">
      <c r="A2109" s="416">
        <v>9122918</v>
      </c>
      <c r="B2109" s="254" t="s">
        <v>2946</v>
      </c>
      <c r="C2109" s="320"/>
      <c r="D2109" s="7">
        <v>1</v>
      </c>
      <c r="E2109" s="650">
        <v>3623.3166666666666</v>
      </c>
      <c r="F2109" s="8">
        <f>E2109/100*$I$2*Main!$AF$2</f>
        <v>4347.9800000000005</v>
      </c>
      <c r="G2109" s="639">
        <f>F2109*Main!$AF$4</f>
        <v>4347.9800000000005</v>
      </c>
      <c r="H2109" s="105"/>
      <c r="I2109" s="5"/>
    </row>
    <row r="2110" spans="1:9" s="5" customFormat="1" x14ac:dyDescent="0.35">
      <c r="A2110" s="416">
        <v>9122922</v>
      </c>
      <c r="B2110" s="254" t="s">
        <v>2947</v>
      </c>
      <c r="C2110" s="320"/>
      <c r="D2110" s="7">
        <v>1</v>
      </c>
      <c r="E2110" s="650">
        <v>3641.1750000000002</v>
      </c>
      <c r="F2110" s="8">
        <f>E2110/100*$I$2*Main!$AF$2</f>
        <v>4369.4100000000008</v>
      </c>
      <c r="G2110" s="639">
        <f>F2110*Main!$AF$4</f>
        <v>4369.4100000000008</v>
      </c>
      <c r="H2110" s="9"/>
    </row>
    <row r="2111" spans="1:9" s="5" customFormat="1" x14ac:dyDescent="0.35">
      <c r="A2111" s="416">
        <v>9122926</v>
      </c>
      <c r="B2111" s="254" t="s">
        <v>2948</v>
      </c>
      <c r="C2111" s="7" t="s">
        <v>36</v>
      </c>
      <c r="D2111" s="7">
        <v>1</v>
      </c>
      <c r="E2111" s="650">
        <v>3658.9250000000002</v>
      </c>
      <c r="F2111" s="8">
        <f>E2111/100*$I$2*Main!$AF$2</f>
        <v>4390.71</v>
      </c>
      <c r="G2111" s="639">
        <f>F2111*Main!$AF$4</f>
        <v>4390.71</v>
      </c>
      <c r="H2111" s="9"/>
    </row>
    <row r="2112" spans="1:9" s="5" customFormat="1" x14ac:dyDescent="0.35">
      <c r="A2112" s="416">
        <v>9122934</v>
      </c>
      <c r="B2112" s="254" t="s">
        <v>2949</v>
      </c>
      <c r="C2112" s="7" t="s">
        <v>36</v>
      </c>
      <c r="D2112" s="7">
        <v>1</v>
      </c>
      <c r="E2112" s="650">
        <v>3694.55</v>
      </c>
      <c r="F2112" s="8">
        <f>E2112/100*$I$2*Main!$AF$2</f>
        <v>4433.46</v>
      </c>
      <c r="G2112" s="639">
        <f>F2112*Main!$AF$4</f>
        <v>4433.46</v>
      </c>
      <c r="H2112" s="9"/>
    </row>
    <row r="2113" spans="1:9" s="5" customFormat="1" x14ac:dyDescent="0.35">
      <c r="A2113" s="416">
        <v>9122975</v>
      </c>
      <c r="B2113" s="254" t="s">
        <v>2950</v>
      </c>
      <c r="C2113" s="320"/>
      <c r="D2113" s="7">
        <v>1</v>
      </c>
      <c r="E2113" s="650">
        <v>1668.8416666666667</v>
      </c>
      <c r="F2113" s="8">
        <f>E2113/100*$I$2*Main!$AF$2</f>
        <v>2002.6100000000001</v>
      </c>
      <c r="G2113" s="639">
        <f>F2113*Main!$AF$4</f>
        <v>2002.6100000000001</v>
      </c>
      <c r="H2113" s="9"/>
    </row>
    <row r="2114" spans="1:9" s="106" customFormat="1" x14ac:dyDescent="0.35">
      <c r="A2114" s="416">
        <v>9122951</v>
      </c>
      <c r="B2114" s="254" t="s">
        <v>2951</v>
      </c>
      <c r="C2114" s="320"/>
      <c r="D2114" s="7">
        <v>1</v>
      </c>
      <c r="E2114" s="650">
        <v>4235.8</v>
      </c>
      <c r="F2114" s="8">
        <f>E2114/100*$I$2*Main!$AF$2</f>
        <v>5082.9600000000009</v>
      </c>
      <c r="G2114" s="639">
        <f>F2114*Main!$AF$4</f>
        <v>5082.9600000000009</v>
      </c>
      <c r="H2114" s="105"/>
      <c r="I2114" s="5"/>
    </row>
    <row r="2115" spans="1:9" s="106" customFormat="1" x14ac:dyDescent="0.35">
      <c r="A2115" s="416">
        <v>9122955</v>
      </c>
      <c r="B2115" s="254" t="s">
        <v>2952</v>
      </c>
      <c r="C2115" s="320"/>
      <c r="D2115" s="7">
        <v>1</v>
      </c>
      <c r="E2115" s="650">
        <v>4259.8083333333334</v>
      </c>
      <c r="F2115" s="8">
        <f>E2115/100*$I$2*Main!$AF$2</f>
        <v>5111.7700000000004</v>
      </c>
      <c r="G2115" s="639">
        <f>F2115*Main!$AF$4</f>
        <v>5111.7700000000004</v>
      </c>
      <c r="H2115" s="105"/>
      <c r="I2115" s="5"/>
    </row>
    <row r="2116" spans="1:9" s="5" customFormat="1" x14ac:dyDescent="0.35">
      <c r="A2116" s="416">
        <v>9122959</v>
      </c>
      <c r="B2116" s="254" t="s">
        <v>2953</v>
      </c>
      <c r="C2116" s="320"/>
      <c r="D2116" s="7">
        <v>1</v>
      </c>
      <c r="E2116" s="650">
        <v>4283.8249999999998</v>
      </c>
      <c r="F2116" s="8">
        <f>E2116/100*$I$2*Main!$AF$2</f>
        <v>5140.5899999999992</v>
      </c>
      <c r="G2116" s="639">
        <f>F2116*Main!$AF$4</f>
        <v>5140.5899999999992</v>
      </c>
      <c r="H2116" s="9"/>
    </row>
    <row r="2117" spans="1:9" s="5" customFormat="1" x14ac:dyDescent="0.35">
      <c r="A2117" s="416">
        <v>9122963</v>
      </c>
      <c r="B2117" s="254" t="s">
        <v>2954</v>
      </c>
      <c r="C2117" s="7" t="s">
        <v>36</v>
      </c>
      <c r="D2117" s="7">
        <v>1</v>
      </c>
      <c r="E2117" s="650">
        <v>4307.8249999999998</v>
      </c>
      <c r="F2117" s="8">
        <f>E2117/100*$I$2*Main!$AF$2</f>
        <v>5169.3899999999994</v>
      </c>
      <c r="G2117" s="639">
        <f>F2117*Main!$AF$4</f>
        <v>5169.3899999999994</v>
      </c>
      <c r="H2117" s="9"/>
    </row>
    <row r="2118" spans="1:9" s="5" customFormat="1" x14ac:dyDescent="0.35">
      <c r="A2118" s="416">
        <v>9122971</v>
      </c>
      <c r="B2118" s="254" t="s">
        <v>2955</v>
      </c>
      <c r="C2118" s="7" t="s">
        <v>36</v>
      </c>
      <c r="D2118" s="7">
        <v>1</v>
      </c>
      <c r="E2118" s="650">
        <v>4355.8083333333334</v>
      </c>
      <c r="F2118" s="8">
        <f>E2118/100*$I$2*Main!$AF$2</f>
        <v>5226.97</v>
      </c>
      <c r="G2118" s="639">
        <f>F2118*Main!$AF$4</f>
        <v>5226.97</v>
      </c>
      <c r="H2118" s="9"/>
    </row>
    <row r="2119" spans="1:9" s="5" customFormat="1" x14ac:dyDescent="0.35">
      <c r="A2119" s="416">
        <v>9122980</v>
      </c>
      <c r="B2119" s="254" t="s">
        <v>2956</v>
      </c>
      <c r="C2119" s="320"/>
      <c r="D2119" s="7">
        <v>1</v>
      </c>
      <c r="E2119" s="650">
        <v>2503.2750000000001</v>
      </c>
      <c r="F2119" s="8">
        <f>E2119/100*$I$2*Main!$AF$2</f>
        <v>3003.93</v>
      </c>
      <c r="G2119" s="639">
        <f>F2119*Main!$AF$4</f>
        <v>3003.93</v>
      </c>
      <c r="H2119" s="9"/>
    </row>
    <row r="2120" spans="1:9" s="106" customFormat="1" x14ac:dyDescent="0.35">
      <c r="A2120" s="416">
        <v>9123084</v>
      </c>
      <c r="B2120" s="254" t="s">
        <v>2957</v>
      </c>
      <c r="C2120" s="320"/>
      <c r="D2120" s="7">
        <v>15</v>
      </c>
      <c r="E2120" s="650">
        <v>1335.1</v>
      </c>
      <c r="F2120" s="8">
        <f>E2120/100*$I$2*Main!$AF$2</f>
        <v>1602.12</v>
      </c>
      <c r="G2120" s="639">
        <f>F2120*Main!$AF$4</f>
        <v>1602.12</v>
      </c>
      <c r="H2120" s="105"/>
      <c r="I2120" s="5"/>
    </row>
    <row r="2121" spans="1:9" s="106" customFormat="1" x14ac:dyDescent="0.35">
      <c r="A2121" s="416">
        <v>9123087</v>
      </c>
      <c r="B2121" s="254" t="s">
        <v>2958</v>
      </c>
      <c r="C2121" s="320"/>
      <c r="D2121" s="7">
        <v>15</v>
      </c>
      <c r="E2121" s="650">
        <v>1710.5666666666666</v>
      </c>
      <c r="F2121" s="8">
        <f>E2121/100*$I$2*Main!$AF$2</f>
        <v>2052.6799999999998</v>
      </c>
      <c r="G2121" s="639">
        <f>F2121*Main!$AF$4</f>
        <v>2052.6799999999998</v>
      </c>
      <c r="H2121" s="105"/>
      <c r="I2121" s="5"/>
    </row>
    <row r="2122" spans="1:9" s="5" customFormat="1" x14ac:dyDescent="0.35">
      <c r="A2122" s="416">
        <v>9123090</v>
      </c>
      <c r="B2122" s="254" t="s">
        <v>2959</v>
      </c>
      <c r="C2122" s="320"/>
      <c r="D2122" s="7">
        <v>15</v>
      </c>
      <c r="E2122" s="650">
        <v>2419.8416666666667</v>
      </c>
      <c r="F2122" s="8">
        <f>E2122/100*$I$2*Main!$AF$2</f>
        <v>2903.81</v>
      </c>
      <c r="G2122" s="639">
        <f>F2122*Main!$AF$4</f>
        <v>2903.81</v>
      </c>
      <c r="H2122" s="9"/>
    </row>
    <row r="2123" spans="1:9" s="5" customFormat="1" x14ac:dyDescent="0.35">
      <c r="A2123" s="416">
        <v>9123093</v>
      </c>
      <c r="B2123" s="254" t="s">
        <v>2960</v>
      </c>
      <c r="C2123" s="320"/>
      <c r="D2123" s="7">
        <v>15</v>
      </c>
      <c r="E2123" s="650">
        <v>2795.3083333333334</v>
      </c>
      <c r="F2123" s="8">
        <f>E2123/100*$I$2*Main!$AF$2</f>
        <v>3354.3700000000003</v>
      </c>
      <c r="G2123" s="639">
        <f>F2123*Main!$AF$4</f>
        <v>3354.3700000000003</v>
      </c>
      <c r="H2123" s="9"/>
    </row>
    <row r="2124" spans="1:9" s="5" customFormat="1" x14ac:dyDescent="0.35">
      <c r="A2124" s="416">
        <v>9192206</v>
      </c>
      <c r="B2124" s="254" t="s">
        <v>2961</v>
      </c>
      <c r="C2124" s="320"/>
      <c r="D2124" s="7">
        <v>1</v>
      </c>
      <c r="E2124" s="650">
        <v>5477</v>
      </c>
      <c r="F2124" s="8">
        <f>E2124/100*$I$2*Main!$AF$2</f>
        <v>6572.4000000000005</v>
      </c>
      <c r="G2124" s="639">
        <f>F2124*Main!$AF$4</f>
        <v>6572.4000000000005</v>
      </c>
      <c r="H2124" s="9"/>
    </row>
    <row r="2125" spans="1:9" s="5" customFormat="1" x14ac:dyDescent="0.35">
      <c r="A2125" s="416">
        <v>9182714</v>
      </c>
      <c r="B2125" s="254" t="s">
        <v>2962</v>
      </c>
      <c r="C2125" s="320"/>
      <c r="D2125" s="7">
        <v>1</v>
      </c>
      <c r="E2125" s="650">
        <v>1480.6333333333334</v>
      </c>
      <c r="F2125" s="8">
        <f>E2125/100*$I$2*Main!$AF$2</f>
        <v>1776.7600000000002</v>
      </c>
      <c r="G2125" s="639">
        <f>F2125*Main!$AF$4</f>
        <v>1776.7600000000002</v>
      </c>
      <c r="H2125" s="9"/>
    </row>
    <row r="2126" spans="1:9" s="5" customFormat="1" x14ac:dyDescent="0.35">
      <c r="A2126" s="416">
        <v>9234493</v>
      </c>
      <c r="B2126" s="254" t="s">
        <v>2963</v>
      </c>
      <c r="C2126" s="7" t="s">
        <v>36</v>
      </c>
      <c r="D2126" s="7">
        <v>1</v>
      </c>
      <c r="E2126" s="650">
        <v>3681.2916666666665</v>
      </c>
      <c r="F2126" s="8">
        <f>E2126/100*$I$2*Main!$AF$2</f>
        <v>4417.55</v>
      </c>
      <c r="G2126" s="639">
        <f>F2126*Main!$AF$4</f>
        <v>4417.55</v>
      </c>
      <c r="H2126" s="9"/>
    </row>
    <row r="2127" spans="1:9" s="5" customFormat="1" x14ac:dyDescent="0.35">
      <c r="A2127" s="416">
        <v>9150521</v>
      </c>
      <c r="B2127" s="254" t="s">
        <v>2964</v>
      </c>
      <c r="C2127" s="7" t="s">
        <v>36</v>
      </c>
      <c r="D2127" s="7">
        <v>1</v>
      </c>
      <c r="E2127" s="650">
        <v>2913.7583333333332</v>
      </c>
      <c r="F2127" s="8">
        <f>E2127/100*$I$2*Main!$AF$2</f>
        <v>3496.5099999999998</v>
      </c>
      <c r="G2127" s="639">
        <f>F2127*Main!$AF$4</f>
        <v>3496.5099999999998</v>
      </c>
      <c r="H2127" s="9"/>
    </row>
    <row r="2128" spans="1:9" s="5" customFormat="1" x14ac:dyDescent="0.35">
      <c r="A2128" s="416">
        <v>9150522</v>
      </c>
      <c r="B2128" s="254" t="s">
        <v>2965</v>
      </c>
      <c r="C2128" s="7" t="s">
        <v>36</v>
      </c>
      <c r="D2128" s="7">
        <v>1</v>
      </c>
      <c r="E2128" s="650">
        <v>2931.2083333333335</v>
      </c>
      <c r="F2128" s="8">
        <f>E2128/100*$I$2*Main!$AF$2</f>
        <v>3517.45</v>
      </c>
      <c r="G2128" s="639">
        <f>F2128*Main!$AF$4</f>
        <v>3517.45</v>
      </c>
      <c r="H2128" s="9"/>
    </row>
    <row r="2129" spans="1:9" s="5" customFormat="1" x14ac:dyDescent="0.35">
      <c r="A2129" s="416">
        <v>9150523</v>
      </c>
      <c r="B2129" s="254" t="s">
        <v>2966</v>
      </c>
      <c r="C2129" s="7" t="s">
        <v>36</v>
      </c>
      <c r="D2129" s="7">
        <v>1</v>
      </c>
      <c r="E2129" s="650">
        <v>2960.25</v>
      </c>
      <c r="F2129" s="8">
        <f>E2129/100*$I$2*Main!$AF$2</f>
        <v>3552.2999999999997</v>
      </c>
      <c r="G2129" s="639">
        <f>F2129*Main!$AF$4</f>
        <v>3552.2999999999997</v>
      </c>
      <c r="H2129" s="9"/>
    </row>
    <row r="2130" spans="1:9" s="5" customFormat="1" x14ac:dyDescent="0.35">
      <c r="A2130" s="416">
        <v>9150524</v>
      </c>
      <c r="B2130" s="254" t="s">
        <v>2967</v>
      </c>
      <c r="C2130" s="7" t="s">
        <v>36</v>
      </c>
      <c r="D2130" s="7">
        <v>1</v>
      </c>
      <c r="E2130" s="650">
        <v>2989.3</v>
      </c>
      <c r="F2130" s="8">
        <f>E2130/100*$I$2*Main!$AF$2</f>
        <v>3587.16</v>
      </c>
      <c r="G2130" s="639">
        <f>F2130*Main!$AF$4</f>
        <v>3587.16</v>
      </c>
      <c r="H2130" s="9"/>
    </row>
    <row r="2131" spans="1:9" s="5" customFormat="1" x14ac:dyDescent="0.35">
      <c r="A2131" s="416">
        <v>9150525</v>
      </c>
      <c r="B2131" s="254" t="s">
        <v>2968</v>
      </c>
      <c r="C2131" s="7" t="s">
        <v>36</v>
      </c>
      <c r="D2131" s="7">
        <v>1</v>
      </c>
      <c r="E2131" s="650">
        <v>3018.3249999999998</v>
      </c>
      <c r="F2131" s="8">
        <f>E2131/100*$I$2*Main!$AF$2</f>
        <v>3621.99</v>
      </c>
      <c r="G2131" s="639">
        <f>F2131*Main!$AF$4</f>
        <v>3621.99</v>
      </c>
      <c r="H2131" s="9"/>
    </row>
    <row r="2132" spans="1:9" s="5" customFormat="1" x14ac:dyDescent="0.35">
      <c r="A2132" s="416">
        <v>9150526</v>
      </c>
      <c r="B2132" s="254" t="s">
        <v>2969</v>
      </c>
      <c r="C2132" s="7" t="s">
        <v>36</v>
      </c>
      <c r="D2132" s="7">
        <v>1</v>
      </c>
      <c r="E2132" s="650">
        <v>3047.3583333333331</v>
      </c>
      <c r="F2132" s="8">
        <f>E2132/100*$I$2*Main!$AF$2</f>
        <v>3656.8299999999995</v>
      </c>
      <c r="G2132" s="639">
        <f>F2132*Main!$AF$4</f>
        <v>3656.8299999999995</v>
      </c>
      <c r="H2132" s="9"/>
    </row>
    <row r="2133" spans="1:9" s="5" customFormat="1" x14ac:dyDescent="0.35">
      <c r="A2133" s="416">
        <v>9150527</v>
      </c>
      <c r="B2133" s="254" t="s">
        <v>2970</v>
      </c>
      <c r="C2133" s="7" t="s">
        <v>36</v>
      </c>
      <c r="D2133" s="7">
        <v>1</v>
      </c>
      <c r="E2133" s="650">
        <v>3076.3833333333332</v>
      </c>
      <c r="F2133" s="8">
        <f>E2133/100*$I$2*Main!$AF$2</f>
        <v>3691.66</v>
      </c>
      <c r="G2133" s="639">
        <f>F2133*Main!$AF$4</f>
        <v>3691.66</v>
      </c>
      <c r="H2133" s="9"/>
    </row>
    <row r="2134" spans="1:9" s="5" customFormat="1" x14ac:dyDescent="0.35">
      <c r="A2134" s="416">
        <v>9150528</v>
      </c>
      <c r="B2134" s="254" t="s">
        <v>2971</v>
      </c>
      <c r="C2134" s="7" t="s">
        <v>36</v>
      </c>
      <c r="D2134" s="7">
        <v>1</v>
      </c>
      <c r="E2134" s="650">
        <v>3134.45</v>
      </c>
      <c r="F2134" s="8">
        <f>E2134/100*$I$2*Main!$AF$2</f>
        <v>3761.3399999999997</v>
      </c>
      <c r="G2134" s="639">
        <f>F2134*Main!$AF$4</f>
        <v>3761.3399999999997</v>
      </c>
      <c r="H2134" s="9"/>
    </row>
    <row r="2135" spans="1:9" s="5" customFormat="1" x14ac:dyDescent="0.35">
      <c r="A2135" s="416">
        <v>9150537</v>
      </c>
      <c r="B2135" s="254" t="s">
        <v>2972</v>
      </c>
      <c r="C2135" s="7" t="s">
        <v>36</v>
      </c>
      <c r="D2135" s="7">
        <v>1</v>
      </c>
      <c r="E2135" s="650">
        <v>4162.2250000000004</v>
      </c>
      <c r="F2135" s="8">
        <f>E2135/100*$I$2*Main!$AF$2</f>
        <v>4994.67</v>
      </c>
      <c r="G2135" s="639">
        <f>F2135*Main!$AF$4</f>
        <v>4994.67</v>
      </c>
      <c r="H2135" s="9"/>
    </row>
    <row r="2136" spans="1:9" s="5" customFormat="1" x14ac:dyDescent="0.35">
      <c r="A2136" s="416">
        <v>9150538</v>
      </c>
      <c r="B2136" s="254" t="s">
        <v>2973</v>
      </c>
      <c r="C2136" s="7" t="s">
        <v>36</v>
      </c>
      <c r="D2136" s="7">
        <v>1</v>
      </c>
      <c r="E2136" s="650">
        <v>4192.1583333333338</v>
      </c>
      <c r="F2136" s="8">
        <f>E2136/100*$I$2*Main!$AF$2</f>
        <v>5030.59</v>
      </c>
      <c r="G2136" s="639">
        <f>F2136*Main!$AF$4</f>
        <v>5030.59</v>
      </c>
      <c r="H2136" s="9"/>
    </row>
    <row r="2137" spans="1:9" s="5" customFormat="1" x14ac:dyDescent="0.35">
      <c r="A2137" s="416">
        <v>9150539</v>
      </c>
      <c r="B2137" s="254" t="s">
        <v>2974</v>
      </c>
      <c r="C2137" s="7" t="s">
        <v>36</v>
      </c>
      <c r="D2137" s="7">
        <v>1</v>
      </c>
      <c r="E2137" s="650">
        <v>4242.05</v>
      </c>
      <c r="F2137" s="8">
        <f>E2137/100*$I$2*Main!$AF$2</f>
        <v>5090.4600000000009</v>
      </c>
      <c r="G2137" s="639">
        <f>F2137*Main!$AF$4</f>
        <v>5090.4600000000009</v>
      </c>
      <c r="H2137" s="9"/>
    </row>
    <row r="2138" spans="1:9" s="5" customFormat="1" x14ac:dyDescent="0.35">
      <c r="A2138" s="416">
        <v>9150540</v>
      </c>
      <c r="B2138" s="254" t="s">
        <v>2975</v>
      </c>
      <c r="C2138" s="7" t="s">
        <v>36</v>
      </c>
      <c r="D2138" s="7">
        <v>1</v>
      </c>
      <c r="E2138" s="650">
        <v>4291.9750000000004</v>
      </c>
      <c r="F2138" s="8">
        <f>E2138/100*$I$2*Main!$AF$2</f>
        <v>5150.37</v>
      </c>
      <c r="G2138" s="639">
        <f>F2138*Main!$AF$4</f>
        <v>5150.37</v>
      </c>
      <c r="H2138" s="9"/>
    </row>
    <row r="2139" spans="1:9" s="5" customFormat="1" x14ac:dyDescent="0.35">
      <c r="A2139" s="416">
        <v>9150542</v>
      </c>
      <c r="B2139" s="254" t="s">
        <v>2976</v>
      </c>
      <c r="C2139" s="7" t="s">
        <v>36</v>
      </c>
      <c r="D2139" s="7">
        <v>1</v>
      </c>
      <c r="E2139" s="650">
        <v>4341.8583333333336</v>
      </c>
      <c r="F2139" s="8">
        <f>E2139/100*$I$2*Main!$AF$2</f>
        <v>5210.2300000000005</v>
      </c>
      <c r="G2139" s="639">
        <f>F2139*Main!$AF$4</f>
        <v>5210.2300000000005</v>
      </c>
      <c r="H2139" s="9"/>
    </row>
    <row r="2140" spans="1:9" s="5" customFormat="1" x14ac:dyDescent="0.35">
      <c r="A2140" s="416">
        <v>9150543</v>
      </c>
      <c r="B2140" s="254" t="s">
        <v>2977</v>
      </c>
      <c r="C2140" s="7" t="s">
        <v>36</v>
      </c>
      <c r="D2140" s="7">
        <v>1</v>
      </c>
      <c r="E2140" s="650">
        <v>4391.7666666666664</v>
      </c>
      <c r="F2140" s="8">
        <f>E2140/100*$I$2*Main!$AF$2</f>
        <v>5270.119999999999</v>
      </c>
      <c r="G2140" s="639">
        <f>F2140*Main!$AF$4</f>
        <v>5270.119999999999</v>
      </c>
      <c r="H2140" s="9"/>
    </row>
    <row r="2141" spans="1:9" s="5" customFormat="1" x14ac:dyDescent="0.35">
      <c r="A2141" s="416">
        <v>9150544</v>
      </c>
      <c r="B2141" s="254" t="s">
        <v>2978</v>
      </c>
      <c r="C2141" s="7" t="s">
        <v>36</v>
      </c>
      <c r="D2141" s="7">
        <v>1</v>
      </c>
      <c r="E2141" s="650">
        <v>4441.6583333333338</v>
      </c>
      <c r="F2141" s="8">
        <f>E2141/100*$I$2*Main!$AF$2</f>
        <v>5329.99</v>
      </c>
      <c r="G2141" s="639">
        <f>F2141*Main!$AF$4</f>
        <v>5329.99</v>
      </c>
      <c r="H2141" s="9"/>
    </row>
    <row r="2142" spans="1:9" s="106" customFormat="1" x14ac:dyDescent="0.35">
      <c r="A2142" s="416">
        <v>9150545</v>
      </c>
      <c r="B2142" s="254" t="s">
        <v>2979</v>
      </c>
      <c r="C2142" s="7" t="s">
        <v>36</v>
      </c>
      <c r="D2142" s="7">
        <v>1</v>
      </c>
      <c r="E2142" s="650">
        <v>4541.45</v>
      </c>
      <c r="F2142" s="8">
        <f>E2142/100*$I$2*Main!$AF$2</f>
        <v>5449.74</v>
      </c>
      <c r="G2142" s="639">
        <f>F2142*Main!$AF$4</f>
        <v>5449.74</v>
      </c>
      <c r="H2142" s="105"/>
      <c r="I2142" s="5"/>
    </row>
    <row r="2143" spans="1:9" s="106" customFormat="1" x14ac:dyDescent="0.35">
      <c r="A2143" s="416">
        <v>9150554</v>
      </c>
      <c r="B2143" s="254" t="s">
        <v>2980</v>
      </c>
      <c r="C2143" s="7" t="s">
        <v>36</v>
      </c>
      <c r="D2143" s="7">
        <v>1</v>
      </c>
      <c r="E2143" s="650">
        <v>6759.5166666666664</v>
      </c>
      <c r="F2143" s="8">
        <f>E2143/100*$I$2*Main!$AF$2</f>
        <v>8111.42</v>
      </c>
      <c r="G2143" s="639">
        <f>F2143*Main!$AF$4</f>
        <v>8111.42</v>
      </c>
      <c r="H2143" s="105"/>
      <c r="I2143" s="5"/>
    </row>
    <row r="2144" spans="1:9" s="5" customFormat="1" x14ac:dyDescent="0.35">
      <c r="A2144" s="416">
        <v>9150555</v>
      </c>
      <c r="B2144" s="254" t="s">
        <v>2981</v>
      </c>
      <c r="C2144" s="7" t="s">
        <v>36</v>
      </c>
      <c r="D2144" s="7">
        <v>1</v>
      </c>
      <c r="E2144" s="650">
        <v>6805.2166666666662</v>
      </c>
      <c r="F2144" s="8">
        <f>E2144/100*$I$2*Main!$AF$2</f>
        <v>8166.26</v>
      </c>
      <c r="G2144" s="639">
        <f>F2144*Main!$AF$4</f>
        <v>8166.26</v>
      </c>
      <c r="H2144" s="9"/>
    </row>
    <row r="2145" spans="1:8" s="5" customFormat="1" x14ac:dyDescent="0.35">
      <c r="A2145" s="416">
        <v>9150556</v>
      </c>
      <c r="B2145" s="254" t="s">
        <v>2982</v>
      </c>
      <c r="C2145" s="7" t="s">
        <v>36</v>
      </c>
      <c r="D2145" s="7">
        <v>1</v>
      </c>
      <c r="E2145" s="650">
        <v>6850.95</v>
      </c>
      <c r="F2145" s="8">
        <f>E2145/100*$I$2*Main!$AF$2</f>
        <v>8221.14</v>
      </c>
      <c r="G2145" s="639">
        <f>F2145*Main!$AF$4</f>
        <v>8221.14</v>
      </c>
      <c r="H2145" s="9"/>
    </row>
    <row r="2146" spans="1:8" s="5" customFormat="1" x14ac:dyDescent="0.35">
      <c r="A2146" s="416">
        <v>9150557</v>
      </c>
      <c r="B2146" s="254" t="s">
        <v>2983</v>
      </c>
      <c r="C2146" s="7" t="s">
        <v>36</v>
      </c>
      <c r="D2146" s="7">
        <v>1</v>
      </c>
      <c r="E2146" s="650">
        <v>6896.6083333333336</v>
      </c>
      <c r="F2146" s="8">
        <f>E2146/100*$I$2*Main!$AF$2</f>
        <v>8275.93</v>
      </c>
      <c r="G2146" s="639">
        <f>F2146*Main!$AF$4</f>
        <v>8275.93</v>
      </c>
      <c r="H2146" s="9"/>
    </row>
    <row r="2147" spans="1:8" s="5" customFormat="1" x14ac:dyDescent="0.35">
      <c r="A2147" s="416">
        <v>9150558</v>
      </c>
      <c r="B2147" s="254" t="s">
        <v>2984</v>
      </c>
      <c r="C2147" s="7" t="s">
        <v>36</v>
      </c>
      <c r="D2147" s="7">
        <v>1</v>
      </c>
      <c r="E2147" s="650">
        <v>7162.7416666666668</v>
      </c>
      <c r="F2147" s="8">
        <f>E2147/100*$I$2*Main!$AF$2</f>
        <v>8595.2899999999991</v>
      </c>
      <c r="G2147" s="639">
        <f>F2147*Main!$AF$4</f>
        <v>8595.2899999999991</v>
      </c>
      <c r="H2147" s="9"/>
    </row>
    <row r="2148" spans="1:8" s="5" customFormat="1" x14ac:dyDescent="0.35">
      <c r="A2148" s="416">
        <v>9150546</v>
      </c>
      <c r="B2148" s="254" t="s">
        <v>2985</v>
      </c>
      <c r="C2148" s="7" t="s">
        <v>36</v>
      </c>
      <c r="D2148" s="7">
        <v>1</v>
      </c>
      <c r="E2148" s="650">
        <v>7572.5083333333332</v>
      </c>
      <c r="F2148" s="8">
        <f>E2148/100*$I$2*Main!$AF$2</f>
        <v>9087.01</v>
      </c>
      <c r="G2148" s="639">
        <f>F2148*Main!$AF$4</f>
        <v>9087.01</v>
      </c>
      <c r="H2148" s="9"/>
    </row>
    <row r="2149" spans="1:8" s="5" customFormat="1" x14ac:dyDescent="0.35">
      <c r="A2149" s="416">
        <v>9150547</v>
      </c>
      <c r="B2149" s="254" t="s">
        <v>2986</v>
      </c>
      <c r="C2149" s="7" t="s">
        <v>36</v>
      </c>
      <c r="D2149" s="7">
        <v>1</v>
      </c>
      <c r="E2149" s="650">
        <v>7605.95</v>
      </c>
      <c r="F2149" s="8">
        <f>E2149/100*$I$2*Main!$AF$2</f>
        <v>9127.14</v>
      </c>
      <c r="G2149" s="639">
        <f>F2149*Main!$AF$4</f>
        <v>9127.14</v>
      </c>
      <c r="H2149" s="9"/>
    </row>
    <row r="2150" spans="1:8" s="5" customFormat="1" x14ac:dyDescent="0.35">
      <c r="A2150" s="416">
        <v>9150548</v>
      </c>
      <c r="B2150" s="254" t="s">
        <v>2987</v>
      </c>
      <c r="C2150" s="7" t="s">
        <v>36</v>
      </c>
      <c r="D2150" s="7">
        <v>1</v>
      </c>
      <c r="E2150" s="650">
        <v>7661.6833333333334</v>
      </c>
      <c r="F2150" s="8">
        <f>E2150/100*$I$2*Main!$AF$2</f>
        <v>9194.02</v>
      </c>
      <c r="G2150" s="639">
        <f>F2150*Main!$AF$4</f>
        <v>9194.02</v>
      </c>
      <c r="H2150" s="9"/>
    </row>
    <row r="2151" spans="1:8" s="5" customFormat="1" x14ac:dyDescent="0.35">
      <c r="A2151" s="416">
        <v>9150549</v>
      </c>
      <c r="B2151" s="254" t="s">
        <v>2988</v>
      </c>
      <c r="C2151" s="7" t="s">
        <v>36</v>
      </c>
      <c r="D2151" s="7">
        <v>1</v>
      </c>
      <c r="E2151" s="650">
        <v>7717.4333333333334</v>
      </c>
      <c r="F2151" s="8">
        <f>E2151/100*$I$2*Main!$AF$2</f>
        <v>9260.92</v>
      </c>
      <c r="G2151" s="639">
        <f>F2151*Main!$AF$4</f>
        <v>9260.92</v>
      </c>
      <c r="H2151" s="9"/>
    </row>
    <row r="2152" spans="1:8" s="5" customFormat="1" x14ac:dyDescent="0.35">
      <c r="A2152" s="416">
        <v>9150550</v>
      </c>
      <c r="B2152" s="254" t="s">
        <v>2989</v>
      </c>
      <c r="C2152" s="7" t="s">
        <v>36</v>
      </c>
      <c r="D2152" s="7">
        <v>1</v>
      </c>
      <c r="E2152" s="650">
        <v>7796.9416666666666</v>
      </c>
      <c r="F2152" s="8">
        <f>E2152/100*$I$2*Main!$AF$2</f>
        <v>9356.33</v>
      </c>
      <c r="G2152" s="639">
        <f>F2152*Main!$AF$4</f>
        <v>9356.33</v>
      </c>
      <c r="H2152" s="9"/>
    </row>
    <row r="2153" spans="1:8" s="5" customFormat="1" x14ac:dyDescent="0.35">
      <c r="A2153" s="416">
        <v>9150551</v>
      </c>
      <c r="B2153" s="254" t="s">
        <v>2990</v>
      </c>
      <c r="C2153" s="7" t="s">
        <v>36</v>
      </c>
      <c r="D2153" s="7">
        <v>1</v>
      </c>
      <c r="E2153" s="650">
        <v>8068.4916666666668</v>
      </c>
      <c r="F2153" s="8">
        <f>E2153/100*$I$2*Main!$AF$2</f>
        <v>9682.19</v>
      </c>
      <c r="G2153" s="639">
        <f>F2153*Main!$AF$4</f>
        <v>9682.19</v>
      </c>
      <c r="H2153" s="9"/>
    </row>
    <row r="2154" spans="1:8" s="5" customFormat="1" x14ac:dyDescent="0.35">
      <c r="A2154" s="416">
        <v>9150552</v>
      </c>
      <c r="B2154" s="254" t="s">
        <v>2991</v>
      </c>
      <c r="C2154" s="7" t="s">
        <v>36</v>
      </c>
      <c r="D2154" s="7">
        <v>1</v>
      </c>
      <c r="E2154" s="650">
        <v>8005.6333333333332</v>
      </c>
      <c r="F2154" s="8">
        <f>E2154/100*$I$2*Main!$AF$2</f>
        <v>9606.7599999999984</v>
      </c>
      <c r="G2154" s="639">
        <f>F2154*Main!$AF$4</f>
        <v>9606.7599999999984</v>
      </c>
      <c r="H2154" s="9"/>
    </row>
    <row r="2155" spans="1:8" s="5" customFormat="1" x14ac:dyDescent="0.35">
      <c r="A2155" s="416">
        <v>9150553</v>
      </c>
      <c r="B2155" s="254" t="s">
        <v>2992</v>
      </c>
      <c r="C2155" s="7" t="s">
        <v>36</v>
      </c>
      <c r="D2155" s="7">
        <v>1</v>
      </c>
      <c r="E2155" s="650">
        <v>8193.4083333333328</v>
      </c>
      <c r="F2155" s="8">
        <f>E2155/100*$I$2*Main!$AF$2</f>
        <v>9832.09</v>
      </c>
      <c r="G2155" s="639">
        <f>F2155*Main!$AF$4</f>
        <v>9832.09</v>
      </c>
      <c r="H2155" s="9"/>
    </row>
    <row r="2156" spans="1:8" s="5" customFormat="1" x14ac:dyDescent="0.35">
      <c r="A2156" s="416">
        <v>9150568</v>
      </c>
      <c r="B2156" s="254" t="s">
        <v>2993</v>
      </c>
      <c r="C2156" s="7" t="s">
        <v>36</v>
      </c>
      <c r="D2156" s="7">
        <v>1</v>
      </c>
      <c r="E2156" s="650">
        <v>4295.7250000000004</v>
      </c>
      <c r="F2156" s="8">
        <f>E2156/100*$I$2*Main!$AF$2</f>
        <v>5154.87</v>
      </c>
      <c r="G2156" s="639">
        <f>F2156*Main!$AF$4</f>
        <v>5154.87</v>
      </c>
      <c r="H2156" s="9"/>
    </row>
    <row r="2157" spans="1:8" s="5" customFormat="1" x14ac:dyDescent="0.35">
      <c r="A2157" s="416">
        <v>9150569</v>
      </c>
      <c r="B2157" s="254" t="s">
        <v>2994</v>
      </c>
      <c r="C2157" s="7" t="s">
        <v>36</v>
      </c>
      <c r="D2157" s="7">
        <v>1</v>
      </c>
      <c r="E2157" s="650">
        <v>4325.666666666667</v>
      </c>
      <c r="F2157" s="8">
        <f>E2157/100*$I$2*Main!$AF$2</f>
        <v>5190.8</v>
      </c>
      <c r="G2157" s="639">
        <f>F2157*Main!$AF$4</f>
        <v>5190.8</v>
      </c>
      <c r="H2157" s="9"/>
    </row>
    <row r="2158" spans="1:8" s="5" customFormat="1" x14ac:dyDescent="0.35">
      <c r="A2158" s="416">
        <v>9150570</v>
      </c>
      <c r="B2158" s="254" t="s">
        <v>2995</v>
      </c>
      <c r="C2158" s="7" t="s">
        <v>36</v>
      </c>
      <c r="D2158" s="7">
        <v>1</v>
      </c>
      <c r="E2158" s="650">
        <v>4375.55</v>
      </c>
      <c r="F2158" s="8">
        <f>E2158/100*$I$2*Main!$AF$2</f>
        <v>5250.6600000000008</v>
      </c>
      <c r="G2158" s="639">
        <f>F2158*Main!$AF$4</f>
        <v>5250.6600000000008</v>
      </c>
      <c r="H2158" s="9"/>
    </row>
    <row r="2159" spans="1:8" s="5" customFormat="1" x14ac:dyDescent="0.35">
      <c r="A2159" s="416">
        <v>9150571</v>
      </c>
      <c r="B2159" s="254" t="s">
        <v>2996</v>
      </c>
      <c r="C2159" s="7" t="s">
        <v>36</v>
      </c>
      <c r="D2159" s="7">
        <v>1</v>
      </c>
      <c r="E2159" s="650">
        <v>4425.458333333333</v>
      </c>
      <c r="F2159" s="8">
        <f>E2159/100*$I$2*Main!$AF$2</f>
        <v>5310.5499999999993</v>
      </c>
      <c r="G2159" s="639">
        <f>F2159*Main!$AF$4</f>
        <v>5310.5499999999993</v>
      </c>
      <c r="H2159" s="9"/>
    </row>
    <row r="2160" spans="1:8" s="5" customFormat="1" x14ac:dyDescent="0.35">
      <c r="A2160" s="416">
        <v>9150572</v>
      </c>
      <c r="B2160" s="254" t="s">
        <v>2997</v>
      </c>
      <c r="C2160" s="7" t="s">
        <v>36</v>
      </c>
      <c r="D2160" s="7">
        <v>1</v>
      </c>
      <c r="E2160" s="650">
        <v>4475.3666666666668</v>
      </c>
      <c r="F2160" s="8">
        <f>E2160/100*$I$2*Main!$AF$2</f>
        <v>5370.4400000000005</v>
      </c>
      <c r="G2160" s="639">
        <f>F2160*Main!$AF$4</f>
        <v>5370.4400000000005</v>
      </c>
      <c r="H2160" s="9"/>
    </row>
    <row r="2161" spans="1:8" s="5" customFormat="1" x14ac:dyDescent="0.35">
      <c r="A2161" s="416">
        <v>9150573</v>
      </c>
      <c r="B2161" s="254" t="s">
        <v>2998</v>
      </c>
      <c r="C2161" s="7" t="s">
        <v>36</v>
      </c>
      <c r="D2161" s="7">
        <v>1</v>
      </c>
      <c r="E2161" s="650">
        <v>4525.2416666666668</v>
      </c>
      <c r="F2161" s="8">
        <f>E2161/100*$I$2*Main!$AF$2</f>
        <v>5430.29</v>
      </c>
      <c r="G2161" s="639">
        <f>F2161*Main!$AF$4</f>
        <v>5430.29</v>
      </c>
      <c r="H2161" s="9"/>
    </row>
    <row r="2162" spans="1:8" s="5" customFormat="1" x14ac:dyDescent="0.35">
      <c r="A2162" s="416">
        <v>9150574</v>
      </c>
      <c r="B2162" s="254" t="s">
        <v>2999</v>
      </c>
      <c r="C2162" s="7" t="s">
        <v>36</v>
      </c>
      <c r="D2162" s="7">
        <v>1</v>
      </c>
      <c r="E2162" s="650">
        <v>4575.1333333333332</v>
      </c>
      <c r="F2162" s="8">
        <f>E2162/100*$I$2*Main!$AF$2</f>
        <v>5490.16</v>
      </c>
      <c r="G2162" s="639">
        <f>F2162*Main!$AF$4</f>
        <v>5490.16</v>
      </c>
      <c r="H2162" s="9"/>
    </row>
    <row r="2163" spans="1:8" s="5" customFormat="1" x14ac:dyDescent="0.35">
      <c r="A2163" s="416">
        <v>9150575</v>
      </c>
      <c r="B2163" s="254" t="s">
        <v>3000</v>
      </c>
      <c r="C2163" s="7" t="s">
        <v>36</v>
      </c>
      <c r="D2163" s="7">
        <v>1</v>
      </c>
      <c r="E2163" s="650">
        <v>4674.9416666666666</v>
      </c>
      <c r="F2163" s="8">
        <f>E2163/100*$I$2*Main!$AF$2</f>
        <v>5609.93</v>
      </c>
      <c r="G2163" s="639">
        <f>F2163*Main!$AF$4</f>
        <v>5609.93</v>
      </c>
      <c r="H2163" s="9"/>
    </row>
    <row r="2164" spans="1:8" s="5" customFormat="1" x14ac:dyDescent="0.35">
      <c r="A2164" s="416">
        <v>9150657</v>
      </c>
      <c r="B2164" s="254" t="s">
        <v>3001</v>
      </c>
      <c r="C2164" s="7" t="s">
        <v>36</v>
      </c>
      <c r="D2164" s="7">
        <v>1</v>
      </c>
      <c r="E2164" s="650">
        <v>7504.7</v>
      </c>
      <c r="F2164" s="8">
        <f>E2164/100*$I$2*Main!$AF$2</f>
        <v>9005.64</v>
      </c>
      <c r="G2164" s="639">
        <f>F2164*Main!$AF$4</f>
        <v>9005.64</v>
      </c>
      <c r="H2164" s="9"/>
    </row>
    <row r="2165" spans="1:8" s="5" customFormat="1" x14ac:dyDescent="0.35">
      <c r="A2165" s="416">
        <v>9150658</v>
      </c>
      <c r="B2165" s="254" t="s">
        <v>3002</v>
      </c>
      <c r="C2165" s="7" t="s">
        <v>36</v>
      </c>
      <c r="D2165" s="7">
        <v>1</v>
      </c>
      <c r="E2165" s="650">
        <v>7556.4416666666666</v>
      </c>
      <c r="F2165" s="8">
        <f>E2165/100*$I$2*Main!$AF$2</f>
        <v>9067.73</v>
      </c>
      <c r="G2165" s="639">
        <f>F2165*Main!$AF$4</f>
        <v>9067.73</v>
      </c>
      <c r="H2165" s="9"/>
    </row>
    <row r="2166" spans="1:8" s="5" customFormat="1" x14ac:dyDescent="0.35">
      <c r="A2166" s="416">
        <v>9150659</v>
      </c>
      <c r="B2166" s="254" t="s">
        <v>3003</v>
      </c>
      <c r="C2166" s="7" t="s">
        <v>36</v>
      </c>
      <c r="D2166" s="7">
        <v>1</v>
      </c>
      <c r="E2166" s="650">
        <v>7608.1833333333334</v>
      </c>
      <c r="F2166" s="8">
        <f>E2166/100*$I$2*Main!$AF$2</f>
        <v>9129.82</v>
      </c>
      <c r="G2166" s="639">
        <f>F2166*Main!$AF$4</f>
        <v>9129.82</v>
      </c>
      <c r="H2166" s="9"/>
    </row>
    <row r="2167" spans="1:8" s="5" customFormat="1" x14ac:dyDescent="0.35">
      <c r="A2167" s="416">
        <v>9150660</v>
      </c>
      <c r="B2167" s="254" t="s">
        <v>3004</v>
      </c>
      <c r="C2167" s="7" t="s">
        <v>36</v>
      </c>
      <c r="D2167" s="7">
        <v>1</v>
      </c>
      <c r="E2167" s="650">
        <v>7659.9416666666666</v>
      </c>
      <c r="F2167" s="8">
        <f>E2167/100*$I$2*Main!$AF$2</f>
        <v>9191.93</v>
      </c>
      <c r="G2167" s="639">
        <f>F2167*Main!$AF$4</f>
        <v>9191.93</v>
      </c>
      <c r="H2167" s="9"/>
    </row>
    <row r="2168" spans="1:8" s="5" customFormat="1" x14ac:dyDescent="0.35">
      <c r="A2168" s="416">
        <v>9150661</v>
      </c>
      <c r="B2168" s="254" t="s">
        <v>3005</v>
      </c>
      <c r="C2168" s="7" t="s">
        <v>36</v>
      </c>
      <c r="D2168" s="7">
        <v>1</v>
      </c>
      <c r="E2168" s="650">
        <v>7763.416666666667</v>
      </c>
      <c r="F2168" s="8">
        <f>E2168/100*$I$2*Main!$AF$2</f>
        <v>9316.1</v>
      </c>
      <c r="G2168" s="639">
        <f>F2168*Main!$AF$4</f>
        <v>9316.1</v>
      </c>
      <c r="H2168" s="9"/>
    </row>
    <row r="2169" spans="1:8" s="5" customFormat="1" x14ac:dyDescent="0.35">
      <c r="A2169" s="416">
        <v>9150576</v>
      </c>
      <c r="B2169" s="254" t="s">
        <v>3006</v>
      </c>
      <c r="C2169" s="7" t="s">
        <v>36</v>
      </c>
      <c r="D2169" s="7">
        <v>1</v>
      </c>
      <c r="E2169" s="650">
        <v>9364.9</v>
      </c>
      <c r="F2169" s="8">
        <f>E2169/100*$I$2*Main!$AF$2</f>
        <v>11237.880000000001</v>
      </c>
      <c r="G2169" s="639">
        <f>F2169*Main!$AF$4</f>
        <v>11237.880000000001</v>
      </c>
      <c r="H2169" s="9"/>
    </row>
    <row r="2170" spans="1:8" s="5" customFormat="1" x14ac:dyDescent="0.35">
      <c r="A2170" s="416">
        <v>9150577</v>
      </c>
      <c r="B2170" s="254" t="s">
        <v>3007</v>
      </c>
      <c r="C2170" s="7" t="s">
        <v>36</v>
      </c>
      <c r="D2170" s="7">
        <v>1</v>
      </c>
      <c r="E2170" s="650">
        <v>9403.9083333333328</v>
      </c>
      <c r="F2170" s="8">
        <f>E2170/100*$I$2*Main!$AF$2</f>
        <v>11284.689999999999</v>
      </c>
      <c r="G2170" s="639">
        <f>F2170*Main!$AF$4</f>
        <v>11284.689999999999</v>
      </c>
      <c r="H2170" s="9"/>
    </row>
    <row r="2171" spans="1:8" s="5" customFormat="1" x14ac:dyDescent="0.35">
      <c r="A2171" s="416">
        <v>9150578</v>
      </c>
      <c r="B2171" s="254" t="s">
        <v>3008</v>
      </c>
      <c r="C2171" s="7" t="s">
        <v>36</v>
      </c>
      <c r="D2171" s="7">
        <v>1</v>
      </c>
      <c r="E2171" s="650">
        <v>9468.9416666666675</v>
      </c>
      <c r="F2171" s="8">
        <f>E2171/100*$I$2*Main!$AF$2</f>
        <v>11362.730000000001</v>
      </c>
      <c r="G2171" s="639">
        <f>F2171*Main!$AF$4</f>
        <v>11362.730000000001</v>
      </c>
      <c r="H2171" s="9"/>
    </row>
    <row r="2172" spans="1:8" s="5" customFormat="1" x14ac:dyDescent="0.35">
      <c r="A2172" s="416">
        <v>9150579</v>
      </c>
      <c r="B2172" s="254" t="s">
        <v>3009</v>
      </c>
      <c r="C2172" s="7" t="s">
        <v>36</v>
      </c>
      <c r="D2172" s="7">
        <v>1</v>
      </c>
      <c r="E2172" s="650">
        <v>9688.0833333333339</v>
      </c>
      <c r="F2172" s="8">
        <f>E2172/100*$I$2*Main!$AF$2</f>
        <v>11625.7</v>
      </c>
      <c r="G2172" s="639">
        <f>F2172*Main!$AF$4</f>
        <v>11625.7</v>
      </c>
      <c r="H2172" s="9"/>
    </row>
    <row r="2173" spans="1:8" s="5" customFormat="1" x14ac:dyDescent="0.35">
      <c r="A2173" s="416">
        <v>9150580</v>
      </c>
      <c r="B2173" s="254" t="s">
        <v>3010</v>
      </c>
      <c r="C2173" s="7" t="s">
        <v>36</v>
      </c>
      <c r="D2173" s="7">
        <v>1</v>
      </c>
      <c r="E2173" s="650">
        <v>9630.15</v>
      </c>
      <c r="F2173" s="8">
        <f>E2173/100*$I$2*Main!$AF$2</f>
        <v>11556.179999999998</v>
      </c>
      <c r="G2173" s="639">
        <f>F2173*Main!$AF$4</f>
        <v>11556.179999999998</v>
      </c>
      <c r="H2173" s="9"/>
    </row>
    <row r="2174" spans="1:8" s="5" customFormat="1" x14ac:dyDescent="0.35">
      <c r="A2174" s="416">
        <v>9150581</v>
      </c>
      <c r="B2174" s="254" t="s">
        <v>3011</v>
      </c>
      <c r="C2174" s="7" t="s">
        <v>36</v>
      </c>
      <c r="D2174" s="7">
        <v>1</v>
      </c>
      <c r="E2174" s="650">
        <v>9726.9500000000007</v>
      </c>
      <c r="F2174" s="8">
        <f>E2174/100*$I$2*Main!$AF$2</f>
        <v>11672.34</v>
      </c>
      <c r="G2174" s="639">
        <f>F2174*Main!$AF$4</f>
        <v>11672.34</v>
      </c>
      <c r="H2174" s="9"/>
    </row>
    <row r="2175" spans="1:8" s="5" customFormat="1" x14ac:dyDescent="0.35">
      <c r="A2175" s="416">
        <v>9150582</v>
      </c>
      <c r="B2175" s="254" t="s">
        <v>3012</v>
      </c>
      <c r="C2175" s="7" t="s">
        <v>36</v>
      </c>
      <c r="D2175" s="7">
        <v>1</v>
      </c>
      <c r="E2175" s="650">
        <v>9856.1</v>
      </c>
      <c r="F2175" s="8">
        <f>E2175/100*$I$2*Main!$AF$2</f>
        <v>11827.320000000002</v>
      </c>
      <c r="G2175" s="639">
        <f>F2175*Main!$AF$4</f>
        <v>11827.320000000002</v>
      </c>
      <c r="H2175" s="9"/>
    </row>
    <row r="2176" spans="1:8" s="5" customFormat="1" x14ac:dyDescent="0.35">
      <c r="A2176" s="416">
        <v>9150583</v>
      </c>
      <c r="B2176" s="254" t="s">
        <v>3013</v>
      </c>
      <c r="C2176" s="7" t="s">
        <v>36</v>
      </c>
      <c r="D2176" s="7">
        <v>1</v>
      </c>
      <c r="E2176" s="650">
        <v>10409.416666666666</v>
      </c>
      <c r="F2176" s="8">
        <f>E2176/100*$I$2*Main!$AF$2</f>
        <v>12491.3</v>
      </c>
      <c r="G2176" s="639">
        <f>F2176*Main!$AF$4</f>
        <v>12491.3</v>
      </c>
      <c r="H2176" s="9"/>
    </row>
    <row r="2177" spans="1:9" s="5" customFormat="1" x14ac:dyDescent="0.35">
      <c r="A2177" s="416">
        <v>9150662</v>
      </c>
      <c r="B2177" s="254" t="s">
        <v>3014</v>
      </c>
      <c r="C2177" s="7" t="s">
        <v>36</v>
      </c>
      <c r="D2177" s="7">
        <v>1</v>
      </c>
      <c r="E2177" s="650">
        <v>4797.2</v>
      </c>
      <c r="F2177" s="8">
        <f>E2177/100*$I$2*Main!$AF$2</f>
        <v>5756.64</v>
      </c>
      <c r="G2177" s="639">
        <f>F2177*Main!$AF$4</f>
        <v>5756.64</v>
      </c>
      <c r="H2177" s="9"/>
    </row>
    <row r="2178" spans="1:9" s="5" customFormat="1" x14ac:dyDescent="0.35">
      <c r="A2178" s="416">
        <v>9150663</v>
      </c>
      <c r="B2178" s="254" t="s">
        <v>3015</v>
      </c>
      <c r="C2178" s="7" t="s">
        <v>36</v>
      </c>
      <c r="D2178" s="7">
        <v>1</v>
      </c>
      <c r="E2178" s="650">
        <v>4829.1416666666664</v>
      </c>
      <c r="F2178" s="8">
        <f>E2178/100*$I$2*Main!$AF$2</f>
        <v>5794.9699999999993</v>
      </c>
      <c r="G2178" s="639">
        <f>F2178*Main!$AF$4</f>
        <v>5794.9699999999993</v>
      </c>
      <c r="H2178" s="9"/>
    </row>
    <row r="2179" spans="1:9" s="5" customFormat="1" x14ac:dyDescent="0.35">
      <c r="A2179" s="416">
        <v>9150664</v>
      </c>
      <c r="B2179" s="254" t="s">
        <v>3016</v>
      </c>
      <c r="C2179" s="7" t="s">
        <v>36</v>
      </c>
      <c r="D2179" s="7">
        <v>1</v>
      </c>
      <c r="E2179" s="650">
        <v>4882.3999999999996</v>
      </c>
      <c r="F2179" s="8">
        <f>E2179/100*$I$2*Main!$AF$2</f>
        <v>5858.88</v>
      </c>
      <c r="G2179" s="639">
        <f>F2179*Main!$AF$4</f>
        <v>5858.88</v>
      </c>
      <c r="H2179" s="9"/>
    </row>
    <row r="2180" spans="1:9" s="106" customFormat="1" x14ac:dyDescent="0.35">
      <c r="A2180" s="416">
        <v>9150665</v>
      </c>
      <c r="B2180" s="254" t="s">
        <v>3017</v>
      </c>
      <c r="C2180" s="7" t="s">
        <v>36</v>
      </c>
      <c r="D2180" s="7">
        <v>1</v>
      </c>
      <c r="E2180" s="650">
        <v>4935.5916666666662</v>
      </c>
      <c r="F2180" s="8">
        <f>E2180/100*$I$2*Main!$AF$2</f>
        <v>5922.71</v>
      </c>
      <c r="G2180" s="639">
        <f>F2180*Main!$AF$4</f>
        <v>5922.71</v>
      </c>
      <c r="H2180" s="105"/>
      <c r="I2180" s="5"/>
    </row>
    <row r="2181" spans="1:9" s="106" customFormat="1" x14ac:dyDescent="0.35">
      <c r="A2181" s="416">
        <v>9150666</v>
      </c>
      <c r="B2181" s="254" t="s">
        <v>3018</v>
      </c>
      <c r="C2181" s="7" t="s">
        <v>36</v>
      </c>
      <c r="D2181" s="7">
        <v>1</v>
      </c>
      <c r="E2181" s="650">
        <v>4988.875</v>
      </c>
      <c r="F2181" s="8">
        <f>E2181/100*$I$2*Main!$AF$2</f>
        <v>5986.6500000000005</v>
      </c>
      <c r="G2181" s="639">
        <f>F2181*Main!$AF$4</f>
        <v>5986.6500000000005</v>
      </c>
      <c r="H2181" s="105"/>
      <c r="I2181" s="5"/>
    </row>
    <row r="2182" spans="1:9" s="106" customFormat="1" x14ac:dyDescent="0.35">
      <c r="A2182" s="416">
        <v>9150667</v>
      </c>
      <c r="B2182" s="254" t="s">
        <v>3019</v>
      </c>
      <c r="C2182" s="7" t="s">
        <v>36</v>
      </c>
      <c r="D2182" s="7">
        <v>1</v>
      </c>
      <c r="E2182" s="650">
        <v>5042.083333333333</v>
      </c>
      <c r="F2182" s="8">
        <f>E2182/100*$I$2*Main!$AF$2</f>
        <v>6050.4999999999991</v>
      </c>
      <c r="G2182" s="639">
        <f>F2182*Main!$AF$4</f>
        <v>6050.4999999999991</v>
      </c>
      <c r="H2182" s="105"/>
      <c r="I2182" s="5"/>
    </row>
    <row r="2183" spans="1:9" s="106" customFormat="1" x14ac:dyDescent="0.35">
      <c r="A2183" s="416">
        <v>9150668</v>
      </c>
      <c r="B2183" s="254" t="s">
        <v>3020</v>
      </c>
      <c r="C2183" s="7" t="s">
        <v>36</v>
      </c>
      <c r="D2183" s="7">
        <v>1</v>
      </c>
      <c r="E2183" s="650">
        <v>5095.3249999999998</v>
      </c>
      <c r="F2183" s="8">
        <f>E2183/100*$I$2*Main!$AF$2</f>
        <v>6114.3899999999994</v>
      </c>
      <c r="G2183" s="639">
        <f>F2183*Main!$AF$4</f>
        <v>6114.3899999999994</v>
      </c>
      <c r="H2183" s="105"/>
      <c r="I2183" s="5"/>
    </row>
    <row r="2184" spans="1:9" s="106" customFormat="1" x14ac:dyDescent="0.35">
      <c r="A2184" s="416">
        <v>9150669</v>
      </c>
      <c r="B2184" s="254" t="s">
        <v>3021</v>
      </c>
      <c r="C2184" s="7" t="s">
        <v>36</v>
      </c>
      <c r="D2184" s="7">
        <v>1</v>
      </c>
      <c r="E2184" s="650">
        <v>5201.7666666666664</v>
      </c>
      <c r="F2184" s="8">
        <f>E2184/100*$I$2*Main!$AF$2</f>
        <v>6242.12</v>
      </c>
      <c r="G2184" s="639">
        <f>F2184*Main!$AF$4</f>
        <v>6242.12</v>
      </c>
      <c r="H2184" s="105"/>
      <c r="I2184" s="5"/>
    </row>
    <row r="2185" spans="1:9" s="106" customFormat="1" x14ac:dyDescent="0.35">
      <c r="A2185" s="416">
        <v>9150670</v>
      </c>
      <c r="B2185" s="254" t="s">
        <v>3022</v>
      </c>
      <c r="C2185" s="7" t="s">
        <v>36</v>
      </c>
      <c r="D2185" s="7">
        <v>1</v>
      </c>
      <c r="E2185" s="650">
        <v>4662.833333333333</v>
      </c>
      <c r="F2185" s="8">
        <f>E2185/100*$I$2*Main!$AF$2</f>
        <v>5595.4</v>
      </c>
      <c r="G2185" s="639">
        <f>F2185*Main!$AF$4</f>
        <v>5595.4</v>
      </c>
      <c r="H2185" s="105"/>
      <c r="I2185" s="5"/>
    </row>
    <row r="2186" spans="1:9" s="106" customFormat="1" x14ac:dyDescent="0.35">
      <c r="A2186" s="416">
        <v>9150671</v>
      </c>
      <c r="B2186" s="254" t="s">
        <v>3023</v>
      </c>
      <c r="C2186" s="7" t="s">
        <v>36</v>
      </c>
      <c r="D2186" s="7">
        <v>1</v>
      </c>
      <c r="E2186" s="650">
        <v>4692.8166666666666</v>
      </c>
      <c r="F2186" s="8">
        <f>E2186/100*$I$2*Main!$AF$2</f>
        <v>5631.38</v>
      </c>
      <c r="G2186" s="639">
        <f>F2186*Main!$AF$4</f>
        <v>5631.38</v>
      </c>
      <c r="H2186" s="105"/>
      <c r="I2186" s="5"/>
    </row>
    <row r="2187" spans="1:9" s="106" customFormat="1" x14ac:dyDescent="0.35">
      <c r="A2187" s="416">
        <v>9150672</v>
      </c>
      <c r="B2187" s="254" t="s">
        <v>3024</v>
      </c>
      <c r="C2187" s="7" t="s">
        <v>36</v>
      </c>
      <c r="D2187" s="7">
        <v>1</v>
      </c>
      <c r="E2187" s="650">
        <v>4742.75</v>
      </c>
      <c r="F2187" s="8">
        <f>E2187/100*$I$2*Main!$AF$2</f>
        <v>5691.3</v>
      </c>
      <c r="G2187" s="639">
        <f>F2187*Main!$AF$4</f>
        <v>5691.3</v>
      </c>
      <c r="H2187" s="105"/>
      <c r="I2187" s="5"/>
    </row>
    <row r="2188" spans="1:9" s="5" customFormat="1" x14ac:dyDescent="0.35">
      <c r="A2188" s="416">
        <v>9150673</v>
      </c>
      <c r="B2188" s="254" t="s">
        <v>3025</v>
      </c>
      <c r="C2188" s="7" t="s">
        <v>36</v>
      </c>
      <c r="D2188" s="7">
        <v>1</v>
      </c>
      <c r="E2188" s="650">
        <v>4792.6083333333336</v>
      </c>
      <c r="F2188" s="8">
        <f>E2188/100*$I$2*Main!$AF$2</f>
        <v>5751.130000000001</v>
      </c>
      <c r="G2188" s="639">
        <f>F2188*Main!$AF$4</f>
        <v>5751.130000000001</v>
      </c>
      <c r="H2188" s="9"/>
    </row>
    <row r="2189" spans="1:9" s="5" customFormat="1" x14ac:dyDescent="0.35">
      <c r="A2189" s="416">
        <v>9150674</v>
      </c>
      <c r="B2189" s="254" t="s">
        <v>3026</v>
      </c>
      <c r="C2189" s="7" t="s">
        <v>36</v>
      </c>
      <c r="D2189" s="7">
        <v>1</v>
      </c>
      <c r="E2189" s="650">
        <v>4842.5166666666664</v>
      </c>
      <c r="F2189" s="8">
        <f>E2189/100*$I$2*Main!$AF$2</f>
        <v>5811.0199999999995</v>
      </c>
      <c r="G2189" s="639">
        <f>F2189*Main!$AF$4</f>
        <v>5811.0199999999995</v>
      </c>
      <c r="H2189" s="9"/>
    </row>
    <row r="2190" spans="1:9" s="106" customFormat="1" x14ac:dyDescent="0.35">
      <c r="A2190" s="416">
        <v>9150675</v>
      </c>
      <c r="B2190" s="254" t="s">
        <v>3027</v>
      </c>
      <c r="C2190" s="7" t="s">
        <v>36</v>
      </c>
      <c r="D2190" s="7">
        <v>1</v>
      </c>
      <c r="E2190" s="650">
        <v>4892.416666666667</v>
      </c>
      <c r="F2190" s="8">
        <f>E2190/100*$I$2*Main!$AF$2</f>
        <v>5870.9000000000005</v>
      </c>
      <c r="G2190" s="639">
        <f>F2190*Main!$AF$4</f>
        <v>5870.9000000000005</v>
      </c>
      <c r="H2190" s="105"/>
      <c r="I2190" s="5"/>
    </row>
    <row r="2191" spans="1:9" s="106" customFormat="1" x14ac:dyDescent="0.35">
      <c r="A2191" s="416">
        <v>9150676</v>
      </c>
      <c r="B2191" s="254" t="s">
        <v>3028</v>
      </c>
      <c r="C2191" s="7" t="s">
        <v>36</v>
      </c>
      <c r="D2191" s="7">
        <v>1</v>
      </c>
      <c r="E2191" s="650">
        <v>4942.3083333333334</v>
      </c>
      <c r="F2191" s="8">
        <f>E2191/100*$I$2*Main!$AF$2</f>
        <v>5930.7699999999995</v>
      </c>
      <c r="G2191" s="639">
        <f>F2191*Main!$AF$4</f>
        <v>5930.7699999999995</v>
      </c>
      <c r="H2191" s="105"/>
      <c r="I2191" s="5"/>
    </row>
    <row r="2192" spans="1:9" s="5" customFormat="1" x14ac:dyDescent="0.35">
      <c r="A2192" s="416">
        <v>9150677</v>
      </c>
      <c r="B2192" s="254" t="s">
        <v>3029</v>
      </c>
      <c r="C2192" s="7" t="s">
        <v>36</v>
      </c>
      <c r="D2192" s="7">
        <v>1</v>
      </c>
      <c r="E2192" s="650">
        <v>5042.0916666666662</v>
      </c>
      <c r="F2192" s="8">
        <f>E2192/100*$I$2*Main!$AF$2</f>
        <v>6050.5099999999993</v>
      </c>
      <c r="G2192" s="639">
        <f>F2192*Main!$AF$4</f>
        <v>6050.5099999999993</v>
      </c>
      <c r="H2192" s="9"/>
    </row>
    <row r="2193" spans="1:8" s="5" customFormat="1" x14ac:dyDescent="0.35">
      <c r="A2193" s="416">
        <v>9150529</v>
      </c>
      <c r="B2193" s="254" t="s">
        <v>3030</v>
      </c>
      <c r="C2193" s="7" t="s">
        <v>36</v>
      </c>
      <c r="D2193" s="7">
        <v>1</v>
      </c>
      <c r="E2193" s="650">
        <v>3543.7583333333332</v>
      </c>
      <c r="F2193" s="8">
        <f>E2193/100*$I$2*Main!$AF$2</f>
        <v>4252.5099999999993</v>
      </c>
      <c r="G2193" s="639">
        <f>F2193*Main!$AF$4</f>
        <v>4252.5099999999993</v>
      </c>
      <c r="H2193" s="9"/>
    </row>
    <row r="2194" spans="1:8" s="5" customFormat="1" x14ac:dyDescent="0.35">
      <c r="A2194" s="416">
        <v>9150530</v>
      </c>
      <c r="B2194" s="254" t="s">
        <v>3031</v>
      </c>
      <c r="C2194" s="7" t="s">
        <v>36</v>
      </c>
      <c r="D2194" s="7">
        <v>1</v>
      </c>
      <c r="E2194" s="650">
        <v>3561.1833333333334</v>
      </c>
      <c r="F2194" s="8">
        <f>E2194/100*$I$2*Main!$AF$2</f>
        <v>4273.42</v>
      </c>
      <c r="G2194" s="639">
        <f>F2194*Main!$AF$4</f>
        <v>4273.42</v>
      </c>
      <c r="H2194" s="9"/>
    </row>
    <row r="2195" spans="1:8" s="5" customFormat="1" x14ac:dyDescent="0.35">
      <c r="A2195" s="416">
        <v>9150531</v>
      </c>
      <c r="B2195" s="254" t="s">
        <v>3032</v>
      </c>
      <c r="C2195" s="7" t="s">
        <v>36</v>
      </c>
      <c r="D2195" s="7">
        <v>1</v>
      </c>
      <c r="E2195" s="650">
        <v>3590.2333333333331</v>
      </c>
      <c r="F2195" s="8">
        <f>E2195/100*$I$2*Main!$AF$2</f>
        <v>4308.28</v>
      </c>
      <c r="G2195" s="639">
        <f>F2195*Main!$AF$4</f>
        <v>4308.28</v>
      </c>
      <c r="H2195" s="9"/>
    </row>
    <row r="2196" spans="1:8" s="5" customFormat="1" x14ac:dyDescent="0.35">
      <c r="A2196" s="416">
        <v>9150532</v>
      </c>
      <c r="B2196" s="254" t="s">
        <v>3033</v>
      </c>
      <c r="C2196" s="7" t="s">
        <v>36</v>
      </c>
      <c r="D2196" s="7">
        <v>1</v>
      </c>
      <c r="E2196" s="650">
        <v>3619.2666666666669</v>
      </c>
      <c r="F2196" s="8">
        <f>E2196/100*$I$2*Main!$AF$2</f>
        <v>4343.12</v>
      </c>
      <c r="G2196" s="639">
        <f>F2196*Main!$AF$4</f>
        <v>4343.12</v>
      </c>
      <c r="H2196" s="9"/>
    </row>
    <row r="2197" spans="1:8" s="5" customFormat="1" x14ac:dyDescent="0.35">
      <c r="A2197" s="416">
        <v>9150533</v>
      </c>
      <c r="B2197" s="254" t="s">
        <v>3034</v>
      </c>
      <c r="C2197" s="7" t="s">
        <v>36</v>
      </c>
      <c r="D2197" s="7">
        <v>1</v>
      </c>
      <c r="E2197" s="650">
        <v>3648.2916666666665</v>
      </c>
      <c r="F2197" s="8">
        <f>E2197/100*$I$2*Main!$AF$2</f>
        <v>4377.95</v>
      </c>
      <c r="G2197" s="639">
        <f>F2197*Main!$AF$4</f>
        <v>4377.95</v>
      </c>
      <c r="H2197" s="9"/>
    </row>
    <row r="2198" spans="1:8" s="5" customFormat="1" x14ac:dyDescent="0.35">
      <c r="A2198" s="416">
        <v>9150534</v>
      </c>
      <c r="B2198" s="254" t="s">
        <v>3035</v>
      </c>
      <c r="C2198" s="7" t="s">
        <v>36</v>
      </c>
      <c r="D2198" s="7">
        <v>1</v>
      </c>
      <c r="E2198" s="650">
        <v>3677.3083333333334</v>
      </c>
      <c r="F2198" s="8">
        <f>E2198/100*$I$2*Main!$AF$2</f>
        <v>4412.7699999999995</v>
      </c>
      <c r="G2198" s="639">
        <f>F2198*Main!$AF$4</f>
        <v>4412.7699999999995</v>
      </c>
      <c r="H2198" s="9"/>
    </row>
    <row r="2199" spans="1:8" s="5" customFormat="1" x14ac:dyDescent="0.35">
      <c r="A2199" s="416">
        <v>9150535</v>
      </c>
      <c r="B2199" s="254" t="s">
        <v>3036</v>
      </c>
      <c r="C2199" s="7" t="s">
        <v>36</v>
      </c>
      <c r="D2199" s="7">
        <v>1</v>
      </c>
      <c r="E2199" s="650">
        <v>3706.35</v>
      </c>
      <c r="F2199" s="8">
        <f>E2199/100*$I$2*Main!$AF$2</f>
        <v>4447.62</v>
      </c>
      <c r="G2199" s="639">
        <f>F2199*Main!$AF$4</f>
        <v>4447.62</v>
      </c>
      <c r="H2199" s="9"/>
    </row>
    <row r="2200" spans="1:8" s="5" customFormat="1" x14ac:dyDescent="0.35">
      <c r="A2200" s="416">
        <v>9150536</v>
      </c>
      <c r="B2200" s="254" t="s">
        <v>3037</v>
      </c>
      <c r="C2200" s="7" t="s">
        <v>36</v>
      </c>
      <c r="D2200" s="7">
        <v>1</v>
      </c>
      <c r="E2200" s="650">
        <v>3764.45</v>
      </c>
      <c r="F2200" s="8">
        <f>E2200/100*$I$2*Main!$AF$2</f>
        <v>4517.34</v>
      </c>
      <c r="G2200" s="639">
        <f>F2200*Main!$AF$4</f>
        <v>4517.34</v>
      </c>
      <c r="H2200" s="9"/>
    </row>
    <row r="2201" spans="1:8" s="5" customFormat="1" x14ac:dyDescent="0.35">
      <c r="A2201" s="416">
        <v>9150559</v>
      </c>
      <c r="B2201" s="254" t="s">
        <v>3038</v>
      </c>
      <c r="C2201" s="7" t="s">
        <v>36</v>
      </c>
      <c r="D2201" s="7">
        <v>1</v>
      </c>
      <c r="E2201" s="650">
        <v>4646.1750000000002</v>
      </c>
      <c r="F2201" s="8">
        <f>E2201/100*$I$2*Main!$AF$2</f>
        <v>5575.41</v>
      </c>
      <c r="G2201" s="639">
        <f>F2201*Main!$AF$4</f>
        <v>5575.41</v>
      </c>
      <c r="H2201" s="9"/>
    </row>
    <row r="2202" spans="1:8" s="5" customFormat="1" x14ac:dyDescent="0.35">
      <c r="A2202" s="416">
        <v>9150560</v>
      </c>
      <c r="B2202" s="254" t="s">
        <v>3039</v>
      </c>
      <c r="C2202" s="7" t="s">
        <v>36</v>
      </c>
      <c r="D2202" s="7">
        <v>1</v>
      </c>
      <c r="E2202" s="650">
        <v>4676.1166666666668</v>
      </c>
      <c r="F2202" s="8">
        <f>E2202/100*$I$2*Main!$AF$2</f>
        <v>5611.34</v>
      </c>
      <c r="G2202" s="639">
        <f>F2202*Main!$AF$4</f>
        <v>5611.34</v>
      </c>
      <c r="H2202" s="9"/>
    </row>
    <row r="2203" spans="1:8" s="5" customFormat="1" x14ac:dyDescent="0.35">
      <c r="A2203" s="416">
        <v>9150562</v>
      </c>
      <c r="B2203" s="254" t="s">
        <v>3040</v>
      </c>
      <c r="C2203" s="7" t="s">
        <v>36</v>
      </c>
      <c r="D2203" s="7">
        <v>1</v>
      </c>
      <c r="E2203" s="650">
        <v>4726.0083333333332</v>
      </c>
      <c r="F2203" s="8">
        <f>E2203/100*$I$2*Main!$AF$2</f>
        <v>5671.21</v>
      </c>
      <c r="G2203" s="639">
        <f>F2203*Main!$AF$4</f>
        <v>5671.21</v>
      </c>
      <c r="H2203" s="9"/>
    </row>
    <row r="2204" spans="1:8" s="5" customFormat="1" x14ac:dyDescent="0.35">
      <c r="A2204" s="416">
        <v>9150563</v>
      </c>
      <c r="B2204" s="254" t="s">
        <v>3041</v>
      </c>
      <c r="C2204" s="7" t="s">
        <v>36</v>
      </c>
      <c r="D2204" s="7">
        <v>1</v>
      </c>
      <c r="E2204" s="650">
        <v>4775.9083333333338</v>
      </c>
      <c r="F2204" s="8">
        <f>E2204/100*$I$2*Main!$AF$2</f>
        <v>5731.09</v>
      </c>
      <c r="G2204" s="639">
        <f>F2204*Main!$AF$4</f>
        <v>5731.09</v>
      </c>
      <c r="H2204" s="9"/>
    </row>
    <row r="2205" spans="1:8" s="5" customFormat="1" x14ac:dyDescent="0.35">
      <c r="A2205" s="416">
        <v>9150564</v>
      </c>
      <c r="B2205" s="254" t="s">
        <v>3042</v>
      </c>
      <c r="C2205" s="7" t="s">
        <v>36</v>
      </c>
      <c r="D2205" s="7">
        <v>1</v>
      </c>
      <c r="E2205" s="650">
        <v>4825.8</v>
      </c>
      <c r="F2205" s="8">
        <f>E2205/100*$I$2*Main!$AF$2</f>
        <v>5790.96</v>
      </c>
      <c r="G2205" s="639">
        <f>F2205*Main!$AF$4</f>
        <v>5790.96</v>
      </c>
      <c r="H2205" s="9"/>
    </row>
    <row r="2206" spans="1:8" s="5" customFormat="1" x14ac:dyDescent="0.35">
      <c r="A2206" s="416">
        <v>9150565</v>
      </c>
      <c r="B2206" s="254" t="s">
        <v>3043</v>
      </c>
      <c r="C2206" s="7" t="s">
        <v>36</v>
      </c>
      <c r="D2206" s="7">
        <v>1</v>
      </c>
      <c r="E2206" s="650">
        <v>4875.7</v>
      </c>
      <c r="F2206" s="8">
        <f>E2206/100*$I$2*Main!$AF$2</f>
        <v>5850.84</v>
      </c>
      <c r="G2206" s="639">
        <f>F2206*Main!$AF$4</f>
        <v>5850.84</v>
      </c>
      <c r="H2206" s="9"/>
    </row>
    <row r="2207" spans="1:8" s="5" customFormat="1" x14ac:dyDescent="0.35">
      <c r="A2207" s="416">
        <v>9150566</v>
      </c>
      <c r="B2207" s="254" t="s">
        <v>3044</v>
      </c>
      <c r="C2207" s="7" t="s">
        <v>36</v>
      </c>
      <c r="D2207" s="7">
        <v>1</v>
      </c>
      <c r="E2207" s="650">
        <v>4925.6583333333338</v>
      </c>
      <c r="F2207" s="8">
        <f>E2207/100*$I$2*Main!$AF$2</f>
        <v>5910.7900000000009</v>
      </c>
      <c r="G2207" s="639">
        <f>F2207*Main!$AF$4</f>
        <v>5910.7900000000009</v>
      </c>
      <c r="H2207" s="9"/>
    </row>
    <row r="2208" spans="1:8" s="5" customFormat="1" x14ac:dyDescent="0.35">
      <c r="A2208" s="416">
        <v>9150567</v>
      </c>
      <c r="B2208" s="254" t="s">
        <v>3045</v>
      </c>
      <c r="C2208" s="7" t="s">
        <v>36</v>
      </c>
      <c r="D2208" s="7">
        <v>1</v>
      </c>
      <c r="E2208" s="650">
        <v>5025.4250000000002</v>
      </c>
      <c r="F2208" s="8">
        <f>E2208/100*$I$2*Main!$AF$2</f>
        <v>6030.51</v>
      </c>
      <c r="G2208" s="639">
        <f>F2208*Main!$AF$4</f>
        <v>6030.51</v>
      </c>
      <c r="H2208" s="9"/>
    </row>
    <row r="2209" spans="1:9" s="5" customFormat="1" x14ac:dyDescent="0.35">
      <c r="A2209" s="416">
        <v>9150824</v>
      </c>
      <c r="B2209" s="254" t="s">
        <v>3046</v>
      </c>
      <c r="C2209" s="7" t="s">
        <v>36</v>
      </c>
      <c r="D2209" s="7">
        <v>1</v>
      </c>
      <c r="E2209" s="650">
        <v>4779.666666666667</v>
      </c>
      <c r="F2209" s="8">
        <f>E2209/100*$I$2*Main!$AF$2</f>
        <v>5735.6</v>
      </c>
      <c r="G2209" s="639">
        <f>F2209*Main!$AF$4</f>
        <v>5735.6</v>
      </c>
      <c r="H2209" s="9"/>
    </row>
    <row r="2210" spans="1:9" s="5" customFormat="1" x14ac:dyDescent="0.35">
      <c r="A2210" s="416">
        <v>9150825</v>
      </c>
      <c r="B2210" s="254" t="s">
        <v>3047</v>
      </c>
      <c r="C2210" s="7" t="s">
        <v>36</v>
      </c>
      <c r="D2210" s="7">
        <v>1</v>
      </c>
      <c r="E2210" s="650">
        <v>4809.625</v>
      </c>
      <c r="F2210" s="8">
        <f>E2210/100*$I$2*Main!$AF$2</f>
        <v>5771.5499999999993</v>
      </c>
      <c r="G2210" s="639">
        <f>F2210*Main!$AF$4</f>
        <v>5771.5499999999993</v>
      </c>
      <c r="H2210" s="9"/>
    </row>
    <row r="2211" spans="1:9" s="5" customFormat="1" x14ac:dyDescent="0.35">
      <c r="A2211" s="416">
        <v>9150826</v>
      </c>
      <c r="B2211" s="254" t="s">
        <v>3048</v>
      </c>
      <c r="C2211" s="7" t="s">
        <v>36</v>
      </c>
      <c r="D2211" s="7">
        <v>1</v>
      </c>
      <c r="E2211" s="650">
        <v>4859.5</v>
      </c>
      <c r="F2211" s="8">
        <f>E2211/100*$I$2*Main!$AF$2</f>
        <v>5831.4</v>
      </c>
      <c r="G2211" s="639">
        <f>F2211*Main!$AF$4</f>
        <v>5831.4</v>
      </c>
      <c r="H2211" s="9"/>
    </row>
    <row r="2212" spans="1:9" s="5" customFormat="1" x14ac:dyDescent="0.35">
      <c r="A2212" s="416">
        <v>9150827</v>
      </c>
      <c r="B2212" s="254" t="s">
        <v>3049</v>
      </c>
      <c r="C2212" s="7" t="s">
        <v>36</v>
      </c>
      <c r="D2212" s="7">
        <v>1</v>
      </c>
      <c r="E2212" s="650">
        <v>4909.3999999999996</v>
      </c>
      <c r="F2212" s="8">
        <f>E2212/100*$I$2*Main!$AF$2</f>
        <v>5891.2799999999988</v>
      </c>
      <c r="G2212" s="639">
        <f>F2212*Main!$AF$4</f>
        <v>5891.2799999999988</v>
      </c>
      <c r="H2212" s="9"/>
    </row>
    <row r="2213" spans="1:9" s="5" customFormat="1" x14ac:dyDescent="0.35">
      <c r="A2213" s="416">
        <v>9150828</v>
      </c>
      <c r="B2213" s="254" t="s">
        <v>3050</v>
      </c>
      <c r="C2213" s="7" t="s">
        <v>36</v>
      </c>
      <c r="D2213" s="7">
        <v>1</v>
      </c>
      <c r="E2213" s="650">
        <v>4959.3166666666666</v>
      </c>
      <c r="F2213" s="8">
        <f>E2213/100*$I$2*Main!$AF$2</f>
        <v>5951.18</v>
      </c>
      <c r="G2213" s="639">
        <f>F2213*Main!$AF$4</f>
        <v>5951.18</v>
      </c>
      <c r="H2213" s="9"/>
    </row>
    <row r="2214" spans="1:9" s="5" customFormat="1" x14ac:dyDescent="0.35">
      <c r="A2214" s="416">
        <v>9150829</v>
      </c>
      <c r="B2214" s="254" t="s">
        <v>3051</v>
      </c>
      <c r="C2214" s="7" t="s">
        <v>36</v>
      </c>
      <c r="D2214" s="7">
        <v>1</v>
      </c>
      <c r="E2214" s="650">
        <v>4587.2</v>
      </c>
      <c r="F2214" s="8">
        <f>E2214/100*$I$2*Main!$AF$2</f>
        <v>5504.64</v>
      </c>
      <c r="G2214" s="639">
        <f>F2214*Main!$AF$4</f>
        <v>5504.64</v>
      </c>
      <c r="H2214" s="9"/>
    </row>
    <row r="2215" spans="1:9" s="5" customFormat="1" x14ac:dyDescent="0.35">
      <c r="A2215" s="416">
        <v>9150830</v>
      </c>
      <c r="B2215" s="254" t="s">
        <v>3052</v>
      </c>
      <c r="C2215" s="7" t="s">
        <v>36</v>
      </c>
      <c r="D2215" s="7">
        <v>1</v>
      </c>
      <c r="E2215" s="650">
        <v>5059.1083333333336</v>
      </c>
      <c r="F2215" s="8">
        <f>E2215/100*$I$2*Main!$AF$2</f>
        <v>6070.93</v>
      </c>
      <c r="G2215" s="639">
        <f>F2215*Main!$AF$4</f>
        <v>6070.93</v>
      </c>
      <c r="H2215" s="9"/>
    </row>
    <row r="2216" spans="1:9" s="5" customFormat="1" x14ac:dyDescent="0.35">
      <c r="A2216" s="416">
        <v>9150841</v>
      </c>
      <c r="B2216" s="254" t="s">
        <v>3053</v>
      </c>
      <c r="C2216" s="7" t="s">
        <v>36</v>
      </c>
      <c r="D2216" s="7">
        <v>1</v>
      </c>
      <c r="E2216" s="650">
        <v>5158.8916666666664</v>
      </c>
      <c r="F2216" s="8">
        <f>E2216/100*$I$2*Main!$AF$2</f>
        <v>6190.6699999999992</v>
      </c>
      <c r="G2216" s="639">
        <f>F2216*Main!$AF$4</f>
        <v>6190.6699999999992</v>
      </c>
      <c r="H2216" s="9"/>
    </row>
    <row r="2217" spans="1:9" s="656" customFormat="1" x14ac:dyDescent="0.35">
      <c r="A2217" s="416">
        <v>9150850</v>
      </c>
      <c r="B2217" s="254" t="s">
        <v>3054</v>
      </c>
      <c r="C2217" s="7" t="s">
        <v>36</v>
      </c>
      <c r="D2217" s="7">
        <v>1</v>
      </c>
      <c r="E2217" s="654">
        <v>7361.9083333333338</v>
      </c>
      <c r="F2217" s="8">
        <f>E2217/100*$I$2*Main!$AF$2</f>
        <v>8834.2900000000009</v>
      </c>
      <c r="G2217" s="639">
        <f>F2217*Main!$AF$4</f>
        <v>8834.2900000000009</v>
      </c>
      <c r="H2217" s="655"/>
    </row>
    <row r="2218" spans="1:9" s="5" customFormat="1" x14ac:dyDescent="0.35">
      <c r="A2218" s="416">
        <v>9150851</v>
      </c>
      <c r="B2218" s="254" t="s">
        <v>3055</v>
      </c>
      <c r="C2218" s="7" t="s">
        <v>36</v>
      </c>
      <c r="D2218" s="7">
        <v>1</v>
      </c>
      <c r="E2218" s="650">
        <v>7407.6166666666668</v>
      </c>
      <c r="F2218" s="8">
        <f>E2218/100*$I$2*Main!$AF$2</f>
        <v>8889.14</v>
      </c>
      <c r="G2218" s="639">
        <f>F2218*Main!$AF$4</f>
        <v>8889.14</v>
      </c>
      <c r="H2218" s="9"/>
    </row>
    <row r="2219" spans="1:9" s="106" customFormat="1" x14ac:dyDescent="0.35">
      <c r="A2219" s="416">
        <v>9150852</v>
      </c>
      <c r="B2219" s="254" t="s">
        <v>3056</v>
      </c>
      <c r="C2219" s="7" t="s">
        <v>36</v>
      </c>
      <c r="D2219" s="7">
        <v>1</v>
      </c>
      <c r="E2219" s="650">
        <v>7453.3249999999998</v>
      </c>
      <c r="F2219" s="8">
        <f>E2219/100*$I$2*Main!$AF$2</f>
        <v>8943.99</v>
      </c>
      <c r="G2219" s="639">
        <f>F2219*Main!$AF$4</f>
        <v>8943.99</v>
      </c>
      <c r="H2219" s="105"/>
      <c r="I2219" s="5"/>
    </row>
    <row r="2220" spans="1:9" s="5" customFormat="1" x14ac:dyDescent="0.35">
      <c r="A2220" s="416">
        <v>9150853</v>
      </c>
      <c r="B2220" s="254" t="s">
        <v>3057</v>
      </c>
      <c r="C2220" s="7" t="s">
        <v>36</v>
      </c>
      <c r="D2220" s="7">
        <v>1</v>
      </c>
      <c r="E2220" s="650">
        <v>7499.0166666666664</v>
      </c>
      <c r="F2220" s="8">
        <f>E2220/100*$I$2*Main!$AF$2</f>
        <v>8998.82</v>
      </c>
      <c r="G2220" s="639">
        <f>F2220*Main!$AF$4</f>
        <v>8998.82</v>
      </c>
      <c r="H2220" s="9"/>
    </row>
    <row r="2221" spans="1:9" s="106" customFormat="1" x14ac:dyDescent="0.35">
      <c r="A2221" s="416">
        <v>9150854</v>
      </c>
      <c r="B2221" s="254" t="s">
        <v>3058</v>
      </c>
      <c r="C2221" s="7" t="s">
        <v>36</v>
      </c>
      <c r="D2221" s="7">
        <v>1</v>
      </c>
      <c r="E2221" s="650">
        <v>7780.166666666667</v>
      </c>
      <c r="F2221" s="8">
        <f>E2221/100*$I$2*Main!$AF$2</f>
        <v>9336.2000000000007</v>
      </c>
      <c r="G2221" s="639">
        <f>F2221*Main!$AF$4</f>
        <v>9336.2000000000007</v>
      </c>
      <c r="H2221" s="105"/>
      <c r="I2221" s="5"/>
    </row>
    <row r="2222" spans="1:9" s="106" customFormat="1" x14ac:dyDescent="0.35">
      <c r="A2222" s="416">
        <v>9150842</v>
      </c>
      <c r="B2222" s="254" t="s">
        <v>3059</v>
      </c>
      <c r="C2222" s="7" t="s">
        <v>36</v>
      </c>
      <c r="D2222" s="7">
        <v>1</v>
      </c>
      <c r="E2222" s="650">
        <v>8189.9416666666666</v>
      </c>
      <c r="F2222" s="8">
        <f>E2222/100*$I$2*Main!$AF$2</f>
        <v>9827.93</v>
      </c>
      <c r="G2222" s="639">
        <f>F2222*Main!$AF$4</f>
        <v>9827.93</v>
      </c>
      <c r="H2222" s="105"/>
      <c r="I2222" s="5"/>
    </row>
    <row r="2223" spans="1:9" s="106" customFormat="1" x14ac:dyDescent="0.35">
      <c r="A2223" s="416">
        <v>9150843</v>
      </c>
      <c r="B2223" s="254" t="s">
        <v>3060</v>
      </c>
      <c r="C2223" s="7" t="s">
        <v>36</v>
      </c>
      <c r="D2223" s="7">
        <v>1</v>
      </c>
      <c r="E2223" s="650">
        <v>8223.3916666666664</v>
      </c>
      <c r="F2223" s="8">
        <f>E2223/100*$I$2*Main!$AF$2</f>
        <v>9868.07</v>
      </c>
      <c r="G2223" s="639">
        <f>F2223*Main!$AF$4</f>
        <v>9868.07</v>
      </c>
      <c r="H2223" s="105"/>
      <c r="I2223" s="5"/>
    </row>
    <row r="2224" spans="1:9" s="106" customFormat="1" x14ac:dyDescent="0.35">
      <c r="A2224" s="416">
        <v>9150844</v>
      </c>
      <c r="B2224" s="254" t="s">
        <v>3061</v>
      </c>
      <c r="C2224" s="7" t="s">
        <v>36</v>
      </c>
      <c r="D2224" s="7">
        <v>1</v>
      </c>
      <c r="E2224" s="650">
        <v>8279.15</v>
      </c>
      <c r="F2224" s="8">
        <f>E2224/100*$I$2*Main!$AF$2</f>
        <v>9934.98</v>
      </c>
      <c r="G2224" s="639">
        <f>F2224*Main!$AF$4</f>
        <v>9934.98</v>
      </c>
      <c r="H2224" s="105"/>
      <c r="I2224" s="5"/>
    </row>
    <row r="2225" spans="1:9" s="106" customFormat="1" x14ac:dyDescent="0.35">
      <c r="A2225" s="416">
        <v>9150845</v>
      </c>
      <c r="B2225" s="254" t="s">
        <v>3062</v>
      </c>
      <c r="C2225" s="7" t="s">
        <v>36</v>
      </c>
      <c r="D2225" s="7">
        <v>1</v>
      </c>
      <c r="E2225" s="650">
        <v>8334.9</v>
      </c>
      <c r="F2225" s="8">
        <f>E2225/100*$I$2*Main!$AF$2</f>
        <v>10001.879999999999</v>
      </c>
      <c r="G2225" s="639">
        <f>F2225*Main!$AF$4</f>
        <v>10001.879999999999</v>
      </c>
      <c r="H2225" s="105"/>
      <c r="I2225" s="5"/>
    </row>
    <row r="2226" spans="1:9" s="5" customFormat="1" x14ac:dyDescent="0.35">
      <c r="A2226" s="416">
        <v>9150846</v>
      </c>
      <c r="B2226" s="254" t="s">
        <v>3063</v>
      </c>
      <c r="C2226" s="7" t="s">
        <v>36</v>
      </c>
      <c r="D2226" s="7">
        <v>1</v>
      </c>
      <c r="E2226" s="650">
        <v>7705.4833333333336</v>
      </c>
      <c r="F2226" s="8">
        <f>E2226/100*$I$2*Main!$AF$2</f>
        <v>9246.58</v>
      </c>
      <c r="G2226" s="639">
        <f>F2226*Main!$AF$4</f>
        <v>9246.58</v>
      </c>
      <c r="H2226" s="9"/>
    </row>
    <row r="2227" spans="1:9" s="106" customFormat="1" x14ac:dyDescent="0.35">
      <c r="A2227" s="416">
        <v>9150847</v>
      </c>
      <c r="B2227" s="254" t="s">
        <v>3064</v>
      </c>
      <c r="C2227" s="7" t="s">
        <v>36</v>
      </c>
      <c r="D2227" s="7">
        <v>1</v>
      </c>
      <c r="E2227" s="650">
        <v>8686</v>
      </c>
      <c r="F2227" s="8">
        <f>E2227/100*$I$2*Main!$AF$2</f>
        <v>10423.200000000001</v>
      </c>
      <c r="G2227" s="639">
        <f>F2227*Main!$AF$4</f>
        <v>10423.200000000001</v>
      </c>
      <c r="H2227" s="105"/>
      <c r="I2227" s="5"/>
    </row>
    <row r="2228" spans="1:9" s="106" customFormat="1" x14ac:dyDescent="0.35">
      <c r="A2228" s="416">
        <v>9150848</v>
      </c>
      <c r="B2228" s="254" t="s">
        <v>3065</v>
      </c>
      <c r="C2228" s="7" t="s">
        <v>36</v>
      </c>
      <c r="D2228" s="7">
        <v>1</v>
      </c>
      <c r="E2228" s="650">
        <v>7896.6166666666668</v>
      </c>
      <c r="F2228" s="8">
        <f>E2228/100*$I$2*Main!$AF$2</f>
        <v>9475.94</v>
      </c>
      <c r="G2228" s="639">
        <f>F2228*Main!$AF$4</f>
        <v>9475.94</v>
      </c>
      <c r="H2228" s="105"/>
      <c r="I2228" s="5"/>
    </row>
    <row r="2229" spans="1:9" s="106" customFormat="1" x14ac:dyDescent="0.35">
      <c r="A2229" s="416">
        <v>9150849</v>
      </c>
      <c r="B2229" s="254" t="s">
        <v>3066</v>
      </c>
      <c r="C2229" s="7" t="s">
        <v>36</v>
      </c>
      <c r="D2229" s="7">
        <v>1</v>
      </c>
      <c r="E2229" s="650">
        <v>8810.8083333333325</v>
      </c>
      <c r="F2229" s="8">
        <f>E2229/100*$I$2*Main!$AF$2</f>
        <v>10572.97</v>
      </c>
      <c r="G2229" s="639">
        <f>F2229*Main!$AF$4</f>
        <v>10572.97</v>
      </c>
      <c r="H2229" s="105"/>
      <c r="I2229" s="5"/>
    </row>
    <row r="2230" spans="1:9" s="106" customFormat="1" x14ac:dyDescent="0.35">
      <c r="A2230" s="416">
        <v>9150855</v>
      </c>
      <c r="B2230" s="254" t="s">
        <v>3067</v>
      </c>
      <c r="C2230" s="7" t="s">
        <v>36</v>
      </c>
      <c r="D2230" s="7">
        <v>1</v>
      </c>
      <c r="E2230" s="650">
        <v>4946.583333333333</v>
      </c>
      <c r="F2230" s="8">
        <f>E2230/100*$I$2*Main!$AF$2</f>
        <v>5935.9</v>
      </c>
      <c r="G2230" s="639">
        <f>F2230*Main!$AF$4</f>
        <v>5935.9</v>
      </c>
      <c r="H2230" s="105"/>
      <c r="I2230" s="5"/>
    </row>
    <row r="2231" spans="1:9" s="106" customFormat="1" x14ac:dyDescent="0.35">
      <c r="A2231" s="416">
        <v>9150856</v>
      </c>
      <c r="B2231" s="254" t="s">
        <v>3068</v>
      </c>
      <c r="C2231" s="7" t="s">
        <v>36</v>
      </c>
      <c r="D2231" s="7">
        <v>1</v>
      </c>
      <c r="E2231" s="650">
        <v>4976.5</v>
      </c>
      <c r="F2231" s="8">
        <f>E2231/100*$I$2*Main!$AF$2</f>
        <v>5971.8</v>
      </c>
      <c r="G2231" s="639">
        <f>F2231*Main!$AF$4</f>
        <v>5971.8</v>
      </c>
      <c r="H2231" s="105"/>
      <c r="I2231" s="5"/>
    </row>
    <row r="2232" spans="1:9" s="106" customFormat="1" x14ac:dyDescent="0.35">
      <c r="A2232" s="416">
        <v>9150857</v>
      </c>
      <c r="B2232" s="254" t="s">
        <v>3069</v>
      </c>
      <c r="C2232" s="7" t="s">
        <v>36</v>
      </c>
      <c r="D2232" s="7">
        <v>1</v>
      </c>
      <c r="E2232" s="650">
        <v>5026.3999999999996</v>
      </c>
      <c r="F2232" s="8">
        <f>E2232/100*$I$2*Main!$AF$2</f>
        <v>6031.6799999999994</v>
      </c>
      <c r="G2232" s="639">
        <f>F2232*Main!$AF$4</f>
        <v>6031.6799999999994</v>
      </c>
      <c r="H2232" s="105"/>
      <c r="I2232" s="5"/>
    </row>
    <row r="2233" spans="1:9" s="106" customFormat="1" x14ac:dyDescent="0.35">
      <c r="A2233" s="416">
        <v>9150858</v>
      </c>
      <c r="B2233" s="254" t="s">
        <v>3070</v>
      </c>
      <c r="C2233" s="7" t="s">
        <v>36</v>
      </c>
      <c r="D2233" s="7">
        <v>1</v>
      </c>
      <c r="E2233" s="650">
        <v>5076.3166666666666</v>
      </c>
      <c r="F2233" s="8">
        <f>E2233/100*$I$2*Main!$AF$2</f>
        <v>6091.58</v>
      </c>
      <c r="G2233" s="639">
        <f>F2233*Main!$AF$4</f>
        <v>6091.58</v>
      </c>
      <c r="H2233" s="105"/>
      <c r="I2233" s="5"/>
    </row>
    <row r="2234" spans="1:9" s="106" customFormat="1" x14ac:dyDescent="0.35">
      <c r="A2234" s="416">
        <v>9150859</v>
      </c>
      <c r="B2234" s="254" t="s">
        <v>3071</v>
      </c>
      <c r="C2234" s="7" t="s">
        <v>36</v>
      </c>
      <c r="D2234" s="7">
        <v>1</v>
      </c>
      <c r="E2234" s="650">
        <v>5126.1916666666666</v>
      </c>
      <c r="F2234" s="8">
        <f>E2234/100*$I$2*Main!$AF$2</f>
        <v>6151.4299999999994</v>
      </c>
      <c r="G2234" s="639">
        <f>F2234*Main!$AF$4</f>
        <v>6151.4299999999994</v>
      </c>
      <c r="H2234" s="105"/>
      <c r="I2234" s="5"/>
    </row>
    <row r="2235" spans="1:9" s="106" customFormat="1" x14ac:dyDescent="0.35">
      <c r="A2235" s="416">
        <v>9150860</v>
      </c>
      <c r="B2235" s="254" t="s">
        <v>3072</v>
      </c>
      <c r="C2235" s="7" t="s">
        <v>36</v>
      </c>
      <c r="D2235" s="7">
        <v>1</v>
      </c>
      <c r="E2235" s="650">
        <v>5176.083333333333</v>
      </c>
      <c r="F2235" s="8">
        <f>E2235/100*$I$2*Main!$AF$2</f>
        <v>6211.2999999999993</v>
      </c>
      <c r="G2235" s="639">
        <f>F2235*Main!$AF$4</f>
        <v>6211.2999999999993</v>
      </c>
      <c r="H2235" s="105"/>
      <c r="I2235" s="5"/>
    </row>
    <row r="2236" spans="1:9" s="106" customFormat="1" x14ac:dyDescent="0.35">
      <c r="A2236" s="416">
        <v>9150861</v>
      </c>
      <c r="B2236" s="254" t="s">
        <v>3073</v>
      </c>
      <c r="C2236" s="7" t="s">
        <v>36</v>
      </c>
      <c r="D2236" s="7">
        <v>1</v>
      </c>
      <c r="E2236" s="650">
        <v>5225.9833333333336</v>
      </c>
      <c r="F2236" s="8">
        <f>E2236/100*$I$2*Main!$AF$2</f>
        <v>6271.18</v>
      </c>
      <c r="G2236" s="639">
        <f>F2236*Main!$AF$4</f>
        <v>6271.18</v>
      </c>
      <c r="H2236" s="105"/>
      <c r="I2236" s="5"/>
    </row>
    <row r="2237" spans="1:9" s="5" customFormat="1" x14ac:dyDescent="0.35">
      <c r="A2237" s="416">
        <v>9150862</v>
      </c>
      <c r="B2237" s="254" t="s">
        <v>3074</v>
      </c>
      <c r="C2237" s="7" t="s">
        <v>36</v>
      </c>
      <c r="D2237" s="7">
        <v>1</v>
      </c>
      <c r="E2237" s="650">
        <v>5325.8083333333334</v>
      </c>
      <c r="F2237" s="8">
        <f>E2237/100*$I$2*Main!$AF$2</f>
        <v>6390.9699999999993</v>
      </c>
      <c r="G2237" s="639">
        <f>F2237*Main!$AF$4</f>
        <v>6390.9699999999993</v>
      </c>
      <c r="H2237" s="9"/>
    </row>
    <row r="2238" spans="1:9" s="5" customFormat="1" x14ac:dyDescent="0.35">
      <c r="A2238" s="416">
        <v>9150871</v>
      </c>
      <c r="B2238" s="254" t="s">
        <v>3075</v>
      </c>
      <c r="C2238" s="7" t="s">
        <v>36</v>
      </c>
      <c r="D2238" s="7">
        <v>1</v>
      </c>
      <c r="E2238" s="650">
        <v>8139.65</v>
      </c>
      <c r="F2238" s="8">
        <f>E2238/100*$I$2*Main!$AF$2</f>
        <v>9767.58</v>
      </c>
      <c r="G2238" s="639">
        <f>F2238*Main!$AF$4</f>
        <v>9767.58</v>
      </c>
      <c r="H2238" s="9"/>
    </row>
    <row r="2239" spans="1:9" s="5" customFormat="1" x14ac:dyDescent="0.35">
      <c r="A2239" s="416">
        <v>9150872</v>
      </c>
      <c r="B2239" s="254" t="s">
        <v>3076</v>
      </c>
      <c r="C2239" s="7" t="s">
        <v>36</v>
      </c>
      <c r="D2239" s="7">
        <v>1</v>
      </c>
      <c r="E2239" s="650">
        <v>8191.4083333333338</v>
      </c>
      <c r="F2239" s="8">
        <f>E2239/100*$I$2*Main!$AF$2</f>
        <v>9829.69</v>
      </c>
      <c r="G2239" s="639">
        <f>F2239*Main!$AF$4</f>
        <v>9829.69</v>
      </c>
      <c r="H2239" s="9"/>
    </row>
    <row r="2240" spans="1:9" s="5" customFormat="1" x14ac:dyDescent="0.35">
      <c r="A2240" s="416">
        <v>9150873</v>
      </c>
      <c r="B2240" s="254" t="s">
        <v>3077</v>
      </c>
      <c r="C2240" s="7" t="s">
        <v>36</v>
      </c>
      <c r="D2240" s="7">
        <v>1</v>
      </c>
      <c r="E2240" s="650">
        <v>8243.125</v>
      </c>
      <c r="F2240" s="8">
        <f>E2240/100*$I$2*Main!$AF$2</f>
        <v>9891.75</v>
      </c>
      <c r="G2240" s="639">
        <f>F2240*Main!$AF$4</f>
        <v>9891.75</v>
      </c>
      <c r="H2240" s="9"/>
    </row>
    <row r="2241" spans="1:9" s="5" customFormat="1" x14ac:dyDescent="0.35">
      <c r="A2241" s="416">
        <v>9150874</v>
      </c>
      <c r="B2241" s="254" t="s">
        <v>3078</v>
      </c>
      <c r="C2241" s="7" t="s">
        <v>36</v>
      </c>
      <c r="D2241" s="7">
        <v>1</v>
      </c>
      <c r="E2241" s="650">
        <v>8294.9083333333328</v>
      </c>
      <c r="F2241" s="8">
        <f>E2241/100*$I$2*Main!$AF$2</f>
        <v>9953.89</v>
      </c>
      <c r="G2241" s="639">
        <f>F2241*Main!$AF$4</f>
        <v>9953.89</v>
      </c>
      <c r="H2241" s="9"/>
    </row>
    <row r="2242" spans="1:9" s="5" customFormat="1" x14ac:dyDescent="0.35">
      <c r="A2242" s="416">
        <v>9150875</v>
      </c>
      <c r="B2242" s="254" t="s">
        <v>3079</v>
      </c>
      <c r="C2242" s="7" t="s">
        <v>36</v>
      </c>
      <c r="D2242" s="7">
        <v>1</v>
      </c>
      <c r="E2242" s="650">
        <v>8398.4</v>
      </c>
      <c r="F2242" s="8">
        <f>E2242/100*$I$2*Main!$AF$2</f>
        <v>10078.08</v>
      </c>
      <c r="G2242" s="639">
        <f>F2242*Main!$AF$4</f>
        <v>10078.08</v>
      </c>
      <c r="H2242" s="9"/>
    </row>
    <row r="2243" spans="1:9" s="5" customFormat="1" x14ac:dyDescent="0.35">
      <c r="A2243" s="416">
        <v>9150863</v>
      </c>
      <c r="B2243" s="254" t="s">
        <v>3080</v>
      </c>
      <c r="C2243" s="7" t="s">
        <v>36</v>
      </c>
      <c r="D2243" s="7">
        <v>1</v>
      </c>
      <c r="E2243" s="650">
        <v>10015.741666666667</v>
      </c>
      <c r="F2243" s="8">
        <f>E2243/100*$I$2*Main!$AF$2</f>
        <v>12018.89</v>
      </c>
      <c r="G2243" s="639">
        <f>F2243*Main!$AF$4</f>
        <v>12018.89</v>
      </c>
      <c r="H2243" s="9"/>
    </row>
    <row r="2244" spans="1:9" s="5" customFormat="1" x14ac:dyDescent="0.35">
      <c r="A2244" s="416">
        <v>9150864</v>
      </c>
      <c r="B2244" s="254" t="s">
        <v>3081</v>
      </c>
      <c r="C2244" s="7" t="s">
        <v>36</v>
      </c>
      <c r="D2244" s="7">
        <v>1</v>
      </c>
      <c r="E2244" s="650">
        <v>10054.741666666667</v>
      </c>
      <c r="F2244" s="8">
        <f>E2244/100*$I$2*Main!$AF$2</f>
        <v>12065.689999999999</v>
      </c>
      <c r="G2244" s="639">
        <f>F2244*Main!$AF$4</f>
        <v>12065.689999999999</v>
      </c>
      <c r="H2244" s="9"/>
    </row>
    <row r="2245" spans="1:9" s="5" customFormat="1" x14ac:dyDescent="0.35">
      <c r="A2245" s="416">
        <v>9150865</v>
      </c>
      <c r="B2245" s="254" t="s">
        <v>3082</v>
      </c>
      <c r="C2245" s="7" t="s">
        <v>36</v>
      </c>
      <c r="D2245" s="7">
        <v>1</v>
      </c>
      <c r="E2245" s="650">
        <v>10119.808333333332</v>
      </c>
      <c r="F2245" s="8">
        <f>E2245/100*$I$2*Main!$AF$2</f>
        <v>12143.77</v>
      </c>
      <c r="G2245" s="639">
        <f>F2245*Main!$AF$4</f>
        <v>12143.77</v>
      </c>
      <c r="H2245" s="9"/>
    </row>
    <row r="2246" spans="1:9" s="5" customFormat="1" x14ac:dyDescent="0.35">
      <c r="A2246" s="416">
        <v>9150866</v>
      </c>
      <c r="B2246" s="254" t="s">
        <v>3083</v>
      </c>
      <c r="C2246" s="7" t="s">
        <v>36</v>
      </c>
      <c r="D2246" s="7">
        <v>1</v>
      </c>
      <c r="E2246" s="650">
        <v>10338.883333333333</v>
      </c>
      <c r="F2246" s="8">
        <f>E2246/100*$I$2*Main!$AF$2</f>
        <v>12406.66</v>
      </c>
      <c r="G2246" s="639">
        <f>F2246*Main!$AF$4</f>
        <v>12406.66</v>
      </c>
      <c r="H2246" s="9"/>
    </row>
    <row r="2247" spans="1:9" s="106" customFormat="1" x14ac:dyDescent="0.35">
      <c r="A2247" s="416">
        <v>9150867</v>
      </c>
      <c r="B2247" s="254" t="s">
        <v>3084</v>
      </c>
      <c r="C2247" s="7" t="s">
        <v>36</v>
      </c>
      <c r="D2247" s="7">
        <v>1</v>
      </c>
      <c r="E2247" s="650">
        <v>10281</v>
      </c>
      <c r="F2247" s="8">
        <f>E2247/100*$I$2*Main!$AF$2</f>
        <v>12337.2</v>
      </c>
      <c r="G2247" s="639">
        <f>F2247*Main!$AF$4</f>
        <v>12337.2</v>
      </c>
      <c r="H2247" s="105"/>
      <c r="I2247" s="5"/>
    </row>
    <row r="2248" spans="1:9" s="5" customFormat="1" x14ac:dyDescent="0.35">
      <c r="A2248" s="416">
        <v>9150868</v>
      </c>
      <c r="B2248" s="254" t="s">
        <v>3085</v>
      </c>
      <c r="C2248" s="7" t="s">
        <v>36</v>
      </c>
      <c r="D2248" s="7">
        <v>1</v>
      </c>
      <c r="E2248" s="650">
        <v>10377.808333333332</v>
      </c>
      <c r="F2248" s="8">
        <f>E2248/100*$I$2*Main!$AF$2</f>
        <v>12453.369999999999</v>
      </c>
      <c r="G2248" s="639">
        <f>F2248*Main!$AF$4</f>
        <v>12453.369999999999</v>
      </c>
      <c r="H2248" s="9"/>
    </row>
    <row r="2249" spans="1:9" s="5" customFormat="1" x14ac:dyDescent="0.35">
      <c r="A2249" s="416">
        <v>9150869</v>
      </c>
      <c r="B2249" s="254" t="s">
        <v>3086</v>
      </c>
      <c r="C2249" s="7" t="s">
        <v>36</v>
      </c>
      <c r="D2249" s="7">
        <v>1</v>
      </c>
      <c r="E2249" s="650">
        <v>10506.966666666667</v>
      </c>
      <c r="F2249" s="8">
        <f>E2249/100*$I$2*Main!$AF$2</f>
        <v>12608.36</v>
      </c>
      <c r="G2249" s="639">
        <f>F2249*Main!$AF$4</f>
        <v>12608.36</v>
      </c>
      <c r="H2249" s="9"/>
    </row>
    <row r="2250" spans="1:9" s="106" customFormat="1" x14ac:dyDescent="0.35">
      <c r="A2250" s="416">
        <v>9150870</v>
      </c>
      <c r="B2250" s="254" t="s">
        <v>3087</v>
      </c>
      <c r="C2250" s="7" t="s">
        <v>36</v>
      </c>
      <c r="D2250" s="7">
        <v>1</v>
      </c>
      <c r="E2250" s="650">
        <v>11060.25</v>
      </c>
      <c r="F2250" s="8">
        <f>E2250/100*$I$2*Main!$AF$2</f>
        <v>13272.300000000001</v>
      </c>
      <c r="G2250" s="639">
        <f>F2250*Main!$AF$4</f>
        <v>13272.300000000001</v>
      </c>
      <c r="H2250" s="105"/>
      <c r="I2250" s="5"/>
    </row>
    <row r="2251" spans="1:9" s="106" customFormat="1" x14ac:dyDescent="0.35">
      <c r="A2251" s="416">
        <v>9150876</v>
      </c>
      <c r="B2251" s="254" t="s">
        <v>3088</v>
      </c>
      <c r="C2251" s="7" t="s">
        <v>36</v>
      </c>
      <c r="D2251" s="7">
        <v>1</v>
      </c>
      <c r="E2251" s="650">
        <v>5146.8</v>
      </c>
      <c r="F2251" s="8">
        <f>E2251/100*$I$2*Main!$AF$2</f>
        <v>6176.1600000000008</v>
      </c>
      <c r="G2251" s="639">
        <f>F2251*Main!$AF$4</f>
        <v>6176.1600000000008</v>
      </c>
      <c r="H2251" s="105"/>
      <c r="I2251" s="5"/>
    </row>
    <row r="2252" spans="1:9" s="106" customFormat="1" x14ac:dyDescent="0.35">
      <c r="A2252" s="416">
        <v>9150877</v>
      </c>
      <c r="B2252" s="254" t="s">
        <v>3089</v>
      </c>
      <c r="C2252" s="7" t="s">
        <v>36</v>
      </c>
      <c r="D2252" s="7">
        <v>1</v>
      </c>
      <c r="E2252" s="650">
        <v>5176.7416666666668</v>
      </c>
      <c r="F2252" s="8">
        <f>E2252/100*$I$2*Main!$AF$2</f>
        <v>6212.09</v>
      </c>
      <c r="G2252" s="639">
        <f>F2252*Main!$AF$4</f>
        <v>6212.09</v>
      </c>
      <c r="H2252" s="105"/>
      <c r="I2252" s="5"/>
    </row>
    <row r="2253" spans="1:9" s="5" customFormat="1" x14ac:dyDescent="0.35">
      <c r="A2253" s="416">
        <v>9150878</v>
      </c>
      <c r="B2253" s="254" t="s">
        <v>3090</v>
      </c>
      <c r="C2253" s="7" t="s">
        <v>36</v>
      </c>
      <c r="D2253" s="7">
        <v>1</v>
      </c>
      <c r="E2253" s="650">
        <v>5226.6499999999996</v>
      </c>
      <c r="F2253" s="8">
        <f>E2253/100*$I$2*Main!$AF$2</f>
        <v>6271.98</v>
      </c>
      <c r="G2253" s="639">
        <f>F2253*Main!$AF$4</f>
        <v>6271.98</v>
      </c>
      <c r="H2253" s="9"/>
    </row>
    <row r="2254" spans="1:9" s="106" customFormat="1" x14ac:dyDescent="0.35">
      <c r="A2254" s="416">
        <v>9150879</v>
      </c>
      <c r="B2254" s="254" t="s">
        <v>3091</v>
      </c>
      <c r="C2254" s="7" t="s">
        <v>36</v>
      </c>
      <c r="D2254" s="7">
        <v>1</v>
      </c>
      <c r="E2254" s="650">
        <v>5276.55</v>
      </c>
      <c r="F2254" s="8">
        <f>E2254/100*$I$2*Main!$AF$2</f>
        <v>6331.8600000000006</v>
      </c>
      <c r="G2254" s="639">
        <f>F2254*Main!$AF$4</f>
        <v>6331.8600000000006</v>
      </c>
      <c r="H2254" s="105"/>
      <c r="I2254" s="5"/>
    </row>
    <row r="2255" spans="1:9" s="5" customFormat="1" x14ac:dyDescent="0.35">
      <c r="A2255" s="416">
        <v>9150880</v>
      </c>
      <c r="B2255" s="254" t="s">
        <v>3092</v>
      </c>
      <c r="C2255" s="7" t="s">
        <v>36</v>
      </c>
      <c r="D2255" s="7">
        <v>1</v>
      </c>
      <c r="E2255" s="650">
        <v>5326.4416666666666</v>
      </c>
      <c r="F2255" s="8">
        <f>E2255/100*$I$2*Main!$AF$2</f>
        <v>6391.7300000000005</v>
      </c>
      <c r="G2255" s="639">
        <f>F2255*Main!$AF$4</f>
        <v>6391.7300000000005</v>
      </c>
      <c r="H2255" s="9"/>
    </row>
    <row r="2256" spans="1:9" s="106" customFormat="1" x14ac:dyDescent="0.35">
      <c r="A2256" s="416">
        <v>9150881</v>
      </c>
      <c r="B2256" s="254" t="s">
        <v>3093</v>
      </c>
      <c r="C2256" s="7" t="s">
        <v>36</v>
      </c>
      <c r="D2256" s="7">
        <v>1</v>
      </c>
      <c r="E2256" s="650">
        <v>5376.3666666666668</v>
      </c>
      <c r="F2256" s="8">
        <f>E2256/100*$I$2*Main!$AF$2</f>
        <v>6451.6399999999994</v>
      </c>
      <c r="G2256" s="639">
        <f>F2256*Main!$AF$4</f>
        <v>6451.6399999999994</v>
      </c>
      <c r="H2256" s="105"/>
      <c r="I2256" s="5"/>
    </row>
    <row r="2257" spans="1:9" s="106" customFormat="1" x14ac:dyDescent="0.35">
      <c r="A2257" s="416">
        <v>9150882</v>
      </c>
      <c r="B2257" s="254" t="s">
        <v>3094</v>
      </c>
      <c r="C2257" s="7" t="s">
        <v>36</v>
      </c>
      <c r="D2257" s="7">
        <v>1</v>
      </c>
      <c r="E2257" s="650">
        <v>5426.2583333333332</v>
      </c>
      <c r="F2257" s="8">
        <f>E2257/100*$I$2*Main!$AF$2</f>
        <v>6511.51</v>
      </c>
      <c r="G2257" s="639">
        <f>F2257*Main!$AF$4</f>
        <v>6511.51</v>
      </c>
      <c r="H2257" s="105"/>
      <c r="I2257" s="5"/>
    </row>
    <row r="2258" spans="1:9" s="106" customFormat="1" x14ac:dyDescent="0.35">
      <c r="A2258" s="416">
        <v>9150883</v>
      </c>
      <c r="B2258" s="254" t="s">
        <v>3095</v>
      </c>
      <c r="C2258" s="7" t="s">
        <v>36</v>
      </c>
      <c r="D2258" s="7">
        <v>1</v>
      </c>
      <c r="E2258" s="650">
        <v>5526.0166666666664</v>
      </c>
      <c r="F2258" s="8">
        <f>E2258/100*$I$2*Main!$AF$2</f>
        <v>6631.2199999999993</v>
      </c>
      <c r="G2258" s="639">
        <f>F2258*Main!$AF$4</f>
        <v>6631.2199999999993</v>
      </c>
      <c r="H2258" s="105"/>
      <c r="I2258" s="5"/>
    </row>
    <row r="2259" spans="1:9" s="5" customFormat="1" x14ac:dyDescent="0.35">
      <c r="A2259" s="416">
        <v>9234471</v>
      </c>
      <c r="B2259" s="254" t="s">
        <v>3096</v>
      </c>
      <c r="C2259" s="320"/>
      <c r="D2259" s="7">
        <v>1</v>
      </c>
      <c r="E2259" s="650">
        <v>3230.9416666666666</v>
      </c>
      <c r="F2259" s="8">
        <f>E2259/100*$I$2*Main!$AF$2</f>
        <v>3877.1299999999997</v>
      </c>
      <c r="G2259" s="639">
        <f>F2259*Main!$AF$4</f>
        <v>3877.1299999999997</v>
      </c>
      <c r="H2259" s="9"/>
    </row>
    <row r="2260" spans="1:9" s="5" customFormat="1" x14ac:dyDescent="0.35">
      <c r="A2260" s="416">
        <v>9150484</v>
      </c>
      <c r="B2260" s="254" t="s">
        <v>3097</v>
      </c>
      <c r="C2260" s="320"/>
      <c r="D2260" s="7">
        <v>1</v>
      </c>
      <c r="E2260" s="650">
        <v>2371.4583333333335</v>
      </c>
      <c r="F2260" s="8">
        <f>E2260/100*$I$2*Main!$AF$2</f>
        <v>2845.75</v>
      </c>
      <c r="G2260" s="639">
        <f>F2260*Main!$AF$4</f>
        <v>2845.75</v>
      </c>
      <c r="H2260" s="9"/>
    </row>
    <row r="2261" spans="1:9" s="106" customFormat="1" x14ac:dyDescent="0.35">
      <c r="A2261" s="416">
        <v>9150485</v>
      </c>
      <c r="B2261" s="254" t="s">
        <v>3098</v>
      </c>
      <c r="C2261" s="7" t="s">
        <v>36</v>
      </c>
      <c r="D2261" s="7">
        <v>1</v>
      </c>
      <c r="E2261" s="650">
        <v>2388.8583333333331</v>
      </c>
      <c r="F2261" s="8">
        <f>E2261/100*$I$2*Main!$AF$2</f>
        <v>2866.6299999999997</v>
      </c>
      <c r="G2261" s="639">
        <f>F2261*Main!$AF$4</f>
        <v>2866.6299999999997</v>
      </c>
      <c r="H2261" s="105"/>
      <c r="I2261" s="5"/>
    </row>
    <row r="2262" spans="1:9" s="5" customFormat="1" x14ac:dyDescent="0.35">
      <c r="A2262" s="416">
        <v>9150486</v>
      </c>
      <c r="B2262" s="254" t="s">
        <v>3099</v>
      </c>
      <c r="C2262" s="320"/>
      <c r="D2262" s="7">
        <v>1</v>
      </c>
      <c r="E2262" s="650">
        <v>2417.8833333333332</v>
      </c>
      <c r="F2262" s="8">
        <f>E2262/100*$I$2*Main!$AF$2</f>
        <v>2901.46</v>
      </c>
      <c r="G2262" s="639">
        <f>F2262*Main!$AF$4</f>
        <v>2901.46</v>
      </c>
      <c r="H2262" s="9"/>
    </row>
    <row r="2263" spans="1:9" s="5" customFormat="1" x14ac:dyDescent="0.35">
      <c r="A2263" s="416">
        <v>9150487</v>
      </c>
      <c r="B2263" s="254" t="s">
        <v>3100</v>
      </c>
      <c r="C2263" s="7" t="s">
        <v>36</v>
      </c>
      <c r="D2263" s="7">
        <v>1</v>
      </c>
      <c r="E2263" s="650">
        <v>2446.9499999999998</v>
      </c>
      <c r="F2263" s="8">
        <f>E2263/100*$I$2*Main!$AF$2</f>
        <v>2936.3399999999997</v>
      </c>
      <c r="G2263" s="639">
        <f>F2263*Main!$AF$4</f>
        <v>2936.3399999999997</v>
      </c>
      <c r="H2263" s="9"/>
    </row>
    <row r="2264" spans="1:9" s="106" customFormat="1" x14ac:dyDescent="0.35">
      <c r="A2264" s="416">
        <v>9150488</v>
      </c>
      <c r="B2264" s="254" t="s">
        <v>3101</v>
      </c>
      <c r="C2264" s="320"/>
      <c r="D2264" s="7">
        <v>1</v>
      </c>
      <c r="E2264" s="650">
        <v>2475.9749999999999</v>
      </c>
      <c r="F2264" s="8">
        <f>E2264/100*$I$2*Main!$AF$2</f>
        <v>2971.17</v>
      </c>
      <c r="G2264" s="639">
        <f>F2264*Main!$AF$4</f>
        <v>2971.17</v>
      </c>
      <c r="H2264" s="105"/>
      <c r="I2264" s="5"/>
    </row>
    <row r="2265" spans="1:9" s="5" customFormat="1" x14ac:dyDescent="0.35">
      <c r="A2265" s="416">
        <v>9150489</v>
      </c>
      <c r="B2265" s="254" t="s">
        <v>3102</v>
      </c>
      <c r="C2265" s="320"/>
      <c r="D2265" s="7">
        <v>1</v>
      </c>
      <c r="E2265" s="650">
        <v>2505.0166666666669</v>
      </c>
      <c r="F2265" s="8">
        <f>E2265/100*$I$2*Main!$AF$2</f>
        <v>3006.0200000000004</v>
      </c>
      <c r="G2265" s="639">
        <f>F2265*Main!$AF$4</f>
        <v>3006.0200000000004</v>
      </c>
      <c r="H2265" s="9"/>
    </row>
    <row r="2266" spans="1:9" s="106" customFormat="1" x14ac:dyDescent="0.35">
      <c r="A2266" s="416">
        <v>9150490</v>
      </c>
      <c r="B2266" s="254" t="s">
        <v>3103</v>
      </c>
      <c r="C2266" s="7" t="s">
        <v>36</v>
      </c>
      <c r="D2266" s="7">
        <v>1</v>
      </c>
      <c r="E2266" s="650">
        <v>2534.0416666666665</v>
      </c>
      <c r="F2266" s="8">
        <f>E2266/100*$I$2*Main!$AF$2</f>
        <v>3040.85</v>
      </c>
      <c r="G2266" s="639">
        <f>F2266*Main!$AF$4</f>
        <v>3040.85</v>
      </c>
      <c r="H2266" s="105"/>
      <c r="I2266" s="5"/>
    </row>
    <row r="2267" spans="1:9" s="5" customFormat="1" x14ac:dyDescent="0.35">
      <c r="A2267" s="416">
        <v>9150491</v>
      </c>
      <c r="B2267" s="254" t="s">
        <v>3104</v>
      </c>
      <c r="C2267" s="7" t="s">
        <v>36</v>
      </c>
      <c r="D2267" s="7">
        <v>1</v>
      </c>
      <c r="E2267" s="650">
        <v>2592.1083333333331</v>
      </c>
      <c r="F2267" s="8">
        <f>E2267/100*$I$2*Main!$AF$2</f>
        <v>3110.5299999999997</v>
      </c>
      <c r="G2267" s="639">
        <f>F2267*Main!$AF$4</f>
        <v>3110.5299999999997</v>
      </c>
      <c r="H2267" s="9"/>
    </row>
    <row r="2268" spans="1:9" s="106" customFormat="1" x14ac:dyDescent="0.35">
      <c r="A2268" s="416">
        <v>9150492</v>
      </c>
      <c r="B2268" s="254" t="s">
        <v>3105</v>
      </c>
      <c r="C2268" s="7" t="s">
        <v>36</v>
      </c>
      <c r="D2268" s="7">
        <v>1</v>
      </c>
      <c r="E2268" s="650">
        <v>2855.3916666666669</v>
      </c>
      <c r="F2268" s="8">
        <f>E2268/100*$I$2*Main!$AF$2</f>
        <v>3426.4700000000003</v>
      </c>
      <c r="G2268" s="639">
        <f>F2268*Main!$AF$4</f>
        <v>3426.4700000000003</v>
      </c>
      <c r="H2268" s="105"/>
      <c r="I2268" s="5"/>
    </row>
    <row r="2269" spans="1:9" s="5" customFormat="1" x14ac:dyDescent="0.35">
      <c r="A2269" s="416">
        <v>9150493</v>
      </c>
      <c r="B2269" s="254" t="s">
        <v>3106</v>
      </c>
      <c r="C2269" s="7" t="s">
        <v>36</v>
      </c>
      <c r="D2269" s="7">
        <v>1</v>
      </c>
      <c r="E2269" s="650">
        <v>2872.8249999999998</v>
      </c>
      <c r="F2269" s="8">
        <f>E2269/100*$I$2*Main!$AF$2</f>
        <v>3447.39</v>
      </c>
      <c r="G2269" s="639">
        <f>F2269*Main!$AF$4</f>
        <v>3447.39</v>
      </c>
      <c r="H2269" s="9"/>
    </row>
    <row r="2270" spans="1:9" s="5" customFormat="1" x14ac:dyDescent="0.35">
      <c r="A2270" s="416">
        <v>9150494</v>
      </c>
      <c r="B2270" s="254" t="s">
        <v>3107</v>
      </c>
      <c r="C2270" s="7" t="s">
        <v>36</v>
      </c>
      <c r="D2270" s="7">
        <v>1</v>
      </c>
      <c r="E2270" s="650">
        <v>2901.8833333333332</v>
      </c>
      <c r="F2270" s="8">
        <f>E2270/100*$I$2*Main!$AF$2</f>
        <v>3482.26</v>
      </c>
      <c r="G2270" s="639">
        <f>F2270*Main!$AF$4</f>
        <v>3482.26</v>
      </c>
      <c r="H2270" s="9"/>
    </row>
    <row r="2271" spans="1:9" s="5" customFormat="1" x14ac:dyDescent="0.35">
      <c r="A2271" s="416">
        <v>9150495</v>
      </c>
      <c r="B2271" s="254" t="s">
        <v>3108</v>
      </c>
      <c r="C2271" s="7" t="s">
        <v>36</v>
      </c>
      <c r="D2271" s="7">
        <v>1</v>
      </c>
      <c r="E2271" s="650">
        <v>2930.8833333333332</v>
      </c>
      <c r="F2271" s="8">
        <f>E2271/100*$I$2*Main!$AF$2</f>
        <v>3517.06</v>
      </c>
      <c r="G2271" s="639">
        <f>F2271*Main!$AF$4</f>
        <v>3517.06</v>
      </c>
      <c r="H2271" s="9"/>
    </row>
    <row r="2272" spans="1:9" s="5" customFormat="1" x14ac:dyDescent="0.35">
      <c r="A2272" s="416">
        <v>9150496</v>
      </c>
      <c r="B2272" s="254" t="s">
        <v>3109</v>
      </c>
      <c r="C2272" s="7" t="s">
        <v>36</v>
      </c>
      <c r="D2272" s="7">
        <v>1</v>
      </c>
      <c r="E2272" s="650">
        <v>2959.95</v>
      </c>
      <c r="F2272" s="8">
        <f>E2272/100*$I$2*Main!$AF$2</f>
        <v>3551.94</v>
      </c>
      <c r="G2272" s="639">
        <f>F2272*Main!$AF$4</f>
        <v>3551.94</v>
      </c>
      <c r="H2272" s="9"/>
    </row>
    <row r="2273" spans="1:8" s="5" customFormat="1" x14ac:dyDescent="0.35">
      <c r="A2273" s="416">
        <v>9150497</v>
      </c>
      <c r="B2273" s="254" t="s">
        <v>3110</v>
      </c>
      <c r="C2273" s="7" t="s">
        <v>36</v>
      </c>
      <c r="D2273" s="7">
        <v>1</v>
      </c>
      <c r="E2273" s="650">
        <v>2988.9749999999999</v>
      </c>
      <c r="F2273" s="8">
        <f>E2273/100*$I$2*Main!$AF$2</f>
        <v>3586.77</v>
      </c>
      <c r="G2273" s="639">
        <f>F2273*Main!$AF$4</f>
        <v>3586.77</v>
      </c>
      <c r="H2273" s="9"/>
    </row>
    <row r="2274" spans="1:8" s="5" customFormat="1" x14ac:dyDescent="0.35">
      <c r="A2274" s="416">
        <v>9150498</v>
      </c>
      <c r="B2274" s="254" t="s">
        <v>3111</v>
      </c>
      <c r="C2274" s="7" t="s">
        <v>36</v>
      </c>
      <c r="D2274" s="7">
        <v>1</v>
      </c>
      <c r="E2274" s="650">
        <v>3018.0250000000001</v>
      </c>
      <c r="F2274" s="8">
        <f>E2274/100*$I$2*Main!$AF$2</f>
        <v>3621.63</v>
      </c>
      <c r="G2274" s="639">
        <f>F2274*Main!$AF$4</f>
        <v>3621.63</v>
      </c>
      <c r="H2274" s="9"/>
    </row>
    <row r="2275" spans="1:8" s="5" customFormat="1" x14ac:dyDescent="0.35">
      <c r="A2275" s="416">
        <v>9150499</v>
      </c>
      <c r="B2275" s="254" t="s">
        <v>3112</v>
      </c>
      <c r="C2275" s="7" t="s">
        <v>36</v>
      </c>
      <c r="D2275" s="7">
        <v>1</v>
      </c>
      <c r="E2275" s="650">
        <v>3076.0833333333335</v>
      </c>
      <c r="F2275" s="8">
        <f>E2275/100*$I$2*Main!$AF$2</f>
        <v>3691.3</v>
      </c>
      <c r="G2275" s="639">
        <f>F2275*Main!$AF$4</f>
        <v>3691.3</v>
      </c>
      <c r="H2275" s="9"/>
    </row>
    <row r="2276" spans="1:8" s="5" customFormat="1" x14ac:dyDescent="0.35">
      <c r="A2276" s="416">
        <v>9150500</v>
      </c>
      <c r="B2276" s="254" t="s">
        <v>3113</v>
      </c>
      <c r="C2276" s="320"/>
      <c r="D2276" s="7">
        <v>1</v>
      </c>
      <c r="E2276" s="650">
        <v>542.42499999999995</v>
      </c>
      <c r="F2276" s="8">
        <f>E2276/100*$I$2*Main!$AF$2</f>
        <v>650.91</v>
      </c>
      <c r="G2276" s="639">
        <f>F2276*Main!$AF$4</f>
        <v>650.91</v>
      </c>
      <c r="H2276" s="9"/>
    </row>
    <row r="2277" spans="1:8" s="5" customFormat="1" x14ac:dyDescent="0.35">
      <c r="A2277" s="416">
        <v>9150501</v>
      </c>
      <c r="B2277" s="254" t="s">
        <v>3114</v>
      </c>
      <c r="C2277" s="320"/>
      <c r="D2277" s="7">
        <v>1</v>
      </c>
      <c r="E2277" s="650">
        <v>542.42499999999995</v>
      </c>
      <c r="F2277" s="8">
        <f>E2277/100*$I$2*Main!$AF$2</f>
        <v>650.91</v>
      </c>
      <c r="G2277" s="639">
        <f>F2277*Main!$AF$4</f>
        <v>650.91</v>
      </c>
      <c r="H2277" s="9"/>
    </row>
    <row r="2278" spans="1:8" s="5" customFormat="1" x14ac:dyDescent="0.35">
      <c r="A2278" s="416">
        <v>9150502</v>
      </c>
      <c r="B2278" s="254" t="s">
        <v>3115</v>
      </c>
      <c r="C2278" s="7" t="s">
        <v>36</v>
      </c>
      <c r="D2278" s="7">
        <v>1</v>
      </c>
      <c r="E2278" s="650">
        <v>688.45833333333337</v>
      </c>
      <c r="F2278" s="8">
        <f>E2278/100*$I$2*Main!$AF$2</f>
        <v>826.15</v>
      </c>
      <c r="G2278" s="639">
        <f>F2278*Main!$AF$4</f>
        <v>826.15</v>
      </c>
      <c r="H2278" s="9"/>
    </row>
    <row r="2279" spans="1:8" s="5" customFormat="1" x14ac:dyDescent="0.35">
      <c r="A2279" s="416">
        <v>9150503</v>
      </c>
      <c r="B2279" s="254" t="s">
        <v>3116</v>
      </c>
      <c r="C2279" s="320"/>
      <c r="D2279" s="7">
        <v>1</v>
      </c>
      <c r="E2279" s="650">
        <v>876.17499999999995</v>
      </c>
      <c r="F2279" s="8">
        <f>E2279/100*$I$2*Main!$AF$2</f>
        <v>1051.4099999999999</v>
      </c>
      <c r="G2279" s="639">
        <f>F2279*Main!$AF$4</f>
        <v>1051.4099999999999</v>
      </c>
      <c r="H2279" s="9"/>
    </row>
    <row r="2280" spans="1:8" s="5" customFormat="1" x14ac:dyDescent="0.35">
      <c r="A2280" s="416">
        <v>9150505</v>
      </c>
      <c r="B2280" s="254" t="s">
        <v>3117</v>
      </c>
      <c r="C2280" s="320"/>
      <c r="D2280" s="7">
        <v>1</v>
      </c>
      <c r="E2280" s="650">
        <v>1009.7083333333334</v>
      </c>
      <c r="F2280" s="8">
        <f>E2280/100*$I$2*Main!$AF$2</f>
        <v>1211.6500000000001</v>
      </c>
      <c r="G2280" s="639">
        <f>F2280*Main!$AF$4</f>
        <v>1211.6500000000001</v>
      </c>
      <c r="H2280" s="9"/>
    </row>
    <row r="2281" spans="1:8" s="5" customFormat="1" x14ac:dyDescent="0.35">
      <c r="A2281" s="416">
        <v>9150506</v>
      </c>
      <c r="B2281" s="254" t="s">
        <v>3118</v>
      </c>
      <c r="C2281" s="7" t="s">
        <v>36</v>
      </c>
      <c r="D2281" s="7">
        <v>1</v>
      </c>
      <c r="E2281" s="650">
        <v>1176.5666666666666</v>
      </c>
      <c r="F2281" s="8">
        <f>E2281/100*$I$2*Main!$AF$2</f>
        <v>1411.8799999999999</v>
      </c>
      <c r="G2281" s="639">
        <f>F2281*Main!$AF$4</f>
        <v>1411.8799999999999</v>
      </c>
      <c r="H2281" s="9"/>
    </row>
    <row r="2282" spans="1:8" s="5" customFormat="1" x14ac:dyDescent="0.35">
      <c r="A2282" s="416">
        <v>9150507</v>
      </c>
      <c r="B2282" s="254" t="s">
        <v>3119</v>
      </c>
      <c r="C2282" s="320"/>
      <c r="D2282" s="7">
        <v>1</v>
      </c>
      <c r="E2282" s="650">
        <v>1376.825</v>
      </c>
      <c r="F2282" s="8">
        <f>E2282/100*$I$2*Main!$AF$2</f>
        <v>1652.19</v>
      </c>
      <c r="G2282" s="639">
        <f>F2282*Main!$AF$4</f>
        <v>1652.19</v>
      </c>
      <c r="H2282" s="9"/>
    </row>
    <row r="2283" spans="1:8" s="5" customFormat="1" x14ac:dyDescent="0.35">
      <c r="A2283" s="416">
        <v>9150512</v>
      </c>
      <c r="B2283" s="254" t="s">
        <v>3120</v>
      </c>
      <c r="C2283" s="320"/>
      <c r="D2283" s="7">
        <v>1</v>
      </c>
      <c r="E2283" s="650">
        <v>914.75</v>
      </c>
      <c r="F2283" s="8">
        <f>E2283/100*$I$2*Main!$AF$2</f>
        <v>1097.7</v>
      </c>
      <c r="G2283" s="639">
        <f>F2283*Main!$AF$4</f>
        <v>1097.7</v>
      </c>
      <c r="H2283" s="9"/>
    </row>
    <row r="2284" spans="1:8" s="5" customFormat="1" x14ac:dyDescent="0.35">
      <c r="A2284" s="416">
        <v>9150513</v>
      </c>
      <c r="B2284" s="254" t="s">
        <v>3121</v>
      </c>
      <c r="C2284" s="7" t="s">
        <v>36</v>
      </c>
      <c r="D2284" s="7">
        <v>1</v>
      </c>
      <c r="E2284" s="650">
        <v>927.26666666666665</v>
      </c>
      <c r="F2284" s="8">
        <f>E2284/100*$I$2*Main!$AF$2</f>
        <v>1112.7199999999998</v>
      </c>
      <c r="G2284" s="639">
        <f>F2284*Main!$AF$4</f>
        <v>1112.7199999999998</v>
      </c>
      <c r="H2284" s="9"/>
    </row>
    <row r="2285" spans="1:8" s="5" customFormat="1" x14ac:dyDescent="0.35">
      <c r="A2285" s="416">
        <v>9150514</v>
      </c>
      <c r="B2285" s="254" t="s">
        <v>3122</v>
      </c>
      <c r="C2285" s="320"/>
      <c r="D2285" s="7">
        <v>1</v>
      </c>
      <c r="E2285" s="650">
        <v>948.1583333333333</v>
      </c>
      <c r="F2285" s="8">
        <f>E2285/100*$I$2*Main!$AF$2</f>
        <v>1137.79</v>
      </c>
      <c r="G2285" s="639">
        <f>F2285*Main!$AF$4</f>
        <v>1137.79</v>
      </c>
      <c r="H2285" s="9"/>
    </row>
    <row r="2286" spans="1:8" s="5" customFormat="1" x14ac:dyDescent="0.35">
      <c r="A2286" s="416">
        <v>9150515</v>
      </c>
      <c r="B2286" s="254" t="s">
        <v>3123</v>
      </c>
      <c r="C2286" s="7" t="s">
        <v>36</v>
      </c>
      <c r="D2286" s="7">
        <v>1</v>
      </c>
      <c r="E2286" s="650">
        <v>968.98333333333335</v>
      </c>
      <c r="F2286" s="8">
        <f>E2286/100*$I$2*Main!$AF$2</f>
        <v>1162.78</v>
      </c>
      <c r="G2286" s="639">
        <f>F2286*Main!$AF$4</f>
        <v>1162.78</v>
      </c>
      <c r="H2286" s="9"/>
    </row>
    <row r="2287" spans="1:8" s="5" customFormat="1" x14ac:dyDescent="0.35">
      <c r="A2287" s="416">
        <v>9150516</v>
      </c>
      <c r="B2287" s="254" t="s">
        <v>3124</v>
      </c>
      <c r="C2287" s="320"/>
      <c r="D2287" s="7">
        <v>1</v>
      </c>
      <c r="E2287" s="650">
        <v>989.82500000000005</v>
      </c>
      <c r="F2287" s="8">
        <f>E2287/100*$I$2*Main!$AF$2</f>
        <v>1187.7900000000002</v>
      </c>
      <c r="G2287" s="639">
        <f>F2287*Main!$AF$4</f>
        <v>1187.7900000000002</v>
      </c>
      <c r="H2287" s="9"/>
    </row>
    <row r="2288" spans="1:8" s="5" customFormat="1" x14ac:dyDescent="0.35">
      <c r="A2288" s="416">
        <v>9150517</v>
      </c>
      <c r="B2288" s="254" t="s">
        <v>3125</v>
      </c>
      <c r="C2288" s="320"/>
      <c r="D2288" s="7">
        <v>1</v>
      </c>
      <c r="E2288" s="650">
        <v>1010.6833333333333</v>
      </c>
      <c r="F2288" s="8">
        <f>E2288/100*$I$2*Main!$AF$2</f>
        <v>1212.82</v>
      </c>
      <c r="G2288" s="639">
        <f>F2288*Main!$AF$4</f>
        <v>1212.82</v>
      </c>
      <c r="H2288" s="9"/>
    </row>
    <row r="2289" spans="1:9" s="5" customFormat="1" x14ac:dyDescent="0.35">
      <c r="A2289" s="416">
        <v>9150518</v>
      </c>
      <c r="B2289" s="254" t="s">
        <v>3126</v>
      </c>
      <c r="C2289" s="7" t="s">
        <v>36</v>
      </c>
      <c r="D2289" s="7">
        <v>1</v>
      </c>
      <c r="E2289" s="650">
        <v>1031.575</v>
      </c>
      <c r="F2289" s="8">
        <f>E2289/100*$I$2*Main!$AF$2</f>
        <v>1237.8900000000001</v>
      </c>
      <c r="G2289" s="639">
        <f>F2289*Main!$AF$4</f>
        <v>1237.8900000000001</v>
      </c>
      <c r="H2289" s="9"/>
    </row>
    <row r="2290" spans="1:9" s="106" customFormat="1" x14ac:dyDescent="0.35">
      <c r="A2290" s="416">
        <v>9150519</v>
      </c>
      <c r="B2290" s="254" t="s">
        <v>3127</v>
      </c>
      <c r="C2290" s="7" t="s">
        <v>36</v>
      </c>
      <c r="D2290" s="7">
        <v>1</v>
      </c>
      <c r="E2290" s="650">
        <v>1073.2750000000001</v>
      </c>
      <c r="F2290" s="8">
        <f>E2290/100*$I$2*Main!$AF$2</f>
        <v>1287.93</v>
      </c>
      <c r="G2290" s="639">
        <f>F2290*Main!$AF$4</f>
        <v>1287.93</v>
      </c>
      <c r="H2290" s="105"/>
      <c r="I2290" s="5"/>
    </row>
    <row r="2291" spans="1:9" s="5" customFormat="1" x14ac:dyDescent="0.35">
      <c r="A2291" s="416">
        <v>9122913</v>
      </c>
      <c r="B2291" s="254" t="s">
        <v>3128</v>
      </c>
      <c r="C2291" s="7" t="s">
        <v>36</v>
      </c>
      <c r="D2291" s="7">
        <v>1</v>
      </c>
      <c r="E2291" s="650">
        <v>3605.5</v>
      </c>
      <c r="F2291" s="8">
        <f>E2291/100*$I$2*Main!$AF$2</f>
        <v>4326.6000000000004</v>
      </c>
      <c r="G2291" s="639">
        <f>F2291*Main!$AF$4</f>
        <v>4326.6000000000004</v>
      </c>
      <c r="H2291" s="9"/>
    </row>
    <row r="2292" spans="1:9" s="106" customFormat="1" x14ac:dyDescent="0.35">
      <c r="A2292" s="416">
        <v>9122917</v>
      </c>
      <c r="B2292" s="254" t="s">
        <v>3129</v>
      </c>
      <c r="C2292" s="7" t="s">
        <v>36</v>
      </c>
      <c r="D2292" s="7">
        <v>1</v>
      </c>
      <c r="E2292" s="650">
        <v>3623.3166666666666</v>
      </c>
      <c r="F2292" s="8">
        <f>E2292/100*$I$2*Main!$AF$2</f>
        <v>4347.9800000000005</v>
      </c>
      <c r="G2292" s="639">
        <f>F2292*Main!$AF$4</f>
        <v>4347.9800000000005</v>
      </c>
      <c r="H2292" s="105"/>
      <c r="I2292" s="5"/>
    </row>
    <row r="2293" spans="1:9" s="5" customFormat="1" x14ac:dyDescent="0.35">
      <c r="A2293" s="416">
        <v>9122921</v>
      </c>
      <c r="B2293" s="254" t="s">
        <v>3130</v>
      </c>
      <c r="C2293" s="7" t="s">
        <v>36</v>
      </c>
      <c r="D2293" s="7">
        <v>1</v>
      </c>
      <c r="E2293" s="650">
        <v>3641.1750000000002</v>
      </c>
      <c r="F2293" s="8">
        <f>E2293/100*$I$2*Main!$AF$2</f>
        <v>4369.4100000000008</v>
      </c>
      <c r="G2293" s="639">
        <f>F2293*Main!$AF$4</f>
        <v>4369.4100000000008</v>
      </c>
      <c r="H2293" s="9"/>
    </row>
    <row r="2294" spans="1:9" s="106" customFormat="1" x14ac:dyDescent="0.35">
      <c r="A2294" s="416">
        <v>9122925</v>
      </c>
      <c r="B2294" s="254" t="s">
        <v>3131</v>
      </c>
      <c r="C2294" s="7" t="s">
        <v>36</v>
      </c>
      <c r="D2294" s="7">
        <v>1</v>
      </c>
      <c r="E2294" s="650">
        <v>3658.9250000000002</v>
      </c>
      <c r="F2294" s="8">
        <f>E2294/100*$I$2*Main!$AF$2</f>
        <v>4390.71</v>
      </c>
      <c r="G2294" s="639">
        <f>F2294*Main!$AF$4</f>
        <v>4390.71</v>
      </c>
      <c r="H2294" s="105"/>
      <c r="I2294" s="5"/>
    </row>
    <row r="2295" spans="1:9" s="106" customFormat="1" x14ac:dyDescent="0.35">
      <c r="A2295" s="416">
        <v>9122933</v>
      </c>
      <c r="B2295" s="254" t="s">
        <v>3132</v>
      </c>
      <c r="C2295" s="7" t="s">
        <v>36</v>
      </c>
      <c r="D2295" s="7">
        <v>1</v>
      </c>
      <c r="E2295" s="650">
        <v>3694.55</v>
      </c>
      <c r="F2295" s="8">
        <f>E2295/100*$I$2*Main!$AF$2</f>
        <v>4433.46</v>
      </c>
      <c r="G2295" s="639">
        <f>F2295*Main!$AF$4</f>
        <v>4433.46</v>
      </c>
      <c r="H2295" s="105"/>
      <c r="I2295" s="5"/>
    </row>
    <row r="2296" spans="1:9" s="106" customFormat="1" x14ac:dyDescent="0.35">
      <c r="A2296" s="416">
        <v>9122974</v>
      </c>
      <c r="B2296" s="254" t="s">
        <v>3133</v>
      </c>
      <c r="C2296" s="320"/>
      <c r="D2296" s="7">
        <v>1</v>
      </c>
      <c r="E2296" s="650">
        <v>1668.8416666666667</v>
      </c>
      <c r="F2296" s="8">
        <f>E2296/100*$I$2*Main!$AF$2</f>
        <v>2002.6100000000001</v>
      </c>
      <c r="G2296" s="639">
        <f>F2296*Main!$AF$4</f>
        <v>2002.6100000000001</v>
      </c>
      <c r="H2296" s="105"/>
      <c r="I2296" s="5"/>
    </row>
    <row r="2297" spans="1:9" s="5" customFormat="1" x14ac:dyDescent="0.35">
      <c r="A2297" s="416">
        <v>9122950</v>
      </c>
      <c r="B2297" s="254" t="s">
        <v>3134</v>
      </c>
      <c r="C2297" s="7" t="s">
        <v>36</v>
      </c>
      <c r="D2297" s="7">
        <v>1</v>
      </c>
      <c r="E2297" s="650">
        <v>4235.8</v>
      </c>
      <c r="F2297" s="8">
        <f>E2297/100*$I$2*Main!$AF$2</f>
        <v>5082.9600000000009</v>
      </c>
      <c r="G2297" s="639">
        <f>F2297*Main!$AF$4</f>
        <v>5082.9600000000009</v>
      </c>
      <c r="H2297" s="9"/>
    </row>
    <row r="2298" spans="1:9" s="5" customFormat="1" x14ac:dyDescent="0.35">
      <c r="A2298" s="416">
        <v>9122954</v>
      </c>
      <c r="B2298" s="254" t="s">
        <v>3135</v>
      </c>
      <c r="C2298" s="7" t="s">
        <v>36</v>
      </c>
      <c r="D2298" s="7">
        <v>1</v>
      </c>
      <c r="E2298" s="650">
        <v>4259.8083333333334</v>
      </c>
      <c r="F2298" s="8">
        <f>E2298/100*$I$2*Main!$AF$2</f>
        <v>5111.7700000000004</v>
      </c>
      <c r="G2298" s="639">
        <f>F2298*Main!$AF$4</f>
        <v>5111.7700000000004</v>
      </c>
      <c r="H2298" s="9"/>
    </row>
    <row r="2299" spans="1:9" s="5" customFormat="1" x14ac:dyDescent="0.35">
      <c r="A2299" s="416">
        <v>9122958</v>
      </c>
      <c r="B2299" s="254" t="s">
        <v>3136</v>
      </c>
      <c r="C2299" s="320"/>
      <c r="D2299" s="7">
        <v>1</v>
      </c>
      <c r="E2299" s="650">
        <v>4283.8249999999998</v>
      </c>
      <c r="F2299" s="8">
        <f>E2299/100*$I$2*Main!$AF$2</f>
        <v>5140.5899999999992</v>
      </c>
      <c r="G2299" s="639">
        <f>F2299*Main!$AF$4</f>
        <v>5140.5899999999992</v>
      </c>
      <c r="H2299" s="9"/>
    </row>
    <row r="2300" spans="1:9" s="106" customFormat="1" x14ac:dyDescent="0.35">
      <c r="A2300" s="416">
        <v>9122962</v>
      </c>
      <c r="B2300" s="254" t="s">
        <v>3137</v>
      </c>
      <c r="C2300" s="7" t="s">
        <v>36</v>
      </c>
      <c r="D2300" s="7">
        <v>1</v>
      </c>
      <c r="E2300" s="650">
        <v>4307.8249999999998</v>
      </c>
      <c r="F2300" s="8">
        <f>E2300/100*$I$2*Main!$AF$2</f>
        <v>5169.3899999999994</v>
      </c>
      <c r="G2300" s="639">
        <f>F2300*Main!$AF$4</f>
        <v>5169.3899999999994</v>
      </c>
      <c r="H2300" s="105"/>
      <c r="I2300" s="5"/>
    </row>
    <row r="2301" spans="1:9" s="106" customFormat="1" x14ac:dyDescent="0.35">
      <c r="A2301" s="416">
        <v>9122970</v>
      </c>
      <c r="B2301" s="254" t="s">
        <v>3138</v>
      </c>
      <c r="C2301" s="7" t="s">
        <v>36</v>
      </c>
      <c r="D2301" s="7">
        <v>1</v>
      </c>
      <c r="E2301" s="650">
        <v>4355.8083333333334</v>
      </c>
      <c r="F2301" s="8">
        <f>E2301/100*$I$2*Main!$AF$2</f>
        <v>5226.97</v>
      </c>
      <c r="G2301" s="639">
        <f>F2301*Main!$AF$4</f>
        <v>5226.97</v>
      </c>
      <c r="H2301" s="105"/>
      <c r="I2301" s="5"/>
    </row>
    <row r="2302" spans="1:9" s="5" customFormat="1" x14ac:dyDescent="0.35">
      <c r="A2302" s="416">
        <v>9122979</v>
      </c>
      <c r="B2302" s="254" t="s">
        <v>3139</v>
      </c>
      <c r="C2302" s="320"/>
      <c r="D2302" s="7">
        <v>1</v>
      </c>
      <c r="E2302" s="650">
        <v>2503.2750000000001</v>
      </c>
      <c r="F2302" s="8">
        <f>E2302/100*$I$2*Main!$AF$2</f>
        <v>3003.93</v>
      </c>
      <c r="G2302" s="639">
        <f>F2302*Main!$AF$4</f>
        <v>3003.93</v>
      </c>
      <c r="H2302" s="9"/>
    </row>
    <row r="2303" spans="1:9" s="106" customFormat="1" x14ac:dyDescent="0.35">
      <c r="A2303" s="416">
        <v>9192201</v>
      </c>
      <c r="B2303" s="254" t="s">
        <v>3140</v>
      </c>
      <c r="C2303" s="7" t="s">
        <v>36</v>
      </c>
      <c r="D2303" s="7">
        <v>1</v>
      </c>
      <c r="E2303" s="650">
        <v>8711.2250000000004</v>
      </c>
      <c r="F2303" s="8">
        <f>E2303/100*$I$2*Main!$AF$2</f>
        <v>10453.470000000001</v>
      </c>
      <c r="G2303" s="639">
        <f>F2303*Main!$AF$4</f>
        <v>10453.470000000001</v>
      </c>
      <c r="H2303" s="105"/>
      <c r="I2303" s="5"/>
    </row>
    <row r="2304" spans="1:9" s="5" customFormat="1" x14ac:dyDescent="0.35">
      <c r="A2304" s="416">
        <v>9192195</v>
      </c>
      <c r="B2304" s="254" t="s">
        <v>3141</v>
      </c>
      <c r="C2304" s="7" t="s">
        <v>36</v>
      </c>
      <c r="D2304" s="7">
        <v>1</v>
      </c>
      <c r="E2304" s="650">
        <v>9435.5</v>
      </c>
      <c r="F2304" s="8">
        <f>E2304/100*$I$2*Main!$AF$2</f>
        <v>11322.6</v>
      </c>
      <c r="G2304" s="639">
        <f>F2304*Main!$AF$4</f>
        <v>11322.6</v>
      </c>
      <c r="H2304" s="9"/>
    </row>
    <row r="2305" spans="1:9" s="106" customFormat="1" x14ac:dyDescent="0.35">
      <c r="A2305" s="416">
        <v>9192190</v>
      </c>
      <c r="B2305" s="254" t="s">
        <v>3142</v>
      </c>
      <c r="C2305" s="7" t="s">
        <v>36</v>
      </c>
      <c r="D2305" s="7">
        <v>1</v>
      </c>
      <c r="E2305" s="650">
        <v>12273.125</v>
      </c>
      <c r="F2305" s="8">
        <f>E2305/100*$I$2*Main!$AF$2</f>
        <v>14727.75</v>
      </c>
      <c r="G2305" s="639">
        <f>F2305*Main!$AF$4</f>
        <v>14727.75</v>
      </c>
      <c r="H2305" s="105"/>
      <c r="I2305" s="5"/>
    </row>
    <row r="2306" spans="1:9" s="106" customFormat="1" x14ac:dyDescent="0.35">
      <c r="A2306" s="416">
        <v>9192183</v>
      </c>
      <c r="B2306" s="254" t="s">
        <v>3143</v>
      </c>
      <c r="C2306" s="7" t="s">
        <v>36</v>
      </c>
      <c r="D2306" s="7">
        <v>1</v>
      </c>
      <c r="E2306" s="650">
        <v>13512.066666666668</v>
      </c>
      <c r="F2306" s="8">
        <f>E2306/100*$I$2*Main!$AF$2</f>
        <v>16214.48</v>
      </c>
      <c r="G2306" s="639">
        <f>F2306*Main!$AF$4</f>
        <v>16214.48</v>
      </c>
      <c r="H2306" s="105"/>
      <c r="I2306" s="5"/>
    </row>
    <row r="2307" spans="1:9" s="106" customFormat="1" x14ac:dyDescent="0.35">
      <c r="A2307" s="416">
        <v>9140121</v>
      </c>
      <c r="B2307" s="254" t="s">
        <v>3144</v>
      </c>
      <c r="C2307" s="7" t="s">
        <v>36</v>
      </c>
      <c r="D2307" s="7">
        <v>15</v>
      </c>
      <c r="E2307" s="650">
        <v>1335.1</v>
      </c>
      <c r="F2307" s="8">
        <f>E2307/100*$I$2*Main!$AF$2</f>
        <v>1602.12</v>
      </c>
      <c r="G2307" s="639">
        <f>F2307*Main!$AF$4</f>
        <v>1602.12</v>
      </c>
      <c r="H2307" s="105"/>
      <c r="I2307" s="5"/>
    </row>
    <row r="2308" spans="1:9" s="106" customFormat="1" x14ac:dyDescent="0.35">
      <c r="A2308" s="416">
        <v>9140122</v>
      </c>
      <c r="B2308" s="254" t="s">
        <v>3145</v>
      </c>
      <c r="C2308" s="7" t="s">
        <v>36</v>
      </c>
      <c r="D2308" s="7">
        <v>15</v>
      </c>
      <c r="E2308" s="650">
        <v>1710.5666666666666</v>
      </c>
      <c r="F2308" s="8">
        <f>E2308/100*$I$2*Main!$AF$2</f>
        <v>2052.6799999999998</v>
      </c>
      <c r="G2308" s="639">
        <f>F2308*Main!$AF$4</f>
        <v>2052.6799999999998</v>
      </c>
      <c r="H2308" s="105"/>
      <c r="I2308" s="5"/>
    </row>
    <row r="2309" spans="1:9" s="106" customFormat="1" x14ac:dyDescent="0.35">
      <c r="A2309" s="416">
        <v>9140123</v>
      </c>
      <c r="B2309" s="254" t="s">
        <v>3146</v>
      </c>
      <c r="C2309" s="7" t="s">
        <v>36</v>
      </c>
      <c r="D2309" s="7">
        <v>15</v>
      </c>
      <c r="E2309" s="650">
        <v>2419.8416666666667</v>
      </c>
      <c r="F2309" s="8">
        <f>E2309/100*$I$2*Main!$AF$2</f>
        <v>2903.81</v>
      </c>
      <c r="G2309" s="639">
        <f>F2309*Main!$AF$4</f>
        <v>2903.81</v>
      </c>
      <c r="H2309" s="105"/>
      <c r="I2309" s="5"/>
    </row>
    <row r="2310" spans="1:9" s="106" customFormat="1" x14ac:dyDescent="0.35">
      <c r="A2310" s="416">
        <v>9140124</v>
      </c>
      <c r="B2310" s="254" t="s">
        <v>3147</v>
      </c>
      <c r="C2310" s="7" t="s">
        <v>36</v>
      </c>
      <c r="D2310" s="7">
        <v>15</v>
      </c>
      <c r="E2310" s="650">
        <v>2795.3083333333334</v>
      </c>
      <c r="F2310" s="8">
        <f>E2310/100*$I$2*Main!$AF$2</f>
        <v>3354.3700000000003</v>
      </c>
      <c r="G2310" s="639">
        <f>F2310*Main!$AF$4</f>
        <v>3354.3700000000003</v>
      </c>
      <c r="H2310" s="105"/>
      <c r="I2310" s="5"/>
    </row>
    <row r="2311" spans="1:9" s="5" customFormat="1" x14ac:dyDescent="0.35">
      <c r="A2311" s="416">
        <v>9192205</v>
      </c>
      <c r="B2311" s="254" t="s">
        <v>3148</v>
      </c>
      <c r="C2311" s="7" t="s">
        <v>36</v>
      </c>
      <c r="D2311" s="7">
        <v>1</v>
      </c>
      <c r="E2311" s="650">
        <v>5477</v>
      </c>
      <c r="F2311" s="8">
        <f>E2311/100*$I$2*Main!$AF$2</f>
        <v>6572.4000000000005</v>
      </c>
      <c r="G2311" s="639">
        <f>F2311*Main!$AF$4</f>
        <v>6572.4000000000005</v>
      </c>
      <c r="H2311" s="9"/>
    </row>
    <row r="2312" spans="1:9" s="5" customFormat="1" x14ac:dyDescent="0.35">
      <c r="A2312" s="416">
        <v>9182712</v>
      </c>
      <c r="B2312" s="254" t="s">
        <v>3149</v>
      </c>
      <c r="C2312" s="7"/>
      <c r="D2312" s="7">
        <v>1</v>
      </c>
      <c r="E2312" s="650">
        <v>1480.6333333333334</v>
      </c>
      <c r="F2312" s="8">
        <f>E2312/100*$I$2*Main!$AF$2</f>
        <v>1776.7600000000002</v>
      </c>
      <c r="G2312" s="639">
        <f>F2312*Main!$AF$4</f>
        <v>1776.7600000000002</v>
      </c>
      <c r="H2312" s="9"/>
    </row>
    <row r="2313" spans="1:9" s="5" customFormat="1" x14ac:dyDescent="0.35">
      <c r="A2313" s="416">
        <v>9235834</v>
      </c>
      <c r="B2313" s="254" t="s">
        <v>3150</v>
      </c>
      <c r="C2313" s="320"/>
      <c r="D2313" s="7">
        <v>1</v>
      </c>
      <c r="E2313" s="650">
        <v>764.16666666666663</v>
      </c>
      <c r="F2313" s="8">
        <f>E2313/100*$I$2*Main!$AF$2</f>
        <v>917</v>
      </c>
      <c r="G2313" s="639">
        <f>F2313*Main!$AF$4</f>
        <v>917</v>
      </c>
      <c r="H2313" s="9"/>
    </row>
    <row r="2314" spans="1:9" s="5" customFormat="1" x14ac:dyDescent="0.35">
      <c r="A2314" s="416">
        <v>9123010</v>
      </c>
      <c r="B2314" s="254" t="s">
        <v>966</v>
      </c>
      <c r="C2314" s="320"/>
      <c r="D2314" s="7">
        <v>150</v>
      </c>
      <c r="E2314" s="650">
        <v>152.75</v>
      </c>
      <c r="F2314" s="8">
        <f>E2314/100*$I$2*Main!$AF$2</f>
        <v>183.3</v>
      </c>
      <c r="G2314" s="639">
        <f>F2314*Main!$AF$4</f>
        <v>183.3</v>
      </c>
      <c r="H2314" s="9"/>
    </row>
    <row r="2315" spans="1:9" s="5" customFormat="1" x14ac:dyDescent="0.35">
      <c r="A2315" s="416">
        <v>9123011</v>
      </c>
      <c r="B2315" s="254" t="s">
        <v>967</v>
      </c>
      <c r="C2315" s="320"/>
      <c r="D2315" s="7">
        <v>150</v>
      </c>
      <c r="E2315" s="650">
        <v>146.08333333333334</v>
      </c>
      <c r="F2315" s="8">
        <f>E2315/100*$I$2*Main!$AF$2</f>
        <v>175.3</v>
      </c>
      <c r="G2315" s="639">
        <f>F2315*Main!$AF$4</f>
        <v>175.3</v>
      </c>
      <c r="H2315" s="9"/>
    </row>
    <row r="2316" spans="1:9" s="5" customFormat="1" x14ac:dyDescent="0.35">
      <c r="A2316" s="416">
        <v>9127000</v>
      </c>
      <c r="B2316" s="254" t="s">
        <v>968</v>
      </c>
      <c r="C2316" s="320"/>
      <c r="D2316" s="7">
        <v>300</v>
      </c>
      <c r="E2316" s="650">
        <v>23.425000000000001</v>
      </c>
      <c r="F2316" s="8">
        <f>E2316/100*$I$2*Main!$AF$2</f>
        <v>28.110000000000003</v>
      </c>
      <c r="G2316" s="639">
        <f>F2316*Main!$AF$4</f>
        <v>28.110000000000003</v>
      </c>
      <c r="H2316" s="9"/>
    </row>
    <row r="2317" spans="1:9" s="106" customFormat="1" x14ac:dyDescent="0.35">
      <c r="A2317" s="416">
        <v>9127011</v>
      </c>
      <c r="B2317" s="254" t="s">
        <v>969</v>
      </c>
      <c r="C2317" s="320"/>
      <c r="D2317" s="7">
        <v>300</v>
      </c>
      <c r="E2317" s="650">
        <v>16.741666666666667</v>
      </c>
      <c r="F2317" s="8">
        <f>E2317/100*$I$2*Main!$AF$2</f>
        <v>20.09</v>
      </c>
      <c r="G2317" s="639">
        <f>F2317*Main!$AF$4</f>
        <v>20.09</v>
      </c>
      <c r="H2317" s="105"/>
      <c r="I2317" s="5"/>
    </row>
    <row r="2318" spans="1:9" s="5" customFormat="1" x14ac:dyDescent="0.35">
      <c r="A2318" s="416">
        <v>9268147</v>
      </c>
      <c r="B2318" s="254" t="s">
        <v>970</v>
      </c>
      <c r="C2318" s="320"/>
      <c r="D2318" s="7">
        <v>1</v>
      </c>
      <c r="E2318" s="650">
        <v>796.65</v>
      </c>
      <c r="F2318" s="8">
        <f>E2318/100*$I$2*Main!$AF$2</f>
        <v>955.98</v>
      </c>
      <c r="G2318" s="639">
        <f>F2318*Main!$AF$4</f>
        <v>955.98</v>
      </c>
      <c r="H2318" s="9"/>
    </row>
    <row r="2319" spans="1:9" s="5" customFormat="1" x14ac:dyDescent="0.35">
      <c r="A2319" s="416">
        <v>9268146</v>
      </c>
      <c r="B2319" s="254" t="s">
        <v>971</v>
      </c>
      <c r="C2319" s="320"/>
      <c r="D2319" s="7">
        <v>1</v>
      </c>
      <c r="E2319" s="650">
        <v>484.84166666666664</v>
      </c>
      <c r="F2319" s="8">
        <f>E2319/100*$I$2*Main!$AF$2</f>
        <v>581.80999999999995</v>
      </c>
      <c r="G2319" s="639">
        <f>F2319*Main!$AF$4</f>
        <v>581.80999999999995</v>
      </c>
      <c r="H2319" s="9"/>
    </row>
    <row r="2320" spans="1:9" s="5" customFormat="1" x14ac:dyDescent="0.35">
      <c r="A2320" s="416">
        <v>9268148</v>
      </c>
      <c r="B2320" s="254" t="s">
        <v>972</v>
      </c>
      <c r="C2320" s="320"/>
      <c r="D2320" s="7">
        <v>1</v>
      </c>
      <c r="E2320" s="650">
        <v>1107.3166666666666</v>
      </c>
      <c r="F2320" s="8">
        <f>E2320/100*$I$2*Main!$AF$2</f>
        <v>1328.7799999999997</v>
      </c>
      <c r="G2320" s="639">
        <f>F2320*Main!$AF$4</f>
        <v>1328.7799999999997</v>
      </c>
      <c r="H2320" s="9"/>
    </row>
    <row r="2321" spans="1:8" s="5" customFormat="1" x14ac:dyDescent="0.35">
      <c r="A2321" s="416">
        <v>9123005</v>
      </c>
      <c r="B2321" s="254" t="s">
        <v>3151</v>
      </c>
      <c r="C2321" s="320"/>
      <c r="D2321" s="7">
        <v>300</v>
      </c>
      <c r="E2321" s="650">
        <v>27.583333333333332</v>
      </c>
      <c r="F2321" s="8">
        <f>E2321/100*$I$2*Main!$AF$2</f>
        <v>33.1</v>
      </c>
      <c r="G2321" s="639">
        <f>F2321*Main!$AF$4</f>
        <v>33.1</v>
      </c>
      <c r="H2321" s="9"/>
    </row>
    <row r="2322" spans="1:8" s="5" customFormat="1" x14ac:dyDescent="0.35">
      <c r="A2322" s="416">
        <v>9123009</v>
      </c>
      <c r="B2322" s="254" t="s">
        <v>973</v>
      </c>
      <c r="C2322" s="320"/>
      <c r="D2322" s="7">
        <v>300</v>
      </c>
      <c r="E2322" s="650">
        <v>88.525000000000006</v>
      </c>
      <c r="F2322" s="8">
        <f>E2322/100*$I$2*Main!$AF$2</f>
        <v>106.23000000000002</v>
      </c>
      <c r="G2322" s="639">
        <f>F2322*Main!$AF$4</f>
        <v>106.23000000000002</v>
      </c>
      <c r="H2322" s="9"/>
    </row>
    <row r="2323" spans="1:8" s="5" customFormat="1" x14ac:dyDescent="0.35">
      <c r="A2323" s="416">
        <v>9123008</v>
      </c>
      <c r="B2323" s="254" t="s">
        <v>974</v>
      </c>
      <c r="C2323" s="320"/>
      <c r="D2323" s="7">
        <v>300</v>
      </c>
      <c r="E2323" s="650">
        <v>88.525000000000006</v>
      </c>
      <c r="F2323" s="8">
        <f>E2323/100*$I$2*Main!$AF$2</f>
        <v>106.23000000000002</v>
      </c>
      <c r="G2323" s="639">
        <f>F2323*Main!$AF$4</f>
        <v>106.23000000000002</v>
      </c>
      <c r="H2323" s="9"/>
    </row>
    <row r="2324" spans="1:8" s="5" customFormat="1" x14ac:dyDescent="0.35">
      <c r="A2324" s="416">
        <v>9123006</v>
      </c>
      <c r="B2324" s="254" t="s">
        <v>3152</v>
      </c>
      <c r="C2324" s="320"/>
      <c r="D2324" s="7">
        <v>300</v>
      </c>
      <c r="E2324" s="650">
        <v>27.583333333333332</v>
      </c>
      <c r="F2324" s="8">
        <f>E2324/100*$I$2*Main!$AF$2</f>
        <v>33.1</v>
      </c>
      <c r="G2324" s="639">
        <f>F2324*Main!$AF$4</f>
        <v>33.1</v>
      </c>
      <c r="H2324" s="9"/>
    </row>
    <row r="2325" spans="1:8" s="5" customFormat="1" x14ac:dyDescent="0.35">
      <c r="A2325" s="416">
        <v>9123007</v>
      </c>
      <c r="B2325" s="254" t="s">
        <v>3153</v>
      </c>
      <c r="C2325" s="320"/>
      <c r="D2325" s="7">
        <v>300</v>
      </c>
      <c r="E2325" s="650">
        <v>88.525000000000006</v>
      </c>
      <c r="F2325" s="8">
        <f>E2325/100*$I$2*Main!$AF$2</f>
        <v>106.23000000000002</v>
      </c>
      <c r="G2325" s="639">
        <f>F2325*Main!$AF$4</f>
        <v>106.23000000000002</v>
      </c>
      <c r="H2325" s="9"/>
    </row>
    <row r="2326" spans="1:8" s="5" customFormat="1" x14ac:dyDescent="0.35">
      <c r="A2326" s="416">
        <v>9240689</v>
      </c>
      <c r="B2326" s="254" t="s">
        <v>3154</v>
      </c>
      <c r="C2326" s="320"/>
      <c r="D2326" s="7">
        <v>100</v>
      </c>
      <c r="E2326" s="650">
        <v>325.33333333333331</v>
      </c>
      <c r="F2326" s="8">
        <f>E2326/100*$I$2*Main!$AF$2</f>
        <v>390.4</v>
      </c>
      <c r="G2326" s="639">
        <f>F2326*Main!$AF$4</f>
        <v>390.4</v>
      </c>
      <c r="H2326" s="9"/>
    </row>
    <row r="2327" spans="1:8" s="5" customFormat="1" x14ac:dyDescent="0.35">
      <c r="A2327" s="416">
        <v>9240690</v>
      </c>
      <c r="B2327" s="254" t="s">
        <v>3155</v>
      </c>
      <c r="C2327" s="320"/>
      <c r="D2327" s="7">
        <v>100</v>
      </c>
      <c r="E2327" s="650">
        <v>325.33333333333331</v>
      </c>
      <c r="F2327" s="8">
        <f>E2327/100*$I$2*Main!$AF$2</f>
        <v>390.4</v>
      </c>
      <c r="G2327" s="639">
        <f>F2327*Main!$AF$4</f>
        <v>390.4</v>
      </c>
      <c r="H2327" s="9"/>
    </row>
    <row r="2328" spans="1:8" s="5" customFormat="1" x14ac:dyDescent="0.35">
      <c r="A2328" s="416">
        <v>9240692</v>
      </c>
      <c r="B2328" s="254" t="s">
        <v>3156</v>
      </c>
      <c r="C2328" s="320"/>
      <c r="D2328" s="7">
        <v>100</v>
      </c>
      <c r="E2328" s="650">
        <v>325.33333333333331</v>
      </c>
      <c r="F2328" s="8">
        <f>E2328/100*$I$2*Main!$AF$2</f>
        <v>390.4</v>
      </c>
      <c r="G2328" s="639">
        <f>F2328*Main!$AF$4</f>
        <v>390.4</v>
      </c>
      <c r="H2328" s="9"/>
    </row>
    <row r="2329" spans="1:8" s="5" customFormat="1" x14ac:dyDescent="0.35">
      <c r="A2329" s="416">
        <v>9240693</v>
      </c>
      <c r="B2329" s="254" t="s">
        <v>3157</v>
      </c>
      <c r="C2329" s="320"/>
      <c r="D2329" s="7">
        <v>100</v>
      </c>
      <c r="E2329" s="650">
        <v>325.33333333333331</v>
      </c>
      <c r="F2329" s="8">
        <f>E2329/100*$I$2*Main!$AF$2</f>
        <v>390.4</v>
      </c>
      <c r="G2329" s="639">
        <f>F2329*Main!$AF$4</f>
        <v>390.4</v>
      </c>
      <c r="H2329" s="9"/>
    </row>
    <row r="2330" spans="1:8" s="5" customFormat="1" x14ac:dyDescent="0.35">
      <c r="A2330" s="416">
        <v>9240694</v>
      </c>
      <c r="B2330" s="254" t="s">
        <v>3158</v>
      </c>
      <c r="C2330" s="7" t="s">
        <v>36</v>
      </c>
      <c r="D2330" s="7">
        <v>10</v>
      </c>
      <c r="E2330" s="650">
        <v>424.21666666666664</v>
      </c>
      <c r="F2330" s="8">
        <f>E2330/100*$I$2*Main!$AF$2</f>
        <v>509.05999999999995</v>
      </c>
      <c r="G2330" s="639">
        <f>F2330*Main!$AF$4</f>
        <v>509.05999999999995</v>
      </c>
      <c r="H2330" s="9"/>
    </row>
    <row r="2331" spans="1:8" s="5" customFormat="1" x14ac:dyDescent="0.35">
      <c r="A2331" s="416">
        <v>9240695</v>
      </c>
      <c r="B2331" s="254" t="s">
        <v>3159</v>
      </c>
      <c r="C2331" s="7" t="s">
        <v>36</v>
      </c>
      <c r="D2331" s="7">
        <v>10</v>
      </c>
      <c r="E2331" s="650">
        <v>424.21666666666664</v>
      </c>
      <c r="F2331" s="8">
        <f>E2331/100*$I$2*Main!$AF$2</f>
        <v>509.05999999999995</v>
      </c>
      <c r="G2331" s="639">
        <f>F2331*Main!$AF$4</f>
        <v>509.05999999999995</v>
      </c>
      <c r="H2331" s="9"/>
    </row>
    <row r="2332" spans="1:8" s="5" customFormat="1" x14ac:dyDescent="0.35">
      <c r="A2332" s="416">
        <v>9240696</v>
      </c>
      <c r="B2332" s="254" t="s">
        <v>3160</v>
      </c>
      <c r="C2332" s="320"/>
      <c r="D2332" s="7">
        <v>10</v>
      </c>
      <c r="E2332" s="650">
        <v>424.21666666666664</v>
      </c>
      <c r="F2332" s="8">
        <f>E2332/100*$I$2*Main!$AF$2</f>
        <v>509.05999999999995</v>
      </c>
      <c r="G2332" s="639">
        <f>F2332*Main!$AF$4</f>
        <v>509.05999999999995</v>
      </c>
      <c r="H2332" s="9"/>
    </row>
    <row r="2333" spans="1:8" s="5" customFormat="1" x14ac:dyDescent="0.35">
      <c r="A2333" s="416">
        <v>9240697</v>
      </c>
      <c r="B2333" s="254" t="s">
        <v>3161</v>
      </c>
      <c r="C2333" s="320"/>
      <c r="D2333" s="7">
        <v>10</v>
      </c>
      <c r="E2333" s="650">
        <v>424.21666666666664</v>
      </c>
      <c r="F2333" s="8">
        <f>E2333/100*$I$2*Main!$AF$2</f>
        <v>509.05999999999995</v>
      </c>
      <c r="G2333" s="639">
        <f>F2333*Main!$AF$4</f>
        <v>509.05999999999995</v>
      </c>
      <c r="H2333" s="9"/>
    </row>
    <row r="2334" spans="1:8" s="5" customFormat="1" x14ac:dyDescent="0.35">
      <c r="A2334" s="416">
        <v>9240698</v>
      </c>
      <c r="B2334" s="254" t="s">
        <v>3162</v>
      </c>
      <c r="C2334" s="7" t="s">
        <v>36</v>
      </c>
      <c r="D2334" s="7">
        <v>10</v>
      </c>
      <c r="E2334" s="650">
        <v>424.21666666666664</v>
      </c>
      <c r="F2334" s="8">
        <f>E2334/100*$I$2*Main!$AF$2</f>
        <v>509.05999999999995</v>
      </c>
      <c r="G2334" s="639">
        <f>F2334*Main!$AF$4</f>
        <v>509.05999999999995</v>
      </c>
      <c r="H2334" s="9"/>
    </row>
    <row r="2335" spans="1:8" s="5" customFormat="1" x14ac:dyDescent="0.35">
      <c r="A2335" s="416">
        <v>9240853</v>
      </c>
      <c r="B2335" s="254" t="s">
        <v>3163</v>
      </c>
      <c r="C2335" s="320"/>
      <c r="D2335" s="7">
        <v>1</v>
      </c>
      <c r="E2335" s="650">
        <v>2857.05</v>
      </c>
      <c r="F2335" s="8">
        <f>E2335/100*$I$2*Main!$AF$2</f>
        <v>3428.4600000000005</v>
      </c>
      <c r="G2335" s="639">
        <f>F2335*Main!$AF$4</f>
        <v>3428.4600000000005</v>
      </c>
      <c r="H2335" s="9"/>
    </row>
    <row r="2336" spans="1:8" s="5" customFormat="1" x14ac:dyDescent="0.35">
      <c r="A2336" s="416">
        <v>9240854</v>
      </c>
      <c r="B2336" s="254" t="s">
        <v>3164</v>
      </c>
      <c r="C2336" s="320"/>
      <c r="D2336" s="7">
        <v>1</v>
      </c>
      <c r="E2336" s="650">
        <v>2887.1083333333331</v>
      </c>
      <c r="F2336" s="8">
        <f>E2336/100*$I$2*Main!$AF$2</f>
        <v>3464.5299999999997</v>
      </c>
      <c r="G2336" s="639">
        <f>F2336*Main!$AF$4</f>
        <v>3464.5299999999997</v>
      </c>
      <c r="H2336" s="9"/>
    </row>
    <row r="2337" spans="1:8" s="5" customFormat="1" x14ac:dyDescent="0.35">
      <c r="A2337" s="416">
        <v>9240856</v>
      </c>
      <c r="B2337" s="254" t="s">
        <v>3165</v>
      </c>
      <c r="C2337" s="320"/>
      <c r="D2337" s="7">
        <v>1</v>
      </c>
      <c r="E2337" s="650">
        <v>2937.1583333333333</v>
      </c>
      <c r="F2337" s="8">
        <f>E2337/100*$I$2*Main!$AF$2</f>
        <v>3524.59</v>
      </c>
      <c r="G2337" s="639">
        <f>F2337*Main!$AF$4</f>
        <v>3524.59</v>
      </c>
      <c r="H2337" s="9"/>
    </row>
    <row r="2338" spans="1:8" s="5" customFormat="1" x14ac:dyDescent="0.35">
      <c r="A2338" s="416">
        <v>9240857</v>
      </c>
      <c r="B2338" s="254" t="s">
        <v>3166</v>
      </c>
      <c r="C2338" s="320"/>
      <c r="D2338" s="7">
        <v>1</v>
      </c>
      <c r="E2338" s="650">
        <v>2857.05</v>
      </c>
      <c r="F2338" s="8">
        <f>E2338/100*$I$2*Main!$AF$2</f>
        <v>3428.4600000000005</v>
      </c>
      <c r="G2338" s="639">
        <f>F2338*Main!$AF$4</f>
        <v>3428.4600000000005</v>
      </c>
      <c r="H2338" s="9"/>
    </row>
    <row r="2339" spans="1:8" s="5" customFormat="1" x14ac:dyDescent="0.35">
      <c r="A2339" s="416">
        <v>9240869</v>
      </c>
      <c r="B2339" s="254" t="s">
        <v>3167</v>
      </c>
      <c r="C2339" s="320"/>
      <c r="D2339" s="7">
        <v>1</v>
      </c>
      <c r="E2339" s="650">
        <v>2887.1083333333331</v>
      </c>
      <c r="F2339" s="8">
        <f>E2339/100*$I$2*Main!$AF$2</f>
        <v>3464.5299999999997</v>
      </c>
      <c r="G2339" s="639">
        <f>F2339*Main!$AF$4</f>
        <v>3464.5299999999997</v>
      </c>
      <c r="H2339" s="9"/>
    </row>
    <row r="2340" spans="1:8" s="5" customFormat="1" x14ac:dyDescent="0.35">
      <c r="A2340" s="416">
        <v>9240870</v>
      </c>
      <c r="B2340" s="254" t="s">
        <v>3168</v>
      </c>
      <c r="C2340" s="320"/>
      <c r="D2340" s="7">
        <v>1</v>
      </c>
      <c r="E2340" s="650">
        <v>2937.1583333333333</v>
      </c>
      <c r="F2340" s="8">
        <f>E2340/100*$I$2*Main!$AF$2</f>
        <v>3524.59</v>
      </c>
      <c r="G2340" s="639">
        <f>F2340*Main!$AF$4</f>
        <v>3524.59</v>
      </c>
      <c r="H2340" s="9"/>
    </row>
    <row r="2341" spans="1:8" s="5" customFormat="1" x14ac:dyDescent="0.35">
      <c r="A2341" s="416">
        <v>9240871</v>
      </c>
      <c r="B2341" s="254" t="s">
        <v>3169</v>
      </c>
      <c r="C2341" s="320"/>
      <c r="D2341" s="7">
        <v>1</v>
      </c>
      <c r="E2341" s="650">
        <v>2987.2083333333335</v>
      </c>
      <c r="F2341" s="8">
        <f>E2341/100*$I$2*Main!$AF$2</f>
        <v>3584.6500000000005</v>
      </c>
      <c r="G2341" s="639">
        <f>F2341*Main!$AF$4</f>
        <v>3584.6500000000005</v>
      </c>
      <c r="H2341" s="9"/>
    </row>
    <row r="2342" spans="1:8" s="5" customFormat="1" x14ac:dyDescent="0.35">
      <c r="A2342" s="416">
        <v>9240872</v>
      </c>
      <c r="B2342" s="254" t="s">
        <v>3170</v>
      </c>
      <c r="C2342" s="320"/>
      <c r="D2342" s="7">
        <v>1</v>
      </c>
      <c r="E2342" s="650">
        <v>3037.2916666666665</v>
      </c>
      <c r="F2342" s="8">
        <f>E2342/100*$I$2*Main!$AF$2</f>
        <v>3644.75</v>
      </c>
      <c r="G2342" s="639">
        <f>F2342*Main!$AF$4</f>
        <v>3644.75</v>
      </c>
      <c r="H2342" s="9"/>
    </row>
    <row r="2343" spans="1:8" s="5" customFormat="1" x14ac:dyDescent="0.35">
      <c r="A2343" s="416">
        <v>9240873</v>
      </c>
      <c r="B2343" s="254" t="s">
        <v>3171</v>
      </c>
      <c r="C2343" s="320"/>
      <c r="D2343" s="7">
        <v>1</v>
      </c>
      <c r="E2343" s="650">
        <v>3087.35</v>
      </c>
      <c r="F2343" s="8">
        <f>E2343/100*$I$2*Main!$AF$2</f>
        <v>3704.82</v>
      </c>
      <c r="G2343" s="639">
        <f>F2343*Main!$AF$4</f>
        <v>3704.82</v>
      </c>
      <c r="H2343" s="9"/>
    </row>
    <row r="2344" spans="1:8" s="5" customFormat="1" x14ac:dyDescent="0.35">
      <c r="A2344" s="416">
        <v>9240874</v>
      </c>
      <c r="B2344" s="254" t="s">
        <v>3172</v>
      </c>
      <c r="C2344" s="7" t="s">
        <v>36</v>
      </c>
      <c r="D2344" s="7">
        <v>1</v>
      </c>
      <c r="E2344" s="650">
        <v>3137.4416666666666</v>
      </c>
      <c r="F2344" s="8">
        <f>E2344/100*$I$2*Main!$AF$2</f>
        <v>3764.93</v>
      </c>
      <c r="G2344" s="639">
        <f>F2344*Main!$AF$4</f>
        <v>3764.93</v>
      </c>
      <c r="H2344" s="9"/>
    </row>
    <row r="2345" spans="1:8" s="5" customFormat="1" x14ac:dyDescent="0.35">
      <c r="A2345" s="416">
        <v>9240877</v>
      </c>
      <c r="B2345" s="254" t="s">
        <v>3173</v>
      </c>
      <c r="C2345" s="320"/>
      <c r="D2345" s="7">
        <v>1</v>
      </c>
      <c r="E2345" s="650">
        <v>3204.1833333333334</v>
      </c>
      <c r="F2345" s="8">
        <f>E2345/100*$I$2*Main!$AF$2</f>
        <v>3845.0200000000004</v>
      </c>
      <c r="G2345" s="639">
        <f>F2345*Main!$AF$4</f>
        <v>3845.0200000000004</v>
      </c>
      <c r="H2345" s="9"/>
    </row>
    <row r="2346" spans="1:8" s="5" customFormat="1" x14ac:dyDescent="0.35">
      <c r="A2346" s="416">
        <v>9240878</v>
      </c>
      <c r="B2346" s="254" t="s">
        <v>3174</v>
      </c>
      <c r="C2346" s="320"/>
      <c r="D2346" s="7">
        <v>1</v>
      </c>
      <c r="E2346" s="650">
        <v>3254.2583333333332</v>
      </c>
      <c r="F2346" s="8">
        <f>E2346/100*$I$2*Main!$AF$2</f>
        <v>3905.11</v>
      </c>
      <c r="G2346" s="639">
        <f>F2346*Main!$AF$4</f>
        <v>3905.11</v>
      </c>
      <c r="H2346" s="9"/>
    </row>
    <row r="2347" spans="1:8" s="5" customFormat="1" x14ac:dyDescent="0.35">
      <c r="A2347" s="416">
        <v>9240879</v>
      </c>
      <c r="B2347" s="254" t="s">
        <v>3175</v>
      </c>
      <c r="C2347" s="7" t="s">
        <v>36</v>
      </c>
      <c r="D2347" s="7">
        <v>1</v>
      </c>
      <c r="E2347" s="650">
        <v>3304.3083333333334</v>
      </c>
      <c r="F2347" s="8">
        <f>E2347/100*$I$2*Main!$AF$2</f>
        <v>3965.17</v>
      </c>
      <c r="G2347" s="639">
        <f>F2347*Main!$AF$4</f>
        <v>3965.17</v>
      </c>
      <c r="H2347" s="9"/>
    </row>
    <row r="2348" spans="1:8" s="5" customFormat="1" x14ac:dyDescent="0.35">
      <c r="A2348" s="416">
        <v>9240880</v>
      </c>
      <c r="B2348" s="254" t="s">
        <v>3176</v>
      </c>
      <c r="C2348" s="7" t="s">
        <v>36</v>
      </c>
      <c r="D2348" s="7">
        <v>1</v>
      </c>
      <c r="E2348" s="650">
        <v>3404.4250000000002</v>
      </c>
      <c r="F2348" s="8">
        <f>E2348/100*$I$2*Main!$AF$2</f>
        <v>4085.3100000000004</v>
      </c>
      <c r="G2348" s="639">
        <f>F2348*Main!$AF$4</f>
        <v>4085.3100000000004</v>
      </c>
      <c r="H2348" s="9"/>
    </row>
    <row r="2349" spans="1:8" s="5" customFormat="1" x14ac:dyDescent="0.35">
      <c r="A2349" s="416">
        <v>9240884</v>
      </c>
      <c r="B2349" s="254" t="s">
        <v>3177</v>
      </c>
      <c r="C2349" s="320"/>
      <c r="D2349" s="7">
        <v>1</v>
      </c>
      <c r="E2349" s="650">
        <v>2857.05</v>
      </c>
      <c r="F2349" s="8">
        <f>E2349/100*$I$2*Main!$AF$2</f>
        <v>3428.4600000000005</v>
      </c>
      <c r="G2349" s="639">
        <f>F2349*Main!$AF$4</f>
        <v>3428.4600000000005</v>
      </c>
      <c r="H2349" s="9"/>
    </row>
    <row r="2350" spans="1:8" s="5" customFormat="1" x14ac:dyDescent="0.35">
      <c r="A2350" s="416">
        <v>9240885</v>
      </c>
      <c r="B2350" s="254" t="s">
        <v>3178</v>
      </c>
      <c r="C2350" s="320"/>
      <c r="D2350" s="7">
        <v>1</v>
      </c>
      <c r="E2350" s="650">
        <v>2887.1083333333331</v>
      </c>
      <c r="F2350" s="8">
        <f>E2350/100*$I$2*Main!$AF$2</f>
        <v>3464.5299999999997</v>
      </c>
      <c r="G2350" s="639">
        <f>F2350*Main!$AF$4</f>
        <v>3464.5299999999997</v>
      </c>
      <c r="H2350" s="9"/>
    </row>
    <row r="2351" spans="1:8" s="5" customFormat="1" x14ac:dyDescent="0.35">
      <c r="A2351" s="416">
        <v>9240886</v>
      </c>
      <c r="B2351" s="254" t="s">
        <v>3179</v>
      </c>
      <c r="C2351" s="320"/>
      <c r="D2351" s="7">
        <v>1</v>
      </c>
      <c r="E2351" s="650">
        <v>2937.1583333333333</v>
      </c>
      <c r="F2351" s="8">
        <f>E2351/100*$I$2*Main!$AF$2</f>
        <v>3524.59</v>
      </c>
      <c r="G2351" s="639">
        <f>F2351*Main!$AF$4</f>
        <v>3524.59</v>
      </c>
      <c r="H2351" s="9"/>
    </row>
    <row r="2352" spans="1:8" s="5" customFormat="1" x14ac:dyDescent="0.35">
      <c r="A2352" s="416">
        <v>9240887</v>
      </c>
      <c r="B2352" s="254" t="s">
        <v>3180</v>
      </c>
      <c r="C2352" s="320"/>
      <c r="D2352" s="7">
        <v>1</v>
      </c>
      <c r="E2352" s="650">
        <v>2857.05</v>
      </c>
      <c r="F2352" s="8">
        <f>E2352/100*$I$2*Main!$AF$2</f>
        <v>3428.4600000000005</v>
      </c>
      <c r="G2352" s="639">
        <f>F2352*Main!$AF$4</f>
        <v>3428.4600000000005</v>
      </c>
      <c r="H2352" s="9"/>
    </row>
    <row r="2353" spans="1:8" s="5" customFormat="1" x14ac:dyDescent="0.35">
      <c r="A2353" s="416">
        <v>9240888</v>
      </c>
      <c r="B2353" s="254" t="s">
        <v>3181</v>
      </c>
      <c r="C2353" s="320"/>
      <c r="D2353" s="7">
        <v>1</v>
      </c>
      <c r="E2353" s="650">
        <v>2887.1083333333331</v>
      </c>
      <c r="F2353" s="8">
        <f>E2353/100*$I$2*Main!$AF$2</f>
        <v>3464.5299999999997</v>
      </c>
      <c r="G2353" s="639">
        <f>F2353*Main!$AF$4</f>
        <v>3464.5299999999997</v>
      </c>
      <c r="H2353" s="9"/>
    </row>
    <row r="2354" spans="1:8" s="5" customFormat="1" x14ac:dyDescent="0.35">
      <c r="A2354" s="416">
        <v>9240889</v>
      </c>
      <c r="B2354" s="254" t="s">
        <v>3182</v>
      </c>
      <c r="C2354" s="320"/>
      <c r="D2354" s="7">
        <v>1</v>
      </c>
      <c r="E2354" s="650">
        <v>2937.1583333333333</v>
      </c>
      <c r="F2354" s="8">
        <f>E2354/100*$I$2*Main!$AF$2</f>
        <v>3524.59</v>
      </c>
      <c r="G2354" s="639">
        <f>F2354*Main!$AF$4</f>
        <v>3524.59</v>
      </c>
      <c r="H2354" s="9"/>
    </row>
    <row r="2355" spans="1:8" s="5" customFormat="1" x14ac:dyDescent="0.35">
      <c r="A2355" s="416">
        <v>9240890</v>
      </c>
      <c r="B2355" s="254" t="s">
        <v>3183</v>
      </c>
      <c r="C2355" s="320"/>
      <c r="D2355" s="7">
        <v>1</v>
      </c>
      <c r="E2355" s="650">
        <v>2987.2083333333335</v>
      </c>
      <c r="F2355" s="8">
        <f>E2355/100*$I$2*Main!$AF$2</f>
        <v>3584.6500000000005</v>
      </c>
      <c r="G2355" s="639">
        <f>F2355*Main!$AF$4</f>
        <v>3584.6500000000005</v>
      </c>
      <c r="H2355" s="9"/>
    </row>
    <row r="2356" spans="1:8" s="5" customFormat="1" x14ac:dyDescent="0.35">
      <c r="A2356" s="416">
        <v>9240891</v>
      </c>
      <c r="B2356" s="254" t="s">
        <v>3184</v>
      </c>
      <c r="C2356" s="320"/>
      <c r="D2356" s="7">
        <v>1</v>
      </c>
      <c r="E2356" s="650">
        <v>3037.2916666666665</v>
      </c>
      <c r="F2356" s="8">
        <f>E2356/100*$I$2*Main!$AF$2</f>
        <v>3644.75</v>
      </c>
      <c r="G2356" s="639">
        <f>F2356*Main!$AF$4</f>
        <v>3644.75</v>
      </c>
      <c r="H2356" s="9"/>
    </row>
    <row r="2357" spans="1:8" s="5" customFormat="1" x14ac:dyDescent="0.35">
      <c r="A2357" s="416">
        <v>9240893</v>
      </c>
      <c r="B2357" s="254" t="s">
        <v>3185</v>
      </c>
      <c r="C2357" s="320"/>
      <c r="D2357" s="7">
        <v>1</v>
      </c>
      <c r="E2357" s="650">
        <v>3087.35</v>
      </c>
      <c r="F2357" s="8">
        <f>E2357/100*$I$2*Main!$AF$2</f>
        <v>3704.82</v>
      </c>
      <c r="G2357" s="639">
        <f>F2357*Main!$AF$4</f>
        <v>3704.82</v>
      </c>
      <c r="H2357" s="9"/>
    </row>
    <row r="2358" spans="1:8" s="5" customFormat="1" x14ac:dyDescent="0.35">
      <c r="A2358" s="416">
        <v>9240894</v>
      </c>
      <c r="B2358" s="254" t="s">
        <v>3186</v>
      </c>
      <c r="C2358" s="7" t="s">
        <v>36</v>
      </c>
      <c r="D2358" s="7">
        <v>1</v>
      </c>
      <c r="E2358" s="650">
        <v>3137.4416666666666</v>
      </c>
      <c r="F2358" s="8">
        <f>E2358/100*$I$2*Main!$AF$2</f>
        <v>3764.93</v>
      </c>
      <c r="G2358" s="639">
        <f>F2358*Main!$AF$4</f>
        <v>3764.93</v>
      </c>
      <c r="H2358" s="9"/>
    </row>
    <row r="2359" spans="1:8" s="5" customFormat="1" x14ac:dyDescent="0.35">
      <c r="A2359" s="416">
        <v>9240897</v>
      </c>
      <c r="B2359" s="254" t="s">
        <v>3187</v>
      </c>
      <c r="C2359" s="320"/>
      <c r="D2359" s="7">
        <v>1</v>
      </c>
      <c r="E2359" s="650">
        <v>3204.1833333333334</v>
      </c>
      <c r="F2359" s="8">
        <f>E2359/100*$I$2*Main!$AF$2</f>
        <v>3845.0200000000004</v>
      </c>
      <c r="G2359" s="639">
        <f>F2359*Main!$AF$4</f>
        <v>3845.0200000000004</v>
      </c>
      <c r="H2359" s="9"/>
    </row>
    <row r="2360" spans="1:8" s="5" customFormat="1" x14ac:dyDescent="0.35">
      <c r="A2360" s="416">
        <v>9240898</v>
      </c>
      <c r="B2360" s="254" t="s">
        <v>3188</v>
      </c>
      <c r="C2360" s="320"/>
      <c r="D2360" s="7">
        <v>1</v>
      </c>
      <c r="E2360" s="650">
        <v>3254.2583333333332</v>
      </c>
      <c r="F2360" s="8">
        <f>E2360/100*$I$2*Main!$AF$2</f>
        <v>3905.11</v>
      </c>
      <c r="G2360" s="639">
        <f>F2360*Main!$AF$4</f>
        <v>3905.11</v>
      </c>
      <c r="H2360" s="9"/>
    </row>
    <row r="2361" spans="1:8" s="5" customFormat="1" x14ac:dyDescent="0.35">
      <c r="A2361" s="416">
        <v>9240899</v>
      </c>
      <c r="B2361" s="254" t="s">
        <v>3189</v>
      </c>
      <c r="C2361" s="7" t="s">
        <v>36</v>
      </c>
      <c r="D2361" s="7">
        <v>1</v>
      </c>
      <c r="E2361" s="650">
        <v>3304.3083333333334</v>
      </c>
      <c r="F2361" s="8">
        <f>E2361/100*$I$2*Main!$AF$2</f>
        <v>3965.17</v>
      </c>
      <c r="G2361" s="639">
        <f>F2361*Main!$AF$4</f>
        <v>3965.17</v>
      </c>
      <c r="H2361" s="9"/>
    </row>
    <row r="2362" spans="1:8" s="5" customFormat="1" x14ac:dyDescent="0.35">
      <c r="A2362" s="416">
        <v>9240900</v>
      </c>
      <c r="B2362" s="254" t="s">
        <v>3190</v>
      </c>
      <c r="C2362" s="7" t="s">
        <v>36</v>
      </c>
      <c r="D2362" s="7">
        <v>1</v>
      </c>
      <c r="E2362" s="650">
        <v>3404.4250000000002</v>
      </c>
      <c r="F2362" s="8">
        <f>E2362/100*$I$2*Main!$AF$2</f>
        <v>4085.3100000000004</v>
      </c>
      <c r="G2362" s="639">
        <f>F2362*Main!$AF$4</f>
        <v>4085.3100000000004</v>
      </c>
      <c r="H2362" s="9"/>
    </row>
    <row r="2363" spans="1:8" s="5" customFormat="1" x14ac:dyDescent="0.35">
      <c r="A2363" s="416">
        <v>9241038</v>
      </c>
      <c r="B2363" s="254" t="s">
        <v>975</v>
      </c>
      <c r="C2363" s="320"/>
      <c r="D2363" s="7">
        <v>1</v>
      </c>
      <c r="E2363" s="650">
        <v>3285.7</v>
      </c>
      <c r="F2363" s="8">
        <f>E2363/100*$I$2*Main!$AF$2</f>
        <v>3942.84</v>
      </c>
      <c r="G2363" s="639">
        <f>F2363*Main!$AF$4</f>
        <v>3942.84</v>
      </c>
      <c r="H2363" s="9"/>
    </row>
    <row r="2364" spans="1:8" s="5" customFormat="1" x14ac:dyDescent="0.35">
      <c r="A2364" s="416">
        <v>9241049</v>
      </c>
      <c r="B2364" s="254" t="s">
        <v>976</v>
      </c>
      <c r="C2364" s="320"/>
      <c r="D2364" s="7">
        <v>1</v>
      </c>
      <c r="E2364" s="650">
        <v>3285.7</v>
      </c>
      <c r="F2364" s="8">
        <f>E2364/100*$I$2*Main!$AF$2</f>
        <v>3942.84</v>
      </c>
      <c r="G2364" s="639">
        <f>F2364*Main!$AF$4</f>
        <v>3942.84</v>
      </c>
      <c r="H2364" s="9"/>
    </row>
    <row r="2365" spans="1:8" s="5" customFormat="1" x14ac:dyDescent="0.35">
      <c r="A2365" s="416">
        <v>9241050</v>
      </c>
      <c r="B2365" s="254" t="s">
        <v>977</v>
      </c>
      <c r="C2365" s="320"/>
      <c r="D2365" s="7">
        <v>1</v>
      </c>
      <c r="E2365" s="650">
        <v>3285.7</v>
      </c>
      <c r="F2365" s="8">
        <f>E2365/100*$I$2*Main!$AF$2</f>
        <v>3942.84</v>
      </c>
      <c r="G2365" s="639">
        <f>F2365*Main!$AF$4</f>
        <v>3942.84</v>
      </c>
      <c r="H2365" s="9"/>
    </row>
    <row r="2366" spans="1:8" s="5" customFormat="1" x14ac:dyDescent="0.35">
      <c r="A2366" s="416">
        <v>9241051</v>
      </c>
      <c r="B2366" s="254" t="s">
        <v>978</v>
      </c>
      <c r="C2366" s="320"/>
      <c r="D2366" s="7">
        <v>1</v>
      </c>
      <c r="E2366" s="650">
        <v>3285.7</v>
      </c>
      <c r="F2366" s="8">
        <f>E2366/100*$I$2*Main!$AF$2</f>
        <v>3942.84</v>
      </c>
      <c r="G2366" s="639">
        <f>F2366*Main!$AF$4</f>
        <v>3942.84</v>
      </c>
      <c r="H2366" s="9"/>
    </row>
    <row r="2367" spans="1:8" s="5" customFormat="1" x14ac:dyDescent="0.35">
      <c r="A2367" s="416">
        <v>9149234</v>
      </c>
      <c r="B2367" s="254" t="s">
        <v>3191</v>
      </c>
      <c r="C2367" s="7" t="s">
        <v>36</v>
      </c>
      <c r="D2367" s="7">
        <v>1</v>
      </c>
      <c r="E2367" s="650">
        <v>2857.05</v>
      </c>
      <c r="F2367" s="8">
        <f>E2367/100*$I$2*Main!$AF$2</f>
        <v>3428.4600000000005</v>
      </c>
      <c r="G2367" s="639">
        <f>F2367*Main!$AF$4</f>
        <v>3428.4600000000005</v>
      </c>
      <c r="H2367" s="9"/>
    </row>
    <row r="2368" spans="1:8" s="5" customFormat="1" x14ac:dyDescent="0.35">
      <c r="A2368" s="416">
        <v>9149235</v>
      </c>
      <c r="B2368" s="254" t="s">
        <v>3192</v>
      </c>
      <c r="C2368" s="7" t="s">
        <v>36</v>
      </c>
      <c r="D2368" s="7">
        <v>1</v>
      </c>
      <c r="E2368" s="650">
        <v>2887.1083333333331</v>
      </c>
      <c r="F2368" s="8">
        <f>E2368/100*$I$2*Main!$AF$2</f>
        <v>3464.5299999999997</v>
      </c>
      <c r="G2368" s="639">
        <f>F2368*Main!$AF$4</f>
        <v>3464.5299999999997</v>
      </c>
      <c r="H2368" s="9"/>
    </row>
    <row r="2369" spans="1:8" s="5" customFormat="1" x14ac:dyDescent="0.35">
      <c r="A2369" s="416">
        <v>9141888</v>
      </c>
      <c r="B2369" s="254" t="s">
        <v>3193</v>
      </c>
      <c r="C2369" s="320"/>
      <c r="D2369" s="7">
        <v>200</v>
      </c>
      <c r="E2369" s="650">
        <v>18.941666666666666</v>
      </c>
      <c r="F2369" s="8">
        <f>E2369/100*$I$2*Main!$AF$2</f>
        <v>22.73</v>
      </c>
      <c r="G2369" s="639">
        <f>F2369*Main!$AF$4</f>
        <v>22.73</v>
      </c>
      <c r="H2369" s="9"/>
    </row>
    <row r="2370" spans="1:8" s="5" customFormat="1" x14ac:dyDescent="0.35">
      <c r="A2370" s="416">
        <v>9245475</v>
      </c>
      <c r="B2370" s="254" t="s">
        <v>3194</v>
      </c>
      <c r="C2370" s="320"/>
      <c r="D2370" s="7">
        <v>1</v>
      </c>
      <c r="E2370" s="650">
        <v>6854.7416666666668</v>
      </c>
      <c r="F2370" s="8">
        <f>E2370/100*$I$2*Main!$AF$2</f>
        <v>8225.6899999999987</v>
      </c>
      <c r="G2370" s="639">
        <f>F2370*Main!$AF$4</f>
        <v>8225.6899999999987</v>
      </c>
      <c r="H2370" s="9"/>
    </row>
    <row r="2371" spans="1:8" s="5" customFormat="1" x14ac:dyDescent="0.35">
      <c r="A2371" s="417">
        <v>9337679</v>
      </c>
      <c r="B2371" s="254" t="s">
        <v>3195</v>
      </c>
      <c r="C2371" s="320"/>
      <c r="D2371" s="7">
        <v>1</v>
      </c>
      <c r="E2371" s="650">
        <v>8542.7999999999993</v>
      </c>
      <c r="F2371" s="8">
        <f>E2371/100*$I$2*Main!$AF$2</f>
        <v>10251.36</v>
      </c>
      <c r="G2371" s="639">
        <f>F2371*Main!$AF$4</f>
        <v>10251.36</v>
      </c>
      <c r="H2371" s="9"/>
    </row>
    <row r="2372" spans="1:8" s="5" customFormat="1" x14ac:dyDescent="0.35">
      <c r="A2372" s="416">
        <v>9228876</v>
      </c>
      <c r="B2372" s="254" t="s">
        <v>3196</v>
      </c>
      <c r="C2372" s="320"/>
      <c r="D2372" s="7">
        <v>1</v>
      </c>
      <c r="E2372" s="650">
        <v>4174.8500000000004</v>
      </c>
      <c r="F2372" s="8">
        <f>E2372/100*$I$2*Main!$AF$2</f>
        <v>5009.8200000000006</v>
      </c>
      <c r="G2372" s="639">
        <f>F2372*Main!$AF$4</f>
        <v>5009.8200000000006</v>
      </c>
      <c r="H2372" s="9"/>
    </row>
    <row r="2373" spans="1:8" s="5" customFormat="1" x14ac:dyDescent="0.35">
      <c r="A2373" s="416">
        <v>9228877</v>
      </c>
      <c r="B2373" s="254" t="s">
        <v>3197</v>
      </c>
      <c r="C2373" s="320"/>
      <c r="D2373" s="7">
        <v>1</v>
      </c>
      <c r="E2373" s="650">
        <v>4261.7666666666664</v>
      </c>
      <c r="F2373" s="8">
        <f>E2373/100*$I$2*Main!$AF$2</f>
        <v>5114.12</v>
      </c>
      <c r="G2373" s="639">
        <f>F2373*Main!$AF$4</f>
        <v>5114.12</v>
      </c>
      <c r="H2373" s="9"/>
    </row>
    <row r="2374" spans="1:8" s="5" customFormat="1" x14ac:dyDescent="0.35">
      <c r="A2374" s="416">
        <v>9228878</v>
      </c>
      <c r="B2374" s="254" t="s">
        <v>3198</v>
      </c>
      <c r="C2374" s="320"/>
      <c r="D2374" s="7">
        <v>1</v>
      </c>
      <c r="E2374" s="650">
        <v>4372.375</v>
      </c>
      <c r="F2374" s="8">
        <f>E2374/100*$I$2*Main!$AF$2</f>
        <v>5246.85</v>
      </c>
      <c r="G2374" s="639">
        <f>F2374*Main!$AF$4</f>
        <v>5246.85</v>
      </c>
      <c r="H2374" s="9"/>
    </row>
    <row r="2375" spans="1:8" s="5" customFormat="1" x14ac:dyDescent="0.35">
      <c r="A2375" s="416">
        <v>9228889</v>
      </c>
      <c r="B2375" s="254" t="s">
        <v>3199</v>
      </c>
      <c r="C2375" s="320"/>
      <c r="D2375" s="7">
        <v>1</v>
      </c>
      <c r="E2375" s="650">
        <v>4553.4916666666668</v>
      </c>
      <c r="F2375" s="8">
        <f>E2375/100*$I$2*Main!$AF$2</f>
        <v>5464.1900000000005</v>
      </c>
      <c r="G2375" s="639">
        <f>F2375*Main!$AF$4</f>
        <v>5464.1900000000005</v>
      </c>
      <c r="H2375" s="9"/>
    </row>
    <row r="2376" spans="1:8" s="5" customFormat="1" x14ac:dyDescent="0.35">
      <c r="A2376" s="416">
        <v>9228890</v>
      </c>
      <c r="B2376" s="254" t="s">
        <v>3200</v>
      </c>
      <c r="C2376" s="320"/>
      <c r="D2376" s="7">
        <v>1</v>
      </c>
      <c r="E2376" s="650">
        <v>4422.3166666666666</v>
      </c>
      <c r="F2376" s="8">
        <f>E2376/100*$I$2*Main!$AF$2</f>
        <v>5306.78</v>
      </c>
      <c r="G2376" s="639">
        <f>F2376*Main!$AF$4</f>
        <v>5306.78</v>
      </c>
      <c r="H2376" s="9"/>
    </row>
    <row r="2377" spans="1:8" s="5" customFormat="1" x14ac:dyDescent="0.35">
      <c r="A2377" s="416">
        <v>9228891</v>
      </c>
      <c r="B2377" s="254" t="s">
        <v>3201</v>
      </c>
      <c r="C2377" s="320"/>
      <c r="D2377" s="7">
        <v>1</v>
      </c>
      <c r="E2377" s="650">
        <v>4789.2</v>
      </c>
      <c r="F2377" s="8">
        <f>E2377/100*$I$2*Main!$AF$2</f>
        <v>5747.0399999999991</v>
      </c>
      <c r="G2377" s="639">
        <f>F2377*Main!$AF$4</f>
        <v>5747.0399999999991</v>
      </c>
      <c r="H2377" s="9"/>
    </row>
    <row r="2378" spans="1:8" s="5" customFormat="1" x14ac:dyDescent="0.35">
      <c r="A2378" s="416">
        <v>9248729</v>
      </c>
      <c r="B2378" s="254" t="s">
        <v>3202</v>
      </c>
      <c r="C2378" s="320"/>
      <c r="D2378" s="7">
        <v>1</v>
      </c>
      <c r="E2378" s="650">
        <v>3459.6166666666668</v>
      </c>
      <c r="F2378" s="8">
        <f>E2378/100*$I$2*Main!$AF$2</f>
        <v>4151.54</v>
      </c>
      <c r="G2378" s="639">
        <f>F2378*Main!$AF$4</f>
        <v>4151.54</v>
      </c>
      <c r="H2378" s="9"/>
    </row>
    <row r="2379" spans="1:8" s="5" customFormat="1" x14ac:dyDescent="0.35">
      <c r="A2379" s="416">
        <v>9248730</v>
      </c>
      <c r="B2379" s="254" t="s">
        <v>3203</v>
      </c>
      <c r="C2379" s="320"/>
      <c r="D2379" s="7">
        <v>1</v>
      </c>
      <c r="E2379" s="650">
        <v>3643.9749999999999</v>
      </c>
      <c r="F2379" s="8">
        <f>E2379/100*$I$2*Main!$AF$2</f>
        <v>4372.7699999999995</v>
      </c>
      <c r="G2379" s="639">
        <f>F2379*Main!$AF$4</f>
        <v>4372.7699999999995</v>
      </c>
      <c r="H2379" s="9"/>
    </row>
    <row r="2380" spans="1:8" s="5" customFormat="1" x14ac:dyDescent="0.35">
      <c r="A2380" s="416">
        <v>9228915</v>
      </c>
      <c r="B2380" s="254" t="s">
        <v>3204</v>
      </c>
      <c r="C2380" s="320"/>
      <c r="D2380" s="7">
        <v>1</v>
      </c>
      <c r="E2380" s="650">
        <v>3814.8</v>
      </c>
      <c r="F2380" s="8">
        <f>E2380/100*$I$2*Main!$AF$2</f>
        <v>4577.76</v>
      </c>
      <c r="G2380" s="639">
        <f>F2380*Main!$AF$4</f>
        <v>4577.76</v>
      </c>
      <c r="H2380" s="9"/>
    </row>
    <row r="2381" spans="1:8" s="5" customFormat="1" x14ac:dyDescent="0.35">
      <c r="A2381" s="416">
        <v>9228916</v>
      </c>
      <c r="B2381" s="254" t="s">
        <v>3205</v>
      </c>
      <c r="C2381" s="320"/>
      <c r="D2381" s="7">
        <v>1</v>
      </c>
      <c r="E2381" s="650">
        <v>3916.4583333333335</v>
      </c>
      <c r="F2381" s="8">
        <f>E2381/100*$I$2*Main!$AF$2</f>
        <v>4699.75</v>
      </c>
      <c r="G2381" s="639">
        <f>F2381*Main!$AF$4</f>
        <v>4699.75</v>
      </c>
      <c r="H2381" s="9"/>
    </row>
    <row r="2382" spans="1:8" s="5" customFormat="1" x14ac:dyDescent="0.35">
      <c r="A2382" s="416">
        <v>9248731</v>
      </c>
      <c r="B2382" s="254" t="s">
        <v>3206</v>
      </c>
      <c r="C2382" s="320"/>
      <c r="D2382" s="7">
        <v>1</v>
      </c>
      <c r="E2382" s="650">
        <v>4035.9166666666665</v>
      </c>
      <c r="F2382" s="8">
        <f>E2382/100*$I$2*Main!$AF$2</f>
        <v>4843.1000000000004</v>
      </c>
      <c r="G2382" s="639">
        <f>F2382*Main!$AF$4</f>
        <v>4843.1000000000004</v>
      </c>
      <c r="H2382" s="9"/>
    </row>
    <row r="2383" spans="1:8" s="5" customFormat="1" x14ac:dyDescent="0.35">
      <c r="A2383" s="416">
        <v>9242926</v>
      </c>
      <c r="B2383" s="254" t="s">
        <v>3207</v>
      </c>
      <c r="C2383" s="320"/>
      <c r="D2383" s="7">
        <v>1</v>
      </c>
      <c r="E2383" s="650">
        <v>5553.916666666667</v>
      </c>
      <c r="F2383" s="8">
        <f>E2383/100*$I$2*Main!$AF$2</f>
        <v>6664.7</v>
      </c>
      <c r="G2383" s="639">
        <f>F2383*Main!$AF$4</f>
        <v>6664.7</v>
      </c>
      <c r="H2383" s="9"/>
    </row>
    <row r="2384" spans="1:8" s="5" customFormat="1" x14ac:dyDescent="0.35">
      <c r="A2384" s="416">
        <v>9242927</v>
      </c>
      <c r="B2384" s="254" t="s">
        <v>3208</v>
      </c>
      <c r="C2384" s="320"/>
      <c r="D2384" s="7">
        <v>1</v>
      </c>
      <c r="E2384" s="650">
        <v>5640.8583333333336</v>
      </c>
      <c r="F2384" s="8">
        <f>E2384/100*$I$2*Main!$AF$2</f>
        <v>6769.03</v>
      </c>
      <c r="G2384" s="639">
        <f>F2384*Main!$AF$4</f>
        <v>6769.03</v>
      </c>
      <c r="H2384" s="9"/>
    </row>
    <row r="2385" spans="1:9" s="106" customFormat="1" x14ac:dyDescent="0.35">
      <c r="A2385" s="416">
        <v>9242928</v>
      </c>
      <c r="B2385" s="254" t="s">
        <v>3209</v>
      </c>
      <c r="C2385" s="320"/>
      <c r="D2385" s="7">
        <v>1</v>
      </c>
      <c r="E2385" s="650">
        <v>5751.4833333333336</v>
      </c>
      <c r="F2385" s="8">
        <f>E2385/100*$I$2*Main!$AF$2</f>
        <v>6901.7800000000007</v>
      </c>
      <c r="G2385" s="639">
        <f>F2385*Main!$AF$4</f>
        <v>6901.7800000000007</v>
      </c>
      <c r="H2385" s="105"/>
      <c r="I2385" s="5"/>
    </row>
    <row r="2386" spans="1:9" s="106" customFormat="1" x14ac:dyDescent="0.35">
      <c r="A2386" s="416">
        <v>9242929</v>
      </c>
      <c r="B2386" s="254" t="s">
        <v>3210</v>
      </c>
      <c r="C2386" s="320"/>
      <c r="D2386" s="7">
        <v>1</v>
      </c>
      <c r="E2386" s="650">
        <v>5932.5249999999996</v>
      </c>
      <c r="F2386" s="8">
        <f>E2386/100*$I$2*Main!$AF$2</f>
        <v>7119.03</v>
      </c>
      <c r="G2386" s="639">
        <f>F2386*Main!$AF$4</f>
        <v>7119.03</v>
      </c>
      <c r="H2386" s="105"/>
      <c r="I2386" s="5"/>
    </row>
    <row r="2387" spans="1:9" s="5" customFormat="1" x14ac:dyDescent="0.35">
      <c r="A2387" s="416">
        <v>9239731</v>
      </c>
      <c r="B2387" s="254" t="s">
        <v>3211</v>
      </c>
      <c r="C2387" s="320"/>
      <c r="D2387" s="7">
        <v>1</v>
      </c>
      <c r="E2387" s="650">
        <v>5995.0749999999998</v>
      </c>
      <c r="F2387" s="8">
        <f>E2387/100*$I$2*Main!$AF$2</f>
        <v>7194.09</v>
      </c>
      <c r="G2387" s="639">
        <f>F2387*Main!$AF$4</f>
        <v>7194.09</v>
      </c>
      <c r="H2387" s="9"/>
    </row>
    <row r="2388" spans="1:9" s="5" customFormat="1" x14ac:dyDescent="0.35">
      <c r="A2388" s="416">
        <v>9242930</v>
      </c>
      <c r="B2388" s="254" t="s">
        <v>3212</v>
      </c>
      <c r="C2388" s="320"/>
      <c r="D2388" s="7">
        <v>1</v>
      </c>
      <c r="E2388" s="650">
        <v>6168.35</v>
      </c>
      <c r="F2388" s="8">
        <f>E2388/100*$I$2*Main!$AF$2</f>
        <v>7402.02</v>
      </c>
      <c r="G2388" s="639">
        <f>F2388*Main!$AF$4</f>
        <v>7402.02</v>
      </c>
      <c r="H2388" s="9"/>
    </row>
    <row r="2389" spans="1:9" s="5" customFormat="1" x14ac:dyDescent="0.35">
      <c r="A2389" s="416">
        <v>9259359</v>
      </c>
      <c r="B2389" s="254" t="s">
        <v>3213</v>
      </c>
      <c r="C2389" s="320"/>
      <c r="D2389" s="7">
        <v>1</v>
      </c>
      <c r="E2389" s="650">
        <v>4174.8500000000004</v>
      </c>
      <c r="F2389" s="8">
        <f>E2389/100*$I$2*Main!$AF$2</f>
        <v>5009.8200000000006</v>
      </c>
      <c r="G2389" s="639">
        <f>F2389*Main!$AF$4</f>
        <v>5009.8200000000006</v>
      </c>
      <c r="H2389" s="9"/>
    </row>
    <row r="2390" spans="1:9" s="5" customFormat="1" x14ac:dyDescent="0.35">
      <c r="A2390" s="416">
        <v>9259360</v>
      </c>
      <c r="B2390" s="254" t="s">
        <v>3214</v>
      </c>
      <c r="C2390" s="320"/>
      <c r="D2390" s="7">
        <v>1</v>
      </c>
      <c r="E2390" s="650">
        <v>4261.7666666666664</v>
      </c>
      <c r="F2390" s="8">
        <f>E2390/100*$I$2*Main!$AF$2</f>
        <v>5114.12</v>
      </c>
      <c r="G2390" s="639">
        <f>F2390*Main!$AF$4</f>
        <v>5114.12</v>
      </c>
      <c r="H2390" s="9"/>
    </row>
    <row r="2391" spans="1:9" s="5" customFormat="1" x14ac:dyDescent="0.35">
      <c r="A2391" s="416">
        <v>9254859</v>
      </c>
      <c r="B2391" s="254" t="s">
        <v>3215</v>
      </c>
      <c r="C2391" s="320"/>
      <c r="D2391" s="7">
        <v>1</v>
      </c>
      <c r="E2391" s="650">
        <v>4372.375</v>
      </c>
      <c r="F2391" s="8">
        <f>E2391/100*$I$2*Main!$AF$2</f>
        <v>5246.85</v>
      </c>
      <c r="G2391" s="639">
        <f>F2391*Main!$AF$4</f>
        <v>5246.85</v>
      </c>
      <c r="H2391" s="9"/>
    </row>
    <row r="2392" spans="1:9" s="5" customFormat="1" x14ac:dyDescent="0.35">
      <c r="A2392" s="416">
        <v>9254860</v>
      </c>
      <c r="B2392" s="254" t="s">
        <v>3216</v>
      </c>
      <c r="C2392" s="320"/>
      <c r="D2392" s="7">
        <v>1</v>
      </c>
      <c r="E2392" s="650">
        <v>4174.8500000000004</v>
      </c>
      <c r="F2392" s="8">
        <f>E2392/100*$I$2*Main!$AF$2</f>
        <v>5009.8200000000006</v>
      </c>
      <c r="G2392" s="639">
        <f>F2392*Main!$AF$4</f>
        <v>5009.8200000000006</v>
      </c>
      <c r="H2392" s="9"/>
    </row>
    <row r="2393" spans="1:9" s="5" customFormat="1" x14ac:dyDescent="0.35">
      <c r="A2393" s="416">
        <v>9254861</v>
      </c>
      <c r="B2393" s="254" t="s">
        <v>3217</v>
      </c>
      <c r="C2393" s="320"/>
      <c r="D2393" s="7">
        <v>1</v>
      </c>
      <c r="E2393" s="650">
        <v>4261.7666666666664</v>
      </c>
      <c r="F2393" s="8">
        <f>E2393/100*$I$2*Main!$AF$2</f>
        <v>5114.12</v>
      </c>
      <c r="G2393" s="639">
        <f>F2393*Main!$AF$4</f>
        <v>5114.12</v>
      </c>
      <c r="H2393" s="9"/>
    </row>
    <row r="2394" spans="1:9" s="5" customFormat="1" x14ac:dyDescent="0.35">
      <c r="A2394" s="416">
        <v>9254862</v>
      </c>
      <c r="B2394" s="254" t="s">
        <v>3218</v>
      </c>
      <c r="C2394" s="320"/>
      <c r="D2394" s="7">
        <v>1</v>
      </c>
      <c r="E2394" s="650">
        <v>4372.375</v>
      </c>
      <c r="F2394" s="8">
        <f>E2394/100*$I$2*Main!$AF$2</f>
        <v>5246.85</v>
      </c>
      <c r="G2394" s="639">
        <f>F2394*Main!$AF$4</f>
        <v>5246.85</v>
      </c>
      <c r="H2394" s="9"/>
    </row>
    <row r="2395" spans="1:9" s="5" customFormat="1" x14ac:dyDescent="0.35">
      <c r="A2395" s="416">
        <v>9254863</v>
      </c>
      <c r="B2395" s="254" t="s">
        <v>3219</v>
      </c>
      <c r="C2395" s="320"/>
      <c r="D2395" s="7">
        <v>1</v>
      </c>
      <c r="E2395" s="650">
        <v>4553.4916666666668</v>
      </c>
      <c r="F2395" s="8">
        <f>E2395/100*$I$2*Main!$AF$2</f>
        <v>5464.1900000000005</v>
      </c>
      <c r="G2395" s="639">
        <f>F2395*Main!$AF$4</f>
        <v>5464.1900000000005</v>
      </c>
      <c r="H2395" s="9"/>
    </row>
    <row r="2396" spans="1:9" s="5" customFormat="1" x14ac:dyDescent="0.35">
      <c r="A2396" s="416">
        <v>9254864</v>
      </c>
      <c r="B2396" s="254" t="s">
        <v>3220</v>
      </c>
      <c r="C2396" s="320"/>
      <c r="D2396" s="7">
        <v>1</v>
      </c>
      <c r="E2396" s="650">
        <v>4422.3166666666666</v>
      </c>
      <c r="F2396" s="8">
        <f>E2396/100*$I$2*Main!$AF$2</f>
        <v>5306.78</v>
      </c>
      <c r="G2396" s="639">
        <f>F2396*Main!$AF$4</f>
        <v>5306.78</v>
      </c>
      <c r="H2396" s="9"/>
    </row>
    <row r="2397" spans="1:9" s="106" customFormat="1" x14ac:dyDescent="0.35">
      <c r="A2397" s="416">
        <v>9254865</v>
      </c>
      <c r="B2397" s="254" t="s">
        <v>3221</v>
      </c>
      <c r="C2397" s="320"/>
      <c r="D2397" s="7">
        <v>1</v>
      </c>
      <c r="E2397" s="650">
        <v>4789.2</v>
      </c>
      <c r="F2397" s="8">
        <f>E2397/100*$I$2*Main!$AF$2</f>
        <v>5747.0399999999991</v>
      </c>
      <c r="G2397" s="639">
        <f>F2397*Main!$AF$4</f>
        <v>5747.0399999999991</v>
      </c>
      <c r="H2397" s="105"/>
      <c r="I2397" s="5"/>
    </row>
    <row r="2398" spans="1:9" s="106" customFormat="1" x14ac:dyDescent="0.35">
      <c r="A2398" s="416">
        <v>9228892</v>
      </c>
      <c r="B2398" s="254" t="s">
        <v>3222</v>
      </c>
      <c r="C2398" s="320"/>
      <c r="D2398" s="7">
        <v>1</v>
      </c>
      <c r="E2398" s="650">
        <v>5318.7</v>
      </c>
      <c r="F2398" s="8">
        <f>E2398/100*$I$2*Main!$AF$2</f>
        <v>6382.44</v>
      </c>
      <c r="G2398" s="639">
        <f>F2398*Main!$AF$4</f>
        <v>6382.44</v>
      </c>
      <c r="H2398" s="105"/>
      <c r="I2398" s="5"/>
    </row>
    <row r="2399" spans="1:9" s="106" customFormat="1" x14ac:dyDescent="0.35">
      <c r="A2399" s="416">
        <v>9228893</v>
      </c>
      <c r="B2399" s="254" t="s">
        <v>3223</v>
      </c>
      <c r="C2399" s="320"/>
      <c r="D2399" s="7">
        <v>1</v>
      </c>
      <c r="E2399" s="650">
        <v>5423.2</v>
      </c>
      <c r="F2399" s="8">
        <f>E2399/100*$I$2*Main!$AF$2</f>
        <v>6507.84</v>
      </c>
      <c r="G2399" s="639">
        <f>F2399*Main!$AF$4</f>
        <v>6507.84</v>
      </c>
      <c r="H2399" s="105"/>
      <c r="I2399" s="5"/>
    </row>
    <row r="2400" spans="1:9" s="106" customFormat="1" x14ac:dyDescent="0.35">
      <c r="A2400" s="416">
        <v>9228894</v>
      </c>
      <c r="B2400" s="254" t="s">
        <v>3224</v>
      </c>
      <c r="C2400" s="320"/>
      <c r="D2400" s="7">
        <v>1</v>
      </c>
      <c r="E2400" s="650">
        <v>5555.75</v>
      </c>
      <c r="F2400" s="8">
        <f>E2400/100*$I$2*Main!$AF$2</f>
        <v>6666.9</v>
      </c>
      <c r="G2400" s="639">
        <f>F2400*Main!$AF$4</f>
        <v>6666.9</v>
      </c>
      <c r="H2400" s="105"/>
      <c r="I2400" s="5"/>
    </row>
    <row r="2401" spans="1:9" s="5" customFormat="1" x14ac:dyDescent="0.35">
      <c r="A2401" s="416">
        <v>9228895</v>
      </c>
      <c r="B2401" s="254" t="s">
        <v>3225</v>
      </c>
      <c r="C2401" s="320"/>
      <c r="D2401" s="7">
        <v>1</v>
      </c>
      <c r="E2401" s="650">
        <v>5767.6</v>
      </c>
      <c r="F2401" s="8">
        <f>E2401/100*$I$2*Main!$AF$2</f>
        <v>6921.12</v>
      </c>
      <c r="G2401" s="639">
        <f>F2401*Main!$AF$4</f>
        <v>6921.12</v>
      </c>
      <c r="H2401" s="9"/>
    </row>
    <row r="2402" spans="1:9" s="5" customFormat="1" x14ac:dyDescent="0.35">
      <c r="A2402" s="416">
        <v>9228897</v>
      </c>
      <c r="B2402" s="254" t="s">
        <v>3226</v>
      </c>
      <c r="C2402" s="320"/>
      <c r="D2402" s="7">
        <v>1</v>
      </c>
      <c r="E2402" s="650">
        <v>5592.5166666666664</v>
      </c>
      <c r="F2402" s="8">
        <f>E2402/100*$I$2*Main!$AF$2</f>
        <v>6711.0199999999995</v>
      </c>
      <c r="G2402" s="639">
        <f>F2402*Main!$AF$4</f>
        <v>6711.0199999999995</v>
      </c>
      <c r="H2402" s="9"/>
    </row>
    <row r="2403" spans="1:9" s="5" customFormat="1" x14ac:dyDescent="0.35">
      <c r="A2403" s="416">
        <v>9228898</v>
      </c>
      <c r="B2403" s="254" t="s">
        <v>3227</v>
      </c>
      <c r="C2403" s="320"/>
      <c r="D2403" s="7">
        <v>1</v>
      </c>
      <c r="E2403" s="650">
        <v>6047.2833333333338</v>
      </c>
      <c r="F2403" s="8">
        <f>E2403/100*$I$2*Main!$AF$2</f>
        <v>7256.7400000000007</v>
      </c>
      <c r="G2403" s="639">
        <f>F2403*Main!$AF$4</f>
        <v>7256.7400000000007</v>
      </c>
      <c r="H2403" s="9"/>
    </row>
    <row r="2404" spans="1:9" s="5" customFormat="1" x14ac:dyDescent="0.35">
      <c r="A2404" s="416">
        <v>9248732</v>
      </c>
      <c r="B2404" s="254" t="s">
        <v>3228</v>
      </c>
      <c r="C2404" s="320"/>
      <c r="D2404" s="7">
        <v>1</v>
      </c>
      <c r="E2404" s="650">
        <v>4603.4666666666662</v>
      </c>
      <c r="F2404" s="8">
        <f>E2404/100*$I$2*Main!$AF$2</f>
        <v>5524.1599999999989</v>
      </c>
      <c r="G2404" s="639">
        <f>F2404*Main!$AF$4</f>
        <v>5524.1599999999989</v>
      </c>
      <c r="H2404" s="9"/>
    </row>
    <row r="2405" spans="1:9" s="5" customFormat="1" x14ac:dyDescent="0.35">
      <c r="A2405" s="416">
        <v>9248733</v>
      </c>
      <c r="B2405" s="254" t="s">
        <v>3229</v>
      </c>
      <c r="C2405" s="320"/>
      <c r="D2405" s="7">
        <v>1</v>
      </c>
      <c r="E2405" s="650">
        <v>4827.3166666666666</v>
      </c>
      <c r="F2405" s="8">
        <f>E2405/100*$I$2*Main!$AF$2</f>
        <v>5792.7800000000007</v>
      </c>
      <c r="G2405" s="639">
        <f>F2405*Main!$AF$4</f>
        <v>5792.7800000000007</v>
      </c>
      <c r="H2405" s="9"/>
    </row>
    <row r="2406" spans="1:9" s="5" customFormat="1" x14ac:dyDescent="0.35">
      <c r="A2406" s="416">
        <v>9228917</v>
      </c>
      <c r="B2406" s="254" t="s">
        <v>3230</v>
      </c>
      <c r="C2406" s="320"/>
      <c r="D2406" s="7">
        <v>1</v>
      </c>
      <c r="E2406" s="650">
        <v>5028.916666666667</v>
      </c>
      <c r="F2406" s="8">
        <f>E2406/100*$I$2*Main!$AF$2</f>
        <v>6034.7</v>
      </c>
      <c r="G2406" s="639">
        <f>F2406*Main!$AF$4</f>
        <v>6034.7</v>
      </c>
      <c r="H2406" s="9"/>
    </row>
    <row r="2407" spans="1:9" s="5" customFormat="1" x14ac:dyDescent="0.35">
      <c r="A2407" s="416">
        <v>9228918</v>
      </c>
      <c r="B2407" s="254" t="s">
        <v>3231</v>
      </c>
      <c r="C2407" s="320"/>
      <c r="D2407" s="7">
        <v>1</v>
      </c>
      <c r="E2407" s="650">
        <v>5152.5249999999996</v>
      </c>
      <c r="F2407" s="8">
        <f>E2407/100*$I$2*Main!$AF$2</f>
        <v>6183.03</v>
      </c>
      <c r="G2407" s="639">
        <f>F2407*Main!$AF$4</f>
        <v>6183.03</v>
      </c>
      <c r="H2407" s="9"/>
    </row>
    <row r="2408" spans="1:9" s="5" customFormat="1" x14ac:dyDescent="0.35">
      <c r="A2408" s="416">
        <v>9248734</v>
      </c>
      <c r="B2408" s="254" t="s">
        <v>3232</v>
      </c>
      <c r="C2408" s="320"/>
      <c r="D2408" s="7">
        <v>1</v>
      </c>
      <c r="E2408" s="650">
        <v>5293.9833333333336</v>
      </c>
      <c r="F2408" s="8">
        <f>E2408/100*$I$2*Main!$AF$2</f>
        <v>6352.78</v>
      </c>
      <c r="G2408" s="639">
        <f>F2408*Main!$AF$4</f>
        <v>6352.78</v>
      </c>
      <c r="H2408" s="9"/>
    </row>
    <row r="2409" spans="1:9" s="5" customFormat="1" x14ac:dyDescent="0.35">
      <c r="A2409" s="416">
        <v>9242931</v>
      </c>
      <c r="B2409" s="254" t="s">
        <v>3233</v>
      </c>
      <c r="C2409" s="320"/>
      <c r="D2409" s="7">
        <v>1</v>
      </c>
      <c r="E2409" s="650">
        <v>6697.7416666666668</v>
      </c>
      <c r="F2409" s="8">
        <f>E2409/100*$I$2*Main!$AF$2</f>
        <v>8037.2900000000009</v>
      </c>
      <c r="G2409" s="639">
        <f>F2409*Main!$AF$4</f>
        <v>8037.2900000000009</v>
      </c>
      <c r="H2409" s="9"/>
    </row>
    <row r="2410" spans="1:9" s="5" customFormat="1" x14ac:dyDescent="0.35">
      <c r="A2410" s="416">
        <v>9242932</v>
      </c>
      <c r="B2410" s="254" t="s">
        <v>3234</v>
      </c>
      <c r="C2410" s="320"/>
      <c r="D2410" s="7">
        <v>1</v>
      </c>
      <c r="E2410" s="650">
        <v>6802.2416666666668</v>
      </c>
      <c r="F2410" s="8">
        <f>E2410/100*$I$2*Main!$AF$2</f>
        <v>8162.6900000000005</v>
      </c>
      <c r="G2410" s="639">
        <f>F2410*Main!$AF$4</f>
        <v>8162.6900000000005</v>
      </c>
      <c r="H2410" s="9"/>
    </row>
    <row r="2411" spans="1:9" s="106" customFormat="1" x14ac:dyDescent="0.35">
      <c r="A2411" s="416">
        <v>9242933</v>
      </c>
      <c r="B2411" s="254" t="s">
        <v>3235</v>
      </c>
      <c r="C2411" s="320"/>
      <c r="D2411" s="7">
        <v>1</v>
      </c>
      <c r="E2411" s="650">
        <v>6934.8249999999998</v>
      </c>
      <c r="F2411" s="8">
        <f>E2411/100*$I$2*Main!$AF$2</f>
        <v>8321.7899999999991</v>
      </c>
      <c r="G2411" s="639">
        <f>F2411*Main!$AF$4</f>
        <v>8321.7899999999991</v>
      </c>
      <c r="H2411" s="105"/>
      <c r="I2411" s="5"/>
    </row>
    <row r="2412" spans="1:9" s="106" customFormat="1" x14ac:dyDescent="0.35">
      <c r="A2412" s="416">
        <v>9242934</v>
      </c>
      <c r="B2412" s="254" t="s">
        <v>3236</v>
      </c>
      <c r="C2412" s="320"/>
      <c r="D2412" s="7">
        <v>1</v>
      </c>
      <c r="E2412" s="650">
        <v>7146.666666666667</v>
      </c>
      <c r="F2412" s="8">
        <f>E2412/100*$I$2*Main!$AF$2</f>
        <v>8576</v>
      </c>
      <c r="G2412" s="639">
        <f>F2412*Main!$AF$4</f>
        <v>8576</v>
      </c>
      <c r="H2412" s="105"/>
      <c r="I2412" s="5"/>
    </row>
    <row r="2413" spans="1:9" s="5" customFormat="1" x14ac:dyDescent="0.35">
      <c r="A2413" s="416">
        <v>9242935</v>
      </c>
      <c r="B2413" s="254" t="s">
        <v>3237</v>
      </c>
      <c r="C2413" s="320"/>
      <c r="D2413" s="7">
        <v>1</v>
      </c>
      <c r="E2413" s="650">
        <v>7277.6416666666664</v>
      </c>
      <c r="F2413" s="8">
        <f>E2413/100*$I$2*Main!$AF$2</f>
        <v>8733.17</v>
      </c>
      <c r="G2413" s="639">
        <f>F2413*Main!$AF$4</f>
        <v>8733.17</v>
      </c>
      <c r="H2413" s="9"/>
    </row>
    <row r="2414" spans="1:9" s="5" customFormat="1" x14ac:dyDescent="0.35">
      <c r="A2414" s="416">
        <v>9242936</v>
      </c>
      <c r="B2414" s="254" t="s">
        <v>3238</v>
      </c>
      <c r="C2414" s="320"/>
      <c r="D2414" s="7">
        <v>1</v>
      </c>
      <c r="E2414" s="650">
        <v>7426.3583333333336</v>
      </c>
      <c r="F2414" s="8">
        <f>E2414/100*$I$2*Main!$AF$2</f>
        <v>8911.6299999999992</v>
      </c>
      <c r="G2414" s="639">
        <f>F2414*Main!$AF$4</f>
        <v>8911.6299999999992</v>
      </c>
      <c r="H2414" s="9"/>
    </row>
    <row r="2415" spans="1:9" s="5" customFormat="1" x14ac:dyDescent="0.35">
      <c r="A2415" s="416">
        <v>9254866</v>
      </c>
      <c r="B2415" s="254" t="s">
        <v>3239</v>
      </c>
      <c r="C2415" s="320"/>
      <c r="D2415" s="7">
        <v>1</v>
      </c>
      <c r="E2415" s="650">
        <v>5318.7</v>
      </c>
      <c r="F2415" s="8">
        <f>E2415/100*$I$2*Main!$AF$2</f>
        <v>6382.44</v>
      </c>
      <c r="G2415" s="639">
        <f>F2415*Main!$AF$4</f>
        <v>6382.44</v>
      </c>
      <c r="H2415" s="9"/>
    </row>
    <row r="2416" spans="1:9" s="5" customFormat="1" x14ac:dyDescent="0.35">
      <c r="A2416" s="416">
        <v>9254867</v>
      </c>
      <c r="B2416" s="254" t="s">
        <v>3240</v>
      </c>
      <c r="C2416" s="320"/>
      <c r="D2416" s="7">
        <v>1</v>
      </c>
      <c r="E2416" s="650">
        <v>5423.2</v>
      </c>
      <c r="F2416" s="8">
        <f>E2416/100*$I$2*Main!$AF$2</f>
        <v>6507.84</v>
      </c>
      <c r="G2416" s="639">
        <f>F2416*Main!$AF$4</f>
        <v>6507.84</v>
      </c>
      <c r="H2416" s="9"/>
    </row>
    <row r="2417" spans="1:8" s="5" customFormat="1" x14ac:dyDescent="0.35">
      <c r="A2417" s="416">
        <v>9254868</v>
      </c>
      <c r="B2417" s="254" t="s">
        <v>3241</v>
      </c>
      <c r="C2417" s="320"/>
      <c r="D2417" s="7">
        <v>1</v>
      </c>
      <c r="E2417" s="650">
        <v>5555.75</v>
      </c>
      <c r="F2417" s="8">
        <f>E2417/100*$I$2*Main!$AF$2</f>
        <v>6666.9</v>
      </c>
      <c r="G2417" s="639">
        <f>F2417*Main!$AF$4</f>
        <v>6666.9</v>
      </c>
      <c r="H2417" s="9"/>
    </row>
    <row r="2418" spans="1:8" s="5" customFormat="1" x14ac:dyDescent="0.35">
      <c r="A2418" s="416">
        <v>9254869</v>
      </c>
      <c r="B2418" s="254" t="s">
        <v>3242</v>
      </c>
      <c r="C2418" s="320"/>
      <c r="D2418" s="7">
        <v>1</v>
      </c>
      <c r="E2418" s="650">
        <v>5767.6</v>
      </c>
      <c r="F2418" s="8">
        <f>E2418/100*$I$2*Main!$AF$2</f>
        <v>6921.12</v>
      </c>
      <c r="G2418" s="639">
        <f>F2418*Main!$AF$4</f>
        <v>6921.12</v>
      </c>
      <c r="H2418" s="9"/>
    </row>
    <row r="2419" spans="1:8" s="5" customFormat="1" x14ac:dyDescent="0.35">
      <c r="A2419" s="416">
        <v>9254870</v>
      </c>
      <c r="B2419" s="254" t="s">
        <v>3243</v>
      </c>
      <c r="C2419" s="320"/>
      <c r="D2419" s="7">
        <v>1</v>
      </c>
      <c r="E2419" s="650">
        <v>5592.5166666666664</v>
      </c>
      <c r="F2419" s="8">
        <f>E2419/100*$I$2*Main!$AF$2</f>
        <v>6711.0199999999995</v>
      </c>
      <c r="G2419" s="639">
        <f>F2419*Main!$AF$4</f>
        <v>6711.0199999999995</v>
      </c>
      <c r="H2419" s="9"/>
    </row>
    <row r="2420" spans="1:8" s="5" customFormat="1" x14ac:dyDescent="0.35">
      <c r="A2420" s="416">
        <v>9254871</v>
      </c>
      <c r="B2420" s="254" t="s">
        <v>3244</v>
      </c>
      <c r="C2420" s="320"/>
      <c r="D2420" s="7">
        <v>1</v>
      </c>
      <c r="E2420" s="650">
        <v>6047.2833333333338</v>
      </c>
      <c r="F2420" s="8">
        <f>E2420/100*$I$2*Main!$AF$2</f>
        <v>7256.7400000000007</v>
      </c>
      <c r="G2420" s="639">
        <f>F2420*Main!$AF$4</f>
        <v>7256.7400000000007</v>
      </c>
      <c r="H2420" s="9"/>
    </row>
    <row r="2421" spans="1:8" s="5" customFormat="1" x14ac:dyDescent="0.35">
      <c r="A2421" s="416">
        <v>9228909</v>
      </c>
      <c r="B2421" s="254" t="s">
        <v>3245</v>
      </c>
      <c r="C2421" s="320"/>
      <c r="D2421" s="7">
        <v>1</v>
      </c>
      <c r="E2421" s="650">
        <v>5513.7250000000004</v>
      </c>
      <c r="F2421" s="8">
        <f>E2421/100*$I$2*Main!$AF$2</f>
        <v>6616.47</v>
      </c>
      <c r="G2421" s="639">
        <f>F2421*Main!$AF$4</f>
        <v>6616.47</v>
      </c>
      <c r="H2421" s="9"/>
    </row>
    <row r="2422" spans="1:8" s="5" customFormat="1" x14ac:dyDescent="0.35">
      <c r="A2422" s="416">
        <v>9228910</v>
      </c>
      <c r="B2422" s="254" t="s">
        <v>3246</v>
      </c>
      <c r="C2422" s="320"/>
      <c r="D2422" s="7">
        <v>1</v>
      </c>
      <c r="E2422" s="650">
        <v>5618.25</v>
      </c>
      <c r="F2422" s="8">
        <f>E2422/100*$I$2*Main!$AF$2</f>
        <v>6741.9</v>
      </c>
      <c r="G2422" s="639">
        <f>F2422*Main!$AF$4</f>
        <v>6741.9</v>
      </c>
      <c r="H2422" s="9"/>
    </row>
    <row r="2423" spans="1:8" s="5" customFormat="1" x14ac:dyDescent="0.35">
      <c r="A2423" s="416">
        <v>9228911</v>
      </c>
      <c r="B2423" s="254" t="s">
        <v>3247</v>
      </c>
      <c r="C2423" s="320"/>
      <c r="D2423" s="7">
        <v>1</v>
      </c>
      <c r="E2423" s="650">
        <v>5750.833333333333</v>
      </c>
      <c r="F2423" s="8">
        <f>E2423/100*$I$2*Main!$AF$2</f>
        <v>6901</v>
      </c>
      <c r="G2423" s="639">
        <f>F2423*Main!$AF$4</f>
        <v>6901</v>
      </c>
      <c r="H2423" s="9"/>
    </row>
    <row r="2424" spans="1:8" s="5" customFormat="1" x14ac:dyDescent="0.35">
      <c r="A2424" s="416">
        <v>9228912</v>
      </c>
      <c r="B2424" s="254" t="s">
        <v>3248</v>
      </c>
      <c r="C2424" s="320"/>
      <c r="D2424" s="7">
        <v>1</v>
      </c>
      <c r="E2424" s="650">
        <v>5962.65</v>
      </c>
      <c r="F2424" s="8">
        <f>E2424/100*$I$2*Main!$AF$2</f>
        <v>7155.1799999999994</v>
      </c>
      <c r="G2424" s="639">
        <f>F2424*Main!$AF$4</f>
        <v>7155.1799999999994</v>
      </c>
      <c r="H2424" s="9"/>
    </row>
    <row r="2425" spans="1:8" s="5" customFormat="1" x14ac:dyDescent="0.35">
      <c r="A2425" s="416">
        <v>9228913</v>
      </c>
      <c r="B2425" s="254" t="s">
        <v>3249</v>
      </c>
      <c r="C2425" s="320"/>
      <c r="D2425" s="7">
        <v>1</v>
      </c>
      <c r="E2425" s="650">
        <v>5775.75</v>
      </c>
      <c r="F2425" s="8">
        <f>E2425/100*$I$2*Main!$AF$2</f>
        <v>6930.9</v>
      </c>
      <c r="G2425" s="639">
        <f>F2425*Main!$AF$4</f>
        <v>6930.9</v>
      </c>
      <c r="H2425" s="9"/>
    </row>
    <row r="2426" spans="1:8" s="5" customFormat="1" x14ac:dyDescent="0.35">
      <c r="A2426" s="416">
        <v>9228914</v>
      </c>
      <c r="B2426" s="254" t="s">
        <v>3250</v>
      </c>
      <c r="C2426" s="320"/>
      <c r="D2426" s="7">
        <v>1</v>
      </c>
      <c r="E2426" s="650">
        <v>6242.3583333333336</v>
      </c>
      <c r="F2426" s="8">
        <f>E2426/100*$I$2*Main!$AF$2</f>
        <v>7490.83</v>
      </c>
      <c r="G2426" s="639">
        <f>F2426*Main!$AF$4</f>
        <v>7490.83</v>
      </c>
      <c r="H2426" s="9"/>
    </row>
    <row r="2427" spans="1:8" s="5" customFormat="1" x14ac:dyDescent="0.35">
      <c r="A2427" s="416">
        <v>9248735</v>
      </c>
      <c r="B2427" s="254" t="s">
        <v>3251</v>
      </c>
      <c r="C2427" s="320"/>
      <c r="D2427" s="7">
        <v>1</v>
      </c>
      <c r="E2427" s="650">
        <v>4798.5166666666664</v>
      </c>
      <c r="F2427" s="8">
        <f>E2427/100*$I$2*Main!$AF$2</f>
        <v>5758.2199999999993</v>
      </c>
      <c r="G2427" s="639">
        <f>F2427*Main!$AF$4</f>
        <v>5758.2199999999993</v>
      </c>
      <c r="H2427" s="9"/>
    </row>
    <row r="2428" spans="1:8" s="5" customFormat="1" x14ac:dyDescent="0.35">
      <c r="A2428" s="416">
        <v>9248736</v>
      </c>
      <c r="B2428" s="254" t="s">
        <v>3252</v>
      </c>
      <c r="C2428" s="320"/>
      <c r="D2428" s="7">
        <v>1</v>
      </c>
      <c r="E2428" s="650">
        <v>5022.4250000000002</v>
      </c>
      <c r="F2428" s="8">
        <f>E2428/100*$I$2*Main!$AF$2</f>
        <v>6026.9100000000008</v>
      </c>
      <c r="G2428" s="639">
        <f>F2428*Main!$AF$4</f>
        <v>6026.9100000000008</v>
      </c>
      <c r="H2428" s="9"/>
    </row>
    <row r="2429" spans="1:8" s="5" customFormat="1" x14ac:dyDescent="0.35">
      <c r="A2429" s="416">
        <v>9248737</v>
      </c>
      <c r="B2429" s="254" t="s">
        <v>3253</v>
      </c>
      <c r="C2429" s="320"/>
      <c r="D2429" s="7">
        <v>1</v>
      </c>
      <c r="E2429" s="650">
        <v>5223.9666666666662</v>
      </c>
      <c r="F2429" s="8">
        <f>E2429/100*$I$2*Main!$AF$2</f>
        <v>6268.76</v>
      </c>
      <c r="G2429" s="639">
        <f>F2429*Main!$AF$4</f>
        <v>6268.76</v>
      </c>
      <c r="H2429" s="9"/>
    </row>
    <row r="2430" spans="1:8" s="5" customFormat="1" x14ac:dyDescent="0.35">
      <c r="A2430" s="416">
        <v>9248738</v>
      </c>
      <c r="B2430" s="254" t="s">
        <v>3254</v>
      </c>
      <c r="C2430" s="320"/>
      <c r="D2430" s="7">
        <v>1</v>
      </c>
      <c r="E2430" s="650">
        <v>5347.625</v>
      </c>
      <c r="F2430" s="8">
        <f>E2430/100*$I$2*Main!$AF$2</f>
        <v>6417.15</v>
      </c>
      <c r="G2430" s="639">
        <f>F2430*Main!$AF$4</f>
        <v>6417.15</v>
      </c>
      <c r="H2430" s="9"/>
    </row>
    <row r="2431" spans="1:8" s="5" customFormat="1" x14ac:dyDescent="0.35">
      <c r="A2431" s="416">
        <v>9248739</v>
      </c>
      <c r="B2431" s="254" t="s">
        <v>3255</v>
      </c>
      <c r="C2431" s="320"/>
      <c r="D2431" s="7">
        <v>1</v>
      </c>
      <c r="E2431" s="650">
        <v>5489.0083333333332</v>
      </c>
      <c r="F2431" s="8">
        <f>E2431/100*$I$2*Main!$AF$2</f>
        <v>6586.8099999999995</v>
      </c>
      <c r="G2431" s="639">
        <f>F2431*Main!$AF$4</f>
        <v>6586.8099999999995</v>
      </c>
      <c r="H2431" s="9"/>
    </row>
    <row r="2432" spans="1:8" s="5" customFormat="1" x14ac:dyDescent="0.35">
      <c r="A2432" s="416">
        <v>9242937</v>
      </c>
      <c r="B2432" s="254" t="s">
        <v>3256</v>
      </c>
      <c r="C2432" s="320"/>
      <c r="D2432" s="7">
        <v>1</v>
      </c>
      <c r="E2432" s="650">
        <v>6892.8</v>
      </c>
      <c r="F2432" s="8">
        <f>E2432/100*$I$2*Main!$AF$2</f>
        <v>8271.36</v>
      </c>
      <c r="G2432" s="639">
        <f>F2432*Main!$AF$4</f>
        <v>8271.36</v>
      </c>
      <c r="H2432" s="9"/>
    </row>
    <row r="2433" spans="1:8" s="5" customFormat="1" x14ac:dyDescent="0.35">
      <c r="A2433" s="416">
        <v>9242939</v>
      </c>
      <c r="B2433" s="254" t="s">
        <v>3257</v>
      </c>
      <c r="C2433" s="320"/>
      <c r="D2433" s="7">
        <v>1</v>
      </c>
      <c r="E2433" s="650">
        <v>6997.3083333333334</v>
      </c>
      <c r="F2433" s="8">
        <f>E2433/100*$I$2*Main!$AF$2</f>
        <v>8396.77</v>
      </c>
      <c r="G2433" s="639">
        <f>F2433*Main!$AF$4</f>
        <v>8396.77</v>
      </c>
      <c r="H2433" s="9"/>
    </row>
    <row r="2434" spans="1:8" s="5" customFormat="1" x14ac:dyDescent="0.35">
      <c r="A2434" s="416">
        <v>9242941</v>
      </c>
      <c r="B2434" s="254" t="s">
        <v>3258</v>
      </c>
      <c r="C2434" s="320"/>
      <c r="D2434" s="7">
        <v>1</v>
      </c>
      <c r="E2434" s="650">
        <v>7129.9083333333338</v>
      </c>
      <c r="F2434" s="8">
        <f>E2434/100*$I$2*Main!$AF$2</f>
        <v>8555.8900000000012</v>
      </c>
      <c r="G2434" s="639">
        <f>F2434*Main!$AF$4</f>
        <v>8555.8900000000012</v>
      </c>
      <c r="H2434" s="9"/>
    </row>
    <row r="2435" spans="1:8" s="5" customFormat="1" x14ac:dyDescent="0.35">
      <c r="A2435" s="416">
        <v>9242943</v>
      </c>
      <c r="B2435" s="254" t="s">
        <v>3259</v>
      </c>
      <c r="C2435" s="320"/>
      <c r="D2435" s="7">
        <v>1</v>
      </c>
      <c r="E2435" s="650">
        <v>7341.708333333333</v>
      </c>
      <c r="F2435" s="8">
        <f>E2435/100*$I$2*Main!$AF$2</f>
        <v>8810.0499999999993</v>
      </c>
      <c r="G2435" s="639">
        <f>F2435*Main!$AF$4</f>
        <v>8810.0499999999993</v>
      </c>
      <c r="H2435" s="9"/>
    </row>
    <row r="2436" spans="1:8" s="5" customFormat="1" x14ac:dyDescent="0.35">
      <c r="A2436" s="416">
        <v>9239733</v>
      </c>
      <c r="B2436" s="254" t="s">
        <v>3260</v>
      </c>
      <c r="C2436" s="320"/>
      <c r="D2436" s="7">
        <v>1</v>
      </c>
      <c r="E2436" s="650">
        <v>7426.2416666666668</v>
      </c>
      <c r="F2436" s="8">
        <f>E2436/100*$I$2*Main!$AF$2</f>
        <v>8911.49</v>
      </c>
      <c r="G2436" s="639">
        <f>F2436*Main!$AF$4</f>
        <v>8911.49</v>
      </c>
      <c r="H2436" s="9"/>
    </row>
    <row r="2437" spans="1:8" s="5" customFormat="1" x14ac:dyDescent="0.35">
      <c r="A2437" s="416">
        <v>9242944</v>
      </c>
      <c r="B2437" s="254" t="s">
        <v>3261</v>
      </c>
      <c r="C2437" s="320"/>
      <c r="D2437" s="7">
        <v>1</v>
      </c>
      <c r="E2437" s="650">
        <v>7621.4333333333334</v>
      </c>
      <c r="F2437" s="8">
        <f>E2437/100*$I$2*Main!$AF$2</f>
        <v>9145.7199999999993</v>
      </c>
      <c r="G2437" s="639">
        <f>F2437*Main!$AF$4</f>
        <v>9145.7199999999993</v>
      </c>
      <c r="H2437" s="9"/>
    </row>
    <row r="2438" spans="1:8" s="5" customFormat="1" x14ac:dyDescent="0.35">
      <c r="A2438" s="416">
        <v>9254872</v>
      </c>
      <c r="B2438" s="254" t="s">
        <v>3262</v>
      </c>
      <c r="C2438" s="320"/>
      <c r="D2438" s="7">
        <v>1</v>
      </c>
      <c r="E2438" s="650">
        <v>5513.7250000000004</v>
      </c>
      <c r="F2438" s="8">
        <f>E2438/100*$I$2*Main!$AF$2</f>
        <v>6616.47</v>
      </c>
      <c r="G2438" s="639">
        <f>F2438*Main!$AF$4</f>
        <v>6616.47</v>
      </c>
      <c r="H2438" s="9"/>
    </row>
    <row r="2439" spans="1:8" s="5" customFormat="1" x14ac:dyDescent="0.35">
      <c r="A2439" s="416">
        <v>9254873</v>
      </c>
      <c r="B2439" s="254" t="s">
        <v>3263</v>
      </c>
      <c r="C2439" s="320"/>
      <c r="D2439" s="7">
        <v>1</v>
      </c>
      <c r="E2439" s="650">
        <v>5618.25</v>
      </c>
      <c r="F2439" s="8">
        <f>E2439/100*$I$2*Main!$AF$2</f>
        <v>6741.9</v>
      </c>
      <c r="G2439" s="639">
        <f>F2439*Main!$AF$4</f>
        <v>6741.9</v>
      </c>
      <c r="H2439" s="9"/>
    </row>
    <row r="2440" spans="1:8" s="5" customFormat="1" x14ac:dyDescent="0.35">
      <c r="A2440" s="416">
        <v>9254874</v>
      </c>
      <c r="B2440" s="254" t="s">
        <v>3264</v>
      </c>
      <c r="C2440" s="320"/>
      <c r="D2440" s="7">
        <v>1</v>
      </c>
      <c r="E2440" s="650">
        <v>5750.833333333333</v>
      </c>
      <c r="F2440" s="8">
        <f>E2440/100*$I$2*Main!$AF$2</f>
        <v>6901</v>
      </c>
      <c r="G2440" s="639">
        <f>F2440*Main!$AF$4</f>
        <v>6901</v>
      </c>
      <c r="H2440" s="9"/>
    </row>
    <row r="2441" spans="1:8" s="5" customFormat="1" x14ac:dyDescent="0.35">
      <c r="A2441" s="416">
        <v>9254875</v>
      </c>
      <c r="B2441" s="254" t="s">
        <v>3265</v>
      </c>
      <c r="C2441" s="320"/>
      <c r="D2441" s="7">
        <v>1</v>
      </c>
      <c r="E2441" s="650">
        <v>5962.65</v>
      </c>
      <c r="F2441" s="8">
        <f>E2441/100*$I$2*Main!$AF$2</f>
        <v>7155.1799999999994</v>
      </c>
      <c r="G2441" s="639">
        <f>F2441*Main!$AF$4</f>
        <v>7155.1799999999994</v>
      </c>
      <c r="H2441" s="9"/>
    </row>
    <row r="2442" spans="1:8" s="5" customFormat="1" x14ac:dyDescent="0.35">
      <c r="A2442" s="416">
        <v>9254876</v>
      </c>
      <c r="B2442" s="254" t="s">
        <v>3266</v>
      </c>
      <c r="C2442" s="320"/>
      <c r="D2442" s="7">
        <v>1</v>
      </c>
      <c r="E2442" s="650">
        <v>5775.75</v>
      </c>
      <c r="F2442" s="8">
        <f>E2442/100*$I$2*Main!$AF$2</f>
        <v>6930.9</v>
      </c>
      <c r="G2442" s="639">
        <f>F2442*Main!$AF$4</f>
        <v>6930.9</v>
      </c>
      <c r="H2442" s="9"/>
    </row>
    <row r="2443" spans="1:8" s="5" customFormat="1" x14ac:dyDescent="0.35">
      <c r="A2443" s="416">
        <v>9254877</v>
      </c>
      <c r="B2443" s="254" t="s">
        <v>3267</v>
      </c>
      <c r="C2443" s="320"/>
      <c r="D2443" s="7">
        <v>1</v>
      </c>
      <c r="E2443" s="650">
        <v>6242.3583333333336</v>
      </c>
      <c r="F2443" s="8">
        <f>E2443/100*$I$2*Main!$AF$2</f>
        <v>7490.83</v>
      </c>
      <c r="G2443" s="639">
        <f>F2443*Main!$AF$4</f>
        <v>7490.83</v>
      </c>
      <c r="H2443" s="9"/>
    </row>
    <row r="2444" spans="1:8" s="5" customFormat="1" x14ac:dyDescent="0.35">
      <c r="A2444" s="416">
        <v>9288591</v>
      </c>
      <c r="B2444" s="254" t="s">
        <v>979</v>
      </c>
      <c r="C2444" s="320"/>
      <c r="D2444" s="7">
        <v>1</v>
      </c>
      <c r="E2444" s="650">
        <v>6921.1</v>
      </c>
      <c r="F2444" s="8">
        <f>E2444/100*$I$2*Main!$AF$2</f>
        <v>8305.32</v>
      </c>
      <c r="G2444" s="639">
        <f>F2444*Main!$AF$4</f>
        <v>8305.32</v>
      </c>
      <c r="H2444" s="9"/>
    </row>
    <row r="2445" spans="1:8" s="5" customFormat="1" x14ac:dyDescent="0.35">
      <c r="A2445" s="416">
        <v>9288592</v>
      </c>
      <c r="B2445" s="254" t="s">
        <v>980</v>
      </c>
      <c r="C2445" s="320"/>
      <c r="D2445" s="7">
        <v>1</v>
      </c>
      <c r="E2445" s="650">
        <v>7078.2666666666664</v>
      </c>
      <c r="F2445" s="8">
        <f>E2445/100*$I$2*Main!$AF$2</f>
        <v>8493.92</v>
      </c>
      <c r="G2445" s="639">
        <f>F2445*Main!$AF$4</f>
        <v>8493.92</v>
      </c>
      <c r="H2445" s="9"/>
    </row>
    <row r="2446" spans="1:8" s="5" customFormat="1" x14ac:dyDescent="0.35">
      <c r="A2446" s="416">
        <v>9245476</v>
      </c>
      <c r="B2446" s="254" t="s">
        <v>3268</v>
      </c>
      <c r="C2446" s="320"/>
      <c r="D2446" s="7">
        <v>1</v>
      </c>
      <c r="E2446" s="650">
        <v>6854.7416666666668</v>
      </c>
      <c r="F2446" s="8">
        <f>E2446/100*$I$2*Main!$AF$2</f>
        <v>8225.6899999999987</v>
      </c>
      <c r="G2446" s="639">
        <f>F2446*Main!$AF$4</f>
        <v>8225.6899999999987</v>
      </c>
      <c r="H2446" s="9"/>
    </row>
    <row r="2447" spans="1:8" s="5" customFormat="1" x14ac:dyDescent="0.35">
      <c r="A2447" s="417">
        <v>9337680</v>
      </c>
      <c r="B2447" s="254" t="s">
        <v>3269</v>
      </c>
      <c r="C2447" s="320"/>
      <c r="D2447" s="7">
        <v>1</v>
      </c>
      <c r="E2447" s="650">
        <v>8542.7999999999993</v>
      </c>
      <c r="F2447" s="8">
        <f>E2447/100*$I$2*Main!$AF$2</f>
        <v>10251.36</v>
      </c>
      <c r="G2447" s="639">
        <f>F2447*Main!$AF$4</f>
        <v>10251.36</v>
      </c>
      <c r="H2447" s="9"/>
    </row>
    <row r="2448" spans="1:8" s="5" customFormat="1" x14ac:dyDescent="0.35">
      <c r="A2448" s="416">
        <v>9230044</v>
      </c>
      <c r="B2448" s="254" t="s">
        <v>3270</v>
      </c>
      <c r="C2448" s="320"/>
      <c r="D2448" s="7">
        <v>1</v>
      </c>
      <c r="E2448" s="650">
        <v>4174.8500000000004</v>
      </c>
      <c r="F2448" s="8">
        <f>E2448/100*$I$2*Main!$AF$2</f>
        <v>5009.8200000000006</v>
      </c>
      <c r="G2448" s="639">
        <f>F2448*Main!$AF$4</f>
        <v>5009.8200000000006</v>
      </c>
      <c r="H2448" s="9"/>
    </row>
    <row r="2449" spans="1:8" s="5" customFormat="1" x14ac:dyDescent="0.35">
      <c r="A2449" s="416">
        <v>9230045</v>
      </c>
      <c r="B2449" s="254" t="s">
        <v>3271</v>
      </c>
      <c r="C2449" s="320"/>
      <c r="D2449" s="7">
        <v>1</v>
      </c>
      <c r="E2449" s="650">
        <v>4261.7666666666664</v>
      </c>
      <c r="F2449" s="8">
        <f>E2449/100*$I$2*Main!$AF$2</f>
        <v>5114.12</v>
      </c>
      <c r="G2449" s="639">
        <f>F2449*Main!$AF$4</f>
        <v>5114.12</v>
      </c>
      <c r="H2449" s="9"/>
    </row>
    <row r="2450" spans="1:8" s="5" customFormat="1" x14ac:dyDescent="0.35">
      <c r="A2450" s="416">
        <v>9230046</v>
      </c>
      <c r="B2450" s="254" t="s">
        <v>3272</v>
      </c>
      <c r="C2450" s="320"/>
      <c r="D2450" s="7">
        <v>1</v>
      </c>
      <c r="E2450" s="650">
        <v>4372.375</v>
      </c>
      <c r="F2450" s="8">
        <f>E2450/100*$I$2*Main!$AF$2</f>
        <v>5246.85</v>
      </c>
      <c r="G2450" s="639">
        <f>F2450*Main!$AF$4</f>
        <v>5246.85</v>
      </c>
      <c r="H2450" s="9"/>
    </row>
    <row r="2451" spans="1:8" s="5" customFormat="1" x14ac:dyDescent="0.35">
      <c r="A2451" s="416">
        <v>9230047</v>
      </c>
      <c r="B2451" s="254" t="s">
        <v>3273</v>
      </c>
      <c r="C2451" s="320"/>
      <c r="D2451" s="7">
        <v>1</v>
      </c>
      <c r="E2451" s="650">
        <v>4553.4916666666668</v>
      </c>
      <c r="F2451" s="8">
        <f>E2451/100*$I$2*Main!$AF$2</f>
        <v>5464.1900000000005</v>
      </c>
      <c r="G2451" s="639">
        <f>F2451*Main!$AF$4</f>
        <v>5464.1900000000005</v>
      </c>
      <c r="H2451" s="9"/>
    </row>
    <row r="2452" spans="1:8" s="5" customFormat="1" x14ac:dyDescent="0.35">
      <c r="A2452" s="416">
        <v>9230048</v>
      </c>
      <c r="B2452" s="254" t="s">
        <v>3274</v>
      </c>
      <c r="C2452" s="320"/>
      <c r="D2452" s="7">
        <v>1</v>
      </c>
      <c r="E2452" s="650">
        <v>4422.3166666666666</v>
      </c>
      <c r="F2452" s="8">
        <f>E2452/100*$I$2*Main!$AF$2</f>
        <v>5306.78</v>
      </c>
      <c r="G2452" s="639">
        <f>F2452*Main!$AF$4</f>
        <v>5306.78</v>
      </c>
      <c r="H2452" s="9"/>
    </row>
    <row r="2453" spans="1:8" s="5" customFormat="1" x14ac:dyDescent="0.35">
      <c r="A2453" s="416">
        <v>9230049</v>
      </c>
      <c r="B2453" s="254" t="s">
        <v>3275</v>
      </c>
      <c r="C2453" s="320"/>
      <c r="D2453" s="7">
        <v>1</v>
      </c>
      <c r="E2453" s="650">
        <v>4789.2</v>
      </c>
      <c r="F2453" s="8">
        <f>E2453/100*$I$2*Main!$AF$2</f>
        <v>5747.0399999999991</v>
      </c>
      <c r="G2453" s="639">
        <f>F2453*Main!$AF$4</f>
        <v>5747.0399999999991</v>
      </c>
      <c r="H2453" s="9"/>
    </row>
    <row r="2454" spans="1:8" s="5" customFormat="1" x14ac:dyDescent="0.35">
      <c r="A2454" s="416">
        <v>9248740</v>
      </c>
      <c r="B2454" s="254" t="s">
        <v>3276</v>
      </c>
      <c r="C2454" s="320"/>
      <c r="D2454" s="7">
        <v>1</v>
      </c>
      <c r="E2454" s="650">
        <v>3459.6166666666668</v>
      </c>
      <c r="F2454" s="8">
        <f>E2454/100*$I$2*Main!$AF$2</f>
        <v>4151.54</v>
      </c>
      <c r="G2454" s="639">
        <f>F2454*Main!$AF$4</f>
        <v>4151.54</v>
      </c>
      <c r="H2454" s="9"/>
    </row>
    <row r="2455" spans="1:8" s="5" customFormat="1" x14ac:dyDescent="0.35">
      <c r="A2455" s="416">
        <v>9248741</v>
      </c>
      <c r="B2455" s="254" t="s">
        <v>3277</v>
      </c>
      <c r="C2455" s="320"/>
      <c r="D2455" s="7">
        <v>1</v>
      </c>
      <c r="E2455" s="650">
        <v>3643.9749999999999</v>
      </c>
      <c r="F2455" s="8">
        <f>E2455/100*$I$2*Main!$AF$2</f>
        <v>4372.7699999999995</v>
      </c>
      <c r="G2455" s="639">
        <f>F2455*Main!$AF$4</f>
        <v>4372.7699999999995</v>
      </c>
      <c r="H2455" s="9"/>
    </row>
    <row r="2456" spans="1:8" s="5" customFormat="1" x14ac:dyDescent="0.35">
      <c r="A2456" s="416">
        <v>9230062</v>
      </c>
      <c r="B2456" s="254" t="s">
        <v>3278</v>
      </c>
      <c r="C2456" s="320"/>
      <c r="D2456" s="7">
        <v>1</v>
      </c>
      <c r="E2456" s="650">
        <v>3814.8</v>
      </c>
      <c r="F2456" s="8">
        <f>E2456/100*$I$2*Main!$AF$2</f>
        <v>4577.76</v>
      </c>
      <c r="G2456" s="639">
        <f>F2456*Main!$AF$4</f>
        <v>4577.76</v>
      </c>
      <c r="H2456" s="9"/>
    </row>
    <row r="2457" spans="1:8" s="5" customFormat="1" x14ac:dyDescent="0.35">
      <c r="A2457" s="416">
        <v>9230064</v>
      </c>
      <c r="B2457" s="254" t="s">
        <v>3279</v>
      </c>
      <c r="C2457" s="320"/>
      <c r="D2457" s="7">
        <v>1</v>
      </c>
      <c r="E2457" s="650">
        <v>3916.4583333333335</v>
      </c>
      <c r="F2457" s="8">
        <f>E2457/100*$I$2*Main!$AF$2</f>
        <v>4699.75</v>
      </c>
      <c r="G2457" s="639">
        <f>F2457*Main!$AF$4</f>
        <v>4699.75</v>
      </c>
      <c r="H2457" s="9"/>
    </row>
    <row r="2458" spans="1:8" s="5" customFormat="1" x14ac:dyDescent="0.35">
      <c r="A2458" s="416">
        <v>9248742</v>
      </c>
      <c r="B2458" s="254" t="s">
        <v>3280</v>
      </c>
      <c r="C2458" s="320"/>
      <c r="D2458" s="7">
        <v>1</v>
      </c>
      <c r="E2458" s="650">
        <v>4035.9166666666665</v>
      </c>
      <c r="F2458" s="8">
        <f>E2458/100*$I$2*Main!$AF$2</f>
        <v>4843.1000000000004</v>
      </c>
      <c r="G2458" s="639">
        <f>F2458*Main!$AF$4</f>
        <v>4843.1000000000004</v>
      </c>
      <c r="H2458" s="9"/>
    </row>
    <row r="2459" spans="1:8" s="5" customFormat="1" x14ac:dyDescent="0.35">
      <c r="A2459" s="416">
        <v>9230050</v>
      </c>
      <c r="B2459" s="254" t="s">
        <v>3281</v>
      </c>
      <c r="C2459" s="320"/>
      <c r="D2459" s="7">
        <v>1</v>
      </c>
      <c r="E2459" s="650">
        <v>5318.7</v>
      </c>
      <c r="F2459" s="8">
        <f>E2459/100*$I$2*Main!$AF$2</f>
        <v>6382.44</v>
      </c>
      <c r="G2459" s="639">
        <f>F2459*Main!$AF$4</f>
        <v>6382.44</v>
      </c>
      <c r="H2459" s="9"/>
    </row>
    <row r="2460" spans="1:8" s="5" customFormat="1" x14ac:dyDescent="0.35">
      <c r="A2460" s="416">
        <v>9230051</v>
      </c>
      <c r="B2460" s="254" t="s">
        <v>3282</v>
      </c>
      <c r="C2460" s="320"/>
      <c r="D2460" s="7">
        <v>1</v>
      </c>
      <c r="E2460" s="650">
        <v>5423.2</v>
      </c>
      <c r="F2460" s="8">
        <f>E2460/100*$I$2*Main!$AF$2</f>
        <v>6507.84</v>
      </c>
      <c r="G2460" s="639">
        <f>F2460*Main!$AF$4</f>
        <v>6507.84</v>
      </c>
      <c r="H2460" s="9"/>
    </row>
    <row r="2461" spans="1:8" s="5" customFormat="1" x14ac:dyDescent="0.35">
      <c r="A2461" s="416">
        <v>9230052</v>
      </c>
      <c r="B2461" s="254" t="s">
        <v>3283</v>
      </c>
      <c r="C2461" s="320"/>
      <c r="D2461" s="7">
        <v>1</v>
      </c>
      <c r="E2461" s="650">
        <v>5555.75</v>
      </c>
      <c r="F2461" s="8">
        <f>E2461/100*$I$2*Main!$AF$2</f>
        <v>6666.9</v>
      </c>
      <c r="G2461" s="639">
        <f>F2461*Main!$AF$4</f>
        <v>6666.9</v>
      </c>
      <c r="H2461" s="9"/>
    </row>
    <row r="2462" spans="1:8" s="5" customFormat="1" x14ac:dyDescent="0.35">
      <c r="A2462" s="416">
        <v>9230053</v>
      </c>
      <c r="B2462" s="254" t="s">
        <v>3284</v>
      </c>
      <c r="C2462" s="320"/>
      <c r="D2462" s="7">
        <v>1</v>
      </c>
      <c r="E2462" s="650">
        <v>5767.6</v>
      </c>
      <c r="F2462" s="8">
        <f>E2462/100*$I$2*Main!$AF$2</f>
        <v>6921.12</v>
      </c>
      <c r="G2462" s="639">
        <f>F2462*Main!$AF$4</f>
        <v>6921.12</v>
      </c>
      <c r="H2462" s="9"/>
    </row>
    <row r="2463" spans="1:8" s="5" customFormat="1" x14ac:dyDescent="0.35">
      <c r="A2463" s="416">
        <v>9230054</v>
      </c>
      <c r="B2463" s="254" t="s">
        <v>3285</v>
      </c>
      <c r="C2463" s="320"/>
      <c r="D2463" s="7">
        <v>1</v>
      </c>
      <c r="E2463" s="650">
        <v>5592.5166666666664</v>
      </c>
      <c r="F2463" s="8">
        <f>E2463/100*$I$2*Main!$AF$2</f>
        <v>6711.0199999999995</v>
      </c>
      <c r="G2463" s="639">
        <f>F2463*Main!$AF$4</f>
        <v>6711.0199999999995</v>
      </c>
      <c r="H2463" s="9"/>
    </row>
    <row r="2464" spans="1:8" s="5" customFormat="1" x14ac:dyDescent="0.35">
      <c r="A2464" s="416">
        <v>9230055</v>
      </c>
      <c r="B2464" s="254" t="s">
        <v>3286</v>
      </c>
      <c r="C2464" s="320"/>
      <c r="D2464" s="7">
        <v>1</v>
      </c>
      <c r="E2464" s="650">
        <v>6047.2833333333338</v>
      </c>
      <c r="F2464" s="8">
        <f>E2464/100*$I$2*Main!$AF$2</f>
        <v>7256.7400000000007</v>
      </c>
      <c r="G2464" s="639">
        <f>F2464*Main!$AF$4</f>
        <v>7256.7400000000007</v>
      </c>
      <c r="H2464" s="9"/>
    </row>
    <row r="2465" spans="1:9" s="5" customFormat="1" x14ac:dyDescent="0.35">
      <c r="A2465" s="416">
        <v>9248743</v>
      </c>
      <c r="B2465" s="254" t="s">
        <v>3287</v>
      </c>
      <c r="C2465" s="320"/>
      <c r="D2465" s="7">
        <v>1</v>
      </c>
      <c r="E2465" s="650">
        <v>4603.4666666666662</v>
      </c>
      <c r="F2465" s="8">
        <f>E2465/100*$I$2*Main!$AF$2</f>
        <v>5524.1599999999989</v>
      </c>
      <c r="G2465" s="639">
        <f>F2465*Main!$AF$4</f>
        <v>5524.1599999999989</v>
      </c>
      <c r="H2465" s="9"/>
    </row>
    <row r="2466" spans="1:9" s="5" customFormat="1" x14ac:dyDescent="0.35">
      <c r="A2466" s="416">
        <v>9248744</v>
      </c>
      <c r="B2466" s="254" t="s">
        <v>3288</v>
      </c>
      <c r="C2466" s="320"/>
      <c r="D2466" s="7">
        <v>1</v>
      </c>
      <c r="E2466" s="650">
        <v>4827.3166666666666</v>
      </c>
      <c r="F2466" s="8">
        <f>E2466/100*$I$2*Main!$AF$2</f>
        <v>5792.7800000000007</v>
      </c>
      <c r="G2466" s="639">
        <f>F2466*Main!$AF$4</f>
        <v>5792.7800000000007</v>
      </c>
      <c r="H2466" s="9"/>
    </row>
    <row r="2467" spans="1:9" s="5" customFormat="1" x14ac:dyDescent="0.35">
      <c r="A2467" s="416">
        <v>9230065</v>
      </c>
      <c r="B2467" s="254" t="s">
        <v>3289</v>
      </c>
      <c r="C2467" s="320"/>
      <c r="D2467" s="7">
        <v>1</v>
      </c>
      <c r="E2467" s="650">
        <v>5028.916666666667</v>
      </c>
      <c r="F2467" s="8">
        <f>E2467/100*$I$2*Main!$AF$2</f>
        <v>6034.7</v>
      </c>
      <c r="G2467" s="639">
        <f>F2467*Main!$AF$4</f>
        <v>6034.7</v>
      </c>
      <c r="H2467" s="9"/>
    </row>
    <row r="2468" spans="1:9" s="5" customFormat="1" x14ac:dyDescent="0.35">
      <c r="A2468" s="416">
        <v>9230066</v>
      </c>
      <c r="B2468" s="254" t="s">
        <v>3290</v>
      </c>
      <c r="C2468" s="320"/>
      <c r="D2468" s="7">
        <v>1</v>
      </c>
      <c r="E2468" s="650">
        <v>5152.5249999999996</v>
      </c>
      <c r="F2468" s="8">
        <f>E2468/100*$I$2*Main!$AF$2</f>
        <v>6183.03</v>
      </c>
      <c r="G2468" s="639">
        <f>F2468*Main!$AF$4</f>
        <v>6183.03</v>
      </c>
      <c r="H2468" s="9"/>
    </row>
    <row r="2469" spans="1:9" s="5" customFormat="1" x14ac:dyDescent="0.35">
      <c r="A2469" s="416">
        <v>9248745</v>
      </c>
      <c r="B2469" s="254" t="s">
        <v>3291</v>
      </c>
      <c r="C2469" s="320"/>
      <c r="D2469" s="7">
        <v>1</v>
      </c>
      <c r="E2469" s="650">
        <v>5293.9833333333336</v>
      </c>
      <c r="F2469" s="8">
        <f>E2469/100*$I$2*Main!$AF$2</f>
        <v>6352.78</v>
      </c>
      <c r="G2469" s="639">
        <f>F2469*Main!$AF$4</f>
        <v>6352.78</v>
      </c>
      <c r="H2469" s="9"/>
    </row>
    <row r="2470" spans="1:9" s="5" customFormat="1" x14ac:dyDescent="0.35">
      <c r="A2470" s="416">
        <v>9230056</v>
      </c>
      <c r="B2470" s="254" t="s">
        <v>3292</v>
      </c>
      <c r="C2470" s="320"/>
      <c r="D2470" s="7">
        <v>1</v>
      </c>
      <c r="E2470" s="650">
        <v>5513.7250000000004</v>
      </c>
      <c r="F2470" s="8">
        <f>E2470/100*$I$2*Main!$AF$2</f>
        <v>6616.47</v>
      </c>
      <c r="G2470" s="639">
        <f>F2470*Main!$AF$4</f>
        <v>6616.47</v>
      </c>
      <c r="H2470" s="9"/>
    </row>
    <row r="2471" spans="1:9" s="106" customFormat="1" x14ac:dyDescent="0.35">
      <c r="A2471" s="416">
        <v>9230057</v>
      </c>
      <c r="B2471" s="254" t="s">
        <v>3293</v>
      </c>
      <c r="C2471" s="320"/>
      <c r="D2471" s="7">
        <v>1</v>
      </c>
      <c r="E2471" s="650">
        <v>5618.25</v>
      </c>
      <c r="F2471" s="8">
        <f>E2471/100*$I$2*Main!$AF$2</f>
        <v>6741.9</v>
      </c>
      <c r="G2471" s="639">
        <f>F2471*Main!$AF$4</f>
        <v>6741.9</v>
      </c>
      <c r="H2471" s="105"/>
      <c r="I2471" s="5"/>
    </row>
    <row r="2472" spans="1:9" s="106" customFormat="1" x14ac:dyDescent="0.35">
      <c r="A2472" s="416">
        <v>9230058</v>
      </c>
      <c r="B2472" s="254" t="s">
        <v>3294</v>
      </c>
      <c r="C2472" s="320"/>
      <c r="D2472" s="7">
        <v>1</v>
      </c>
      <c r="E2472" s="650">
        <v>5750.833333333333</v>
      </c>
      <c r="F2472" s="8">
        <f>E2472/100*$I$2*Main!$AF$2</f>
        <v>6901</v>
      </c>
      <c r="G2472" s="639">
        <f>F2472*Main!$AF$4</f>
        <v>6901</v>
      </c>
      <c r="H2472" s="105"/>
      <c r="I2472" s="5"/>
    </row>
    <row r="2473" spans="1:9" s="5" customFormat="1" x14ac:dyDescent="0.35">
      <c r="A2473" s="416">
        <v>9230059</v>
      </c>
      <c r="B2473" s="254" t="s">
        <v>3295</v>
      </c>
      <c r="C2473" s="320"/>
      <c r="D2473" s="7">
        <v>1</v>
      </c>
      <c r="E2473" s="650">
        <v>5962.65</v>
      </c>
      <c r="F2473" s="8">
        <f>E2473/100*$I$2*Main!$AF$2</f>
        <v>7155.1799999999994</v>
      </c>
      <c r="G2473" s="639">
        <f>F2473*Main!$AF$4</f>
        <v>7155.1799999999994</v>
      </c>
      <c r="H2473" s="9"/>
    </row>
    <row r="2474" spans="1:9" s="5" customFormat="1" x14ac:dyDescent="0.35">
      <c r="A2474" s="416">
        <v>9230060</v>
      </c>
      <c r="B2474" s="254" t="s">
        <v>3296</v>
      </c>
      <c r="C2474" s="320"/>
      <c r="D2474" s="7">
        <v>1</v>
      </c>
      <c r="E2474" s="650">
        <v>5775.75</v>
      </c>
      <c r="F2474" s="8">
        <f>E2474/100*$I$2*Main!$AF$2</f>
        <v>6930.9</v>
      </c>
      <c r="G2474" s="639">
        <f>F2474*Main!$AF$4</f>
        <v>6930.9</v>
      </c>
      <c r="H2474" s="9"/>
    </row>
    <row r="2475" spans="1:9" s="5" customFormat="1" x14ac:dyDescent="0.35">
      <c r="A2475" s="416">
        <v>9230061</v>
      </c>
      <c r="B2475" s="254" t="s">
        <v>3297</v>
      </c>
      <c r="C2475" s="320"/>
      <c r="D2475" s="7">
        <v>1</v>
      </c>
      <c r="E2475" s="650">
        <v>6242.3583333333336</v>
      </c>
      <c r="F2475" s="8">
        <f>E2475/100*$I$2*Main!$AF$2</f>
        <v>7490.83</v>
      </c>
      <c r="G2475" s="639">
        <f>F2475*Main!$AF$4</f>
        <v>7490.83</v>
      </c>
      <c r="H2475" s="9"/>
    </row>
    <row r="2476" spans="1:9" s="5" customFormat="1" x14ac:dyDescent="0.35">
      <c r="A2476" s="416">
        <v>9248746</v>
      </c>
      <c r="B2476" s="254" t="s">
        <v>3298</v>
      </c>
      <c r="C2476" s="320"/>
      <c r="D2476" s="7">
        <v>1</v>
      </c>
      <c r="E2476" s="650">
        <v>4798.5166666666664</v>
      </c>
      <c r="F2476" s="8">
        <f>E2476/100*$I$2*Main!$AF$2</f>
        <v>5758.2199999999993</v>
      </c>
      <c r="G2476" s="639">
        <f>F2476*Main!$AF$4</f>
        <v>5758.2199999999993</v>
      </c>
      <c r="H2476" s="9"/>
    </row>
    <row r="2477" spans="1:9" s="5" customFormat="1" x14ac:dyDescent="0.35">
      <c r="A2477" s="416">
        <v>9248747</v>
      </c>
      <c r="B2477" s="254" t="s">
        <v>3299</v>
      </c>
      <c r="C2477" s="320"/>
      <c r="D2477" s="7">
        <v>1</v>
      </c>
      <c r="E2477" s="650">
        <v>5022.4250000000002</v>
      </c>
      <c r="F2477" s="8">
        <f>E2477/100*$I$2*Main!$AF$2</f>
        <v>6026.9100000000008</v>
      </c>
      <c r="G2477" s="639">
        <f>F2477*Main!$AF$4</f>
        <v>6026.9100000000008</v>
      </c>
      <c r="H2477" s="9"/>
    </row>
    <row r="2478" spans="1:9" s="5" customFormat="1" x14ac:dyDescent="0.35">
      <c r="A2478" s="416">
        <v>9248748</v>
      </c>
      <c r="B2478" s="254" t="s">
        <v>3300</v>
      </c>
      <c r="C2478" s="320"/>
      <c r="D2478" s="7">
        <v>1</v>
      </c>
      <c r="E2478" s="650">
        <v>5223.9666666666662</v>
      </c>
      <c r="F2478" s="8">
        <f>E2478/100*$I$2*Main!$AF$2</f>
        <v>6268.76</v>
      </c>
      <c r="G2478" s="639">
        <f>F2478*Main!$AF$4</f>
        <v>6268.76</v>
      </c>
      <c r="H2478" s="9"/>
    </row>
    <row r="2479" spans="1:9" s="5" customFormat="1" x14ac:dyDescent="0.35">
      <c r="A2479" s="416">
        <v>9248749</v>
      </c>
      <c r="B2479" s="254" t="s">
        <v>3301</v>
      </c>
      <c r="C2479" s="320"/>
      <c r="D2479" s="7">
        <v>1</v>
      </c>
      <c r="E2479" s="650">
        <v>5347.625</v>
      </c>
      <c r="F2479" s="8">
        <f>E2479/100*$I$2*Main!$AF$2</f>
        <v>6417.15</v>
      </c>
      <c r="G2479" s="639">
        <f>F2479*Main!$AF$4</f>
        <v>6417.15</v>
      </c>
      <c r="H2479" s="9"/>
    </row>
    <row r="2480" spans="1:9" s="5" customFormat="1" x14ac:dyDescent="0.35">
      <c r="A2480" s="416">
        <v>9248750</v>
      </c>
      <c r="B2480" s="254" t="s">
        <v>3302</v>
      </c>
      <c r="C2480" s="320"/>
      <c r="D2480" s="7">
        <v>1</v>
      </c>
      <c r="E2480" s="650">
        <v>5489.0083333333332</v>
      </c>
      <c r="F2480" s="8">
        <f>E2480/100*$I$2*Main!$AF$2</f>
        <v>6586.8099999999995</v>
      </c>
      <c r="G2480" s="639">
        <f>F2480*Main!$AF$4</f>
        <v>6586.8099999999995</v>
      </c>
      <c r="H2480" s="9"/>
    </row>
    <row r="2481" spans="1:9" s="5" customFormat="1" x14ac:dyDescent="0.35">
      <c r="A2481" s="417">
        <v>9336651</v>
      </c>
      <c r="B2481" s="254" t="s">
        <v>3303</v>
      </c>
      <c r="C2481" s="320"/>
      <c r="D2481" s="7">
        <v>1</v>
      </c>
      <c r="E2481" s="650">
        <v>5553.916666666667</v>
      </c>
      <c r="F2481" s="8">
        <f>E2481/100*$I$2*Main!$AF$2</f>
        <v>6664.7</v>
      </c>
      <c r="G2481" s="639">
        <f>F2481*Main!$AF$4</f>
        <v>6664.7</v>
      </c>
      <c r="H2481" s="9"/>
    </row>
    <row r="2482" spans="1:9" s="5" customFormat="1" x14ac:dyDescent="0.35">
      <c r="A2482" s="417">
        <v>9336652</v>
      </c>
      <c r="B2482" s="254" t="s">
        <v>3304</v>
      </c>
      <c r="C2482" s="320"/>
      <c r="D2482" s="7">
        <v>1</v>
      </c>
      <c r="E2482" s="650">
        <v>5640.8583333333336</v>
      </c>
      <c r="F2482" s="8">
        <f>E2482/100*$I$2*Main!$AF$2</f>
        <v>6769.03</v>
      </c>
      <c r="G2482" s="639">
        <f>F2482*Main!$AF$4</f>
        <v>6769.03</v>
      </c>
      <c r="H2482" s="9"/>
    </row>
    <row r="2483" spans="1:9" s="5" customFormat="1" x14ac:dyDescent="0.35">
      <c r="A2483" s="417">
        <v>9336653</v>
      </c>
      <c r="B2483" s="254" t="s">
        <v>3305</v>
      </c>
      <c r="C2483" s="320"/>
      <c r="D2483" s="7">
        <v>1</v>
      </c>
      <c r="E2483" s="650">
        <v>5751.4833333333336</v>
      </c>
      <c r="F2483" s="8">
        <f>E2483/100*$I$2*Main!$AF$2</f>
        <v>6901.7800000000007</v>
      </c>
      <c r="G2483" s="639">
        <f>F2483*Main!$AF$4</f>
        <v>6901.7800000000007</v>
      </c>
      <c r="H2483" s="9"/>
    </row>
    <row r="2484" spans="1:9" s="5" customFormat="1" x14ac:dyDescent="0.35">
      <c r="A2484" s="416">
        <v>9245409</v>
      </c>
      <c r="B2484" s="254" t="s">
        <v>3306</v>
      </c>
      <c r="C2484" s="320"/>
      <c r="D2484" s="7">
        <v>1</v>
      </c>
      <c r="E2484" s="650">
        <v>5932.5249999999996</v>
      </c>
      <c r="F2484" s="8">
        <f>E2484/100*$I$2*Main!$AF$2</f>
        <v>7119.03</v>
      </c>
      <c r="G2484" s="639">
        <f>F2484*Main!$AF$4</f>
        <v>7119.03</v>
      </c>
      <c r="H2484" s="9"/>
    </row>
    <row r="2485" spans="1:9" s="5" customFormat="1" x14ac:dyDescent="0.35">
      <c r="A2485" s="416">
        <v>9245431</v>
      </c>
      <c r="B2485" s="254" t="s">
        <v>3307</v>
      </c>
      <c r="C2485" s="320"/>
      <c r="D2485" s="7">
        <v>1</v>
      </c>
      <c r="E2485" s="650">
        <v>6041.5749999999998</v>
      </c>
      <c r="F2485" s="8">
        <f>E2485/100*$I$2*Main!$AF$2</f>
        <v>7249.8899999999994</v>
      </c>
      <c r="G2485" s="639">
        <f>F2485*Main!$AF$4</f>
        <v>7249.8899999999994</v>
      </c>
      <c r="H2485" s="9"/>
    </row>
    <row r="2486" spans="1:9" s="5" customFormat="1" x14ac:dyDescent="0.35">
      <c r="A2486" s="417">
        <v>9336654</v>
      </c>
      <c r="B2486" s="254" t="s">
        <v>3308</v>
      </c>
      <c r="C2486" s="320"/>
      <c r="D2486" s="7">
        <v>1</v>
      </c>
      <c r="E2486" s="650">
        <v>6168.35</v>
      </c>
      <c r="F2486" s="8">
        <f>E2486/100*$I$2*Main!$AF$2</f>
        <v>7402.02</v>
      </c>
      <c r="G2486" s="639">
        <f>F2486*Main!$AF$4</f>
        <v>7402.02</v>
      </c>
      <c r="H2486" s="9"/>
    </row>
    <row r="2487" spans="1:9" s="5" customFormat="1" x14ac:dyDescent="0.35">
      <c r="A2487" s="417">
        <v>9336659</v>
      </c>
      <c r="B2487" s="254" t="s">
        <v>3309</v>
      </c>
      <c r="C2487" s="320"/>
      <c r="D2487" s="7">
        <v>1</v>
      </c>
      <c r="E2487" s="650">
        <v>6697.7416666666668</v>
      </c>
      <c r="F2487" s="8">
        <f>E2487/100*$I$2*Main!$AF$2</f>
        <v>8037.2900000000009</v>
      </c>
      <c r="G2487" s="639">
        <f>F2487*Main!$AF$4</f>
        <v>8037.2900000000009</v>
      </c>
      <c r="H2487" s="9"/>
    </row>
    <row r="2488" spans="1:9" s="5" customFormat="1" x14ac:dyDescent="0.35">
      <c r="A2488" s="417">
        <v>9336660</v>
      </c>
      <c r="B2488" s="254" t="s">
        <v>3310</v>
      </c>
      <c r="C2488" s="320"/>
      <c r="D2488" s="7">
        <v>1</v>
      </c>
      <c r="E2488" s="650">
        <v>6802.2416666666668</v>
      </c>
      <c r="F2488" s="8">
        <f>E2488/100*$I$2*Main!$AF$2</f>
        <v>8162.6900000000005</v>
      </c>
      <c r="G2488" s="639">
        <f>F2488*Main!$AF$4</f>
        <v>8162.6900000000005</v>
      </c>
      <c r="H2488" s="9"/>
    </row>
    <row r="2489" spans="1:9" s="5" customFormat="1" x14ac:dyDescent="0.35">
      <c r="A2489" s="417">
        <v>9336661</v>
      </c>
      <c r="B2489" s="254" t="s">
        <v>3311</v>
      </c>
      <c r="C2489" s="320"/>
      <c r="D2489" s="7">
        <v>1</v>
      </c>
      <c r="E2489" s="650">
        <v>6934.8249999999998</v>
      </c>
      <c r="F2489" s="8">
        <f>E2489/100*$I$2*Main!$AF$2</f>
        <v>8321.7899999999991</v>
      </c>
      <c r="G2489" s="639">
        <f>F2489*Main!$AF$4</f>
        <v>8321.7899999999991</v>
      </c>
      <c r="H2489" s="9"/>
    </row>
    <row r="2490" spans="1:9" s="106" customFormat="1" x14ac:dyDescent="0.35">
      <c r="A2490" s="416">
        <v>9245433</v>
      </c>
      <c r="B2490" s="254" t="s">
        <v>3312</v>
      </c>
      <c r="C2490" s="320"/>
      <c r="D2490" s="7">
        <v>1</v>
      </c>
      <c r="E2490" s="650">
        <v>7146.666666666667</v>
      </c>
      <c r="F2490" s="8">
        <f>E2490/100*$I$2*Main!$AF$2</f>
        <v>8576</v>
      </c>
      <c r="G2490" s="639">
        <f>F2490*Main!$AF$4</f>
        <v>8576</v>
      </c>
      <c r="H2490" s="105"/>
      <c r="I2490" s="5"/>
    </row>
    <row r="2491" spans="1:9" s="5" customFormat="1" x14ac:dyDescent="0.35">
      <c r="A2491" s="416">
        <v>9245434</v>
      </c>
      <c r="B2491" s="254" t="s">
        <v>3313</v>
      </c>
      <c r="C2491" s="320"/>
      <c r="D2491" s="7">
        <v>1</v>
      </c>
      <c r="E2491" s="650">
        <v>7277.6416666666664</v>
      </c>
      <c r="F2491" s="8">
        <f>E2491/100*$I$2*Main!$AF$2</f>
        <v>8733.17</v>
      </c>
      <c r="G2491" s="639">
        <f>F2491*Main!$AF$4</f>
        <v>8733.17</v>
      </c>
      <c r="H2491" s="9"/>
    </row>
    <row r="2492" spans="1:9" s="5" customFormat="1" x14ac:dyDescent="0.35">
      <c r="A2492" s="417">
        <v>9336662</v>
      </c>
      <c r="B2492" s="254" t="s">
        <v>3314</v>
      </c>
      <c r="C2492" s="320"/>
      <c r="D2492" s="7">
        <v>1</v>
      </c>
      <c r="E2492" s="650">
        <v>7426.3583333333336</v>
      </c>
      <c r="F2492" s="8">
        <f>E2492/100*$I$2*Main!$AF$2</f>
        <v>8911.6299999999992</v>
      </c>
      <c r="G2492" s="639">
        <f>F2492*Main!$AF$4</f>
        <v>8911.6299999999992</v>
      </c>
      <c r="H2492" s="9"/>
    </row>
    <row r="2493" spans="1:9" s="5" customFormat="1" x14ac:dyDescent="0.35">
      <c r="A2493" s="417">
        <v>9336685</v>
      </c>
      <c r="B2493" s="254" t="s">
        <v>3315</v>
      </c>
      <c r="C2493" s="320"/>
      <c r="D2493" s="7">
        <v>1</v>
      </c>
      <c r="E2493" s="650">
        <v>6892.8</v>
      </c>
      <c r="F2493" s="8">
        <f>E2493/100*$I$2*Main!$AF$2</f>
        <v>8271.36</v>
      </c>
      <c r="G2493" s="639">
        <f>F2493*Main!$AF$4</f>
        <v>8271.36</v>
      </c>
      <c r="H2493" s="9"/>
    </row>
    <row r="2494" spans="1:9" s="5" customFormat="1" x14ac:dyDescent="0.35">
      <c r="A2494" s="417">
        <v>9336686</v>
      </c>
      <c r="B2494" s="254" t="s">
        <v>3316</v>
      </c>
      <c r="C2494" s="320"/>
      <c r="D2494" s="7">
        <v>1</v>
      </c>
      <c r="E2494" s="650">
        <v>6997.3083333333334</v>
      </c>
      <c r="F2494" s="8">
        <f>E2494/100*$I$2*Main!$AF$2</f>
        <v>8396.77</v>
      </c>
      <c r="G2494" s="639">
        <f>F2494*Main!$AF$4</f>
        <v>8396.77</v>
      </c>
      <c r="H2494" s="9"/>
    </row>
    <row r="2495" spans="1:9" s="5" customFormat="1" x14ac:dyDescent="0.35">
      <c r="A2495" s="417">
        <v>9336687</v>
      </c>
      <c r="B2495" s="254" t="s">
        <v>3317</v>
      </c>
      <c r="C2495" s="320"/>
      <c r="D2495" s="7">
        <v>1</v>
      </c>
      <c r="E2495" s="650">
        <v>7129.9083333333338</v>
      </c>
      <c r="F2495" s="8">
        <f>E2495/100*$I$2*Main!$AF$2</f>
        <v>8555.8900000000012</v>
      </c>
      <c r="G2495" s="639">
        <f>F2495*Main!$AF$4</f>
        <v>8555.8900000000012</v>
      </c>
      <c r="H2495" s="9"/>
    </row>
    <row r="2496" spans="1:9" s="5" customFormat="1" x14ac:dyDescent="0.35">
      <c r="A2496" s="416">
        <v>9245435</v>
      </c>
      <c r="B2496" s="254" t="s">
        <v>3318</v>
      </c>
      <c r="C2496" s="320"/>
      <c r="D2496" s="7">
        <v>1</v>
      </c>
      <c r="E2496" s="650">
        <v>7341.708333333333</v>
      </c>
      <c r="F2496" s="8">
        <f>E2496/100*$I$2*Main!$AF$2</f>
        <v>8810.0499999999993</v>
      </c>
      <c r="G2496" s="639">
        <f>F2496*Main!$AF$4</f>
        <v>8810.0499999999993</v>
      </c>
      <c r="H2496" s="9"/>
    </row>
    <row r="2497" spans="1:8" s="5" customFormat="1" x14ac:dyDescent="0.35">
      <c r="A2497" s="416">
        <v>9245436</v>
      </c>
      <c r="B2497" s="254" t="s">
        <v>3319</v>
      </c>
      <c r="C2497" s="320"/>
      <c r="D2497" s="7">
        <v>1</v>
      </c>
      <c r="E2497" s="650">
        <v>7472.6916666666666</v>
      </c>
      <c r="F2497" s="8">
        <f>E2497/100*$I$2*Main!$AF$2</f>
        <v>8967.23</v>
      </c>
      <c r="G2497" s="639">
        <f>F2497*Main!$AF$4</f>
        <v>8967.23</v>
      </c>
      <c r="H2497" s="9"/>
    </row>
    <row r="2498" spans="1:8" s="5" customFormat="1" x14ac:dyDescent="0.35">
      <c r="A2498" s="417">
        <v>9336688</v>
      </c>
      <c r="B2498" s="254" t="s">
        <v>3320</v>
      </c>
      <c r="C2498" s="320"/>
      <c r="D2498" s="7">
        <v>1</v>
      </c>
      <c r="E2498" s="650">
        <v>7621.4333333333334</v>
      </c>
      <c r="F2498" s="8">
        <f>E2498/100*$I$2*Main!$AF$2</f>
        <v>9145.7199999999993</v>
      </c>
      <c r="G2498" s="639">
        <f>F2498*Main!$AF$4</f>
        <v>9145.7199999999993</v>
      </c>
      <c r="H2498" s="9"/>
    </row>
    <row r="2499" spans="1:8" s="5" customFormat="1" x14ac:dyDescent="0.35">
      <c r="A2499" s="416">
        <v>9254878</v>
      </c>
      <c r="B2499" s="254" t="s">
        <v>3321</v>
      </c>
      <c r="C2499" s="320"/>
      <c r="D2499" s="7">
        <v>1</v>
      </c>
      <c r="E2499" s="650">
        <v>4174.8500000000004</v>
      </c>
      <c r="F2499" s="8">
        <f>E2499/100*$I$2*Main!$AF$2</f>
        <v>5009.8200000000006</v>
      </c>
      <c r="G2499" s="639">
        <f>F2499*Main!$AF$4</f>
        <v>5009.8200000000006</v>
      </c>
      <c r="H2499" s="9"/>
    </row>
    <row r="2500" spans="1:8" s="5" customFormat="1" x14ac:dyDescent="0.35">
      <c r="A2500" s="416">
        <v>9254879</v>
      </c>
      <c r="B2500" s="254" t="s">
        <v>3322</v>
      </c>
      <c r="C2500" s="320"/>
      <c r="D2500" s="7">
        <v>1</v>
      </c>
      <c r="E2500" s="650">
        <v>4261.7666666666664</v>
      </c>
      <c r="F2500" s="8">
        <f>E2500/100*$I$2*Main!$AF$2</f>
        <v>5114.12</v>
      </c>
      <c r="G2500" s="639">
        <f>F2500*Main!$AF$4</f>
        <v>5114.12</v>
      </c>
      <c r="H2500" s="9"/>
    </row>
    <row r="2501" spans="1:8" s="5" customFormat="1" x14ac:dyDescent="0.35">
      <c r="A2501" s="416">
        <v>9254880</v>
      </c>
      <c r="B2501" s="254" t="s">
        <v>3323</v>
      </c>
      <c r="C2501" s="320"/>
      <c r="D2501" s="7">
        <v>1</v>
      </c>
      <c r="E2501" s="650">
        <v>4372.375</v>
      </c>
      <c r="F2501" s="8">
        <f>E2501/100*$I$2*Main!$AF$2</f>
        <v>5246.85</v>
      </c>
      <c r="G2501" s="639">
        <f>F2501*Main!$AF$4</f>
        <v>5246.85</v>
      </c>
      <c r="H2501" s="9"/>
    </row>
    <row r="2502" spans="1:8" s="5" customFormat="1" x14ac:dyDescent="0.35">
      <c r="A2502" s="416">
        <v>9254881</v>
      </c>
      <c r="B2502" s="254" t="s">
        <v>3324</v>
      </c>
      <c r="C2502" s="320"/>
      <c r="D2502" s="7">
        <v>1</v>
      </c>
      <c r="E2502" s="650">
        <v>4174.8500000000004</v>
      </c>
      <c r="F2502" s="8">
        <f>E2502/100*$I$2*Main!$AF$2</f>
        <v>5009.8200000000006</v>
      </c>
      <c r="G2502" s="639">
        <f>F2502*Main!$AF$4</f>
        <v>5009.8200000000006</v>
      </c>
      <c r="H2502" s="9"/>
    </row>
    <row r="2503" spans="1:8" s="5" customFormat="1" x14ac:dyDescent="0.35">
      <c r="A2503" s="416">
        <v>9254882</v>
      </c>
      <c r="B2503" s="254" t="s">
        <v>3325</v>
      </c>
      <c r="C2503" s="320"/>
      <c r="D2503" s="7">
        <v>1</v>
      </c>
      <c r="E2503" s="650">
        <v>4261.7666666666664</v>
      </c>
      <c r="F2503" s="8">
        <f>E2503/100*$I$2*Main!$AF$2</f>
        <v>5114.12</v>
      </c>
      <c r="G2503" s="639">
        <f>F2503*Main!$AF$4</f>
        <v>5114.12</v>
      </c>
      <c r="H2503" s="9"/>
    </row>
    <row r="2504" spans="1:8" s="5" customFormat="1" x14ac:dyDescent="0.35">
      <c r="A2504" s="416">
        <v>9254883</v>
      </c>
      <c r="B2504" s="254" t="s">
        <v>3326</v>
      </c>
      <c r="C2504" s="320"/>
      <c r="D2504" s="7">
        <v>1</v>
      </c>
      <c r="E2504" s="650">
        <v>4372.375</v>
      </c>
      <c r="F2504" s="8">
        <f>E2504/100*$I$2*Main!$AF$2</f>
        <v>5246.85</v>
      </c>
      <c r="G2504" s="639">
        <f>F2504*Main!$AF$4</f>
        <v>5246.85</v>
      </c>
      <c r="H2504" s="9"/>
    </row>
    <row r="2505" spans="1:8" s="5" customFormat="1" x14ac:dyDescent="0.35">
      <c r="A2505" s="416">
        <v>9254884</v>
      </c>
      <c r="B2505" s="254" t="s">
        <v>3327</v>
      </c>
      <c r="C2505" s="320"/>
      <c r="D2505" s="7">
        <v>1</v>
      </c>
      <c r="E2505" s="650">
        <v>4553.4916666666668</v>
      </c>
      <c r="F2505" s="8">
        <f>E2505/100*$I$2*Main!$AF$2</f>
        <v>5464.1900000000005</v>
      </c>
      <c r="G2505" s="639">
        <f>F2505*Main!$AF$4</f>
        <v>5464.1900000000005</v>
      </c>
      <c r="H2505" s="9"/>
    </row>
    <row r="2506" spans="1:8" s="5" customFormat="1" x14ac:dyDescent="0.35">
      <c r="A2506" s="416">
        <v>9254885</v>
      </c>
      <c r="B2506" s="254" t="s">
        <v>3328</v>
      </c>
      <c r="C2506" s="320"/>
      <c r="D2506" s="7">
        <v>1</v>
      </c>
      <c r="E2506" s="650">
        <v>4422.3166666666666</v>
      </c>
      <c r="F2506" s="8">
        <f>E2506/100*$I$2*Main!$AF$2</f>
        <v>5306.78</v>
      </c>
      <c r="G2506" s="639">
        <f>F2506*Main!$AF$4</f>
        <v>5306.78</v>
      </c>
      <c r="H2506" s="9"/>
    </row>
    <row r="2507" spans="1:8" s="5" customFormat="1" x14ac:dyDescent="0.35">
      <c r="A2507" s="416">
        <v>9254886</v>
      </c>
      <c r="B2507" s="254" t="s">
        <v>3329</v>
      </c>
      <c r="C2507" s="320"/>
      <c r="D2507" s="7">
        <v>1</v>
      </c>
      <c r="E2507" s="650">
        <v>4789.2</v>
      </c>
      <c r="F2507" s="8">
        <f>E2507/100*$I$2*Main!$AF$2</f>
        <v>5747.0399999999991</v>
      </c>
      <c r="G2507" s="639">
        <f>F2507*Main!$AF$4</f>
        <v>5747.0399999999991</v>
      </c>
      <c r="H2507" s="9"/>
    </row>
    <row r="2508" spans="1:8" s="5" customFormat="1" x14ac:dyDescent="0.35">
      <c r="A2508" s="416">
        <v>9254887</v>
      </c>
      <c r="B2508" s="254" t="s">
        <v>3330</v>
      </c>
      <c r="C2508" s="320"/>
      <c r="D2508" s="7">
        <v>1</v>
      </c>
      <c r="E2508" s="650">
        <v>5318.7</v>
      </c>
      <c r="F2508" s="8">
        <f>E2508/100*$I$2*Main!$AF$2</f>
        <v>6382.44</v>
      </c>
      <c r="G2508" s="639">
        <f>F2508*Main!$AF$4</f>
        <v>6382.44</v>
      </c>
      <c r="H2508" s="9"/>
    </row>
    <row r="2509" spans="1:8" s="5" customFormat="1" x14ac:dyDescent="0.35">
      <c r="A2509" s="416">
        <v>9254888</v>
      </c>
      <c r="B2509" s="254" t="s">
        <v>3331</v>
      </c>
      <c r="C2509" s="320"/>
      <c r="D2509" s="7">
        <v>1</v>
      </c>
      <c r="E2509" s="650">
        <v>5423.2</v>
      </c>
      <c r="F2509" s="8">
        <f>E2509/100*$I$2*Main!$AF$2</f>
        <v>6507.84</v>
      </c>
      <c r="G2509" s="639">
        <f>F2509*Main!$AF$4</f>
        <v>6507.84</v>
      </c>
      <c r="H2509" s="9"/>
    </row>
    <row r="2510" spans="1:8" s="5" customFormat="1" x14ac:dyDescent="0.35">
      <c r="A2510" s="416">
        <v>9254889</v>
      </c>
      <c r="B2510" s="254" t="s">
        <v>3332</v>
      </c>
      <c r="C2510" s="320"/>
      <c r="D2510" s="7">
        <v>1</v>
      </c>
      <c r="E2510" s="650">
        <v>5555.75</v>
      </c>
      <c r="F2510" s="8">
        <f>E2510/100*$I$2*Main!$AF$2</f>
        <v>6666.9</v>
      </c>
      <c r="G2510" s="639">
        <f>F2510*Main!$AF$4</f>
        <v>6666.9</v>
      </c>
      <c r="H2510" s="9"/>
    </row>
    <row r="2511" spans="1:8" s="5" customFormat="1" x14ac:dyDescent="0.35">
      <c r="A2511" s="416">
        <v>9254890</v>
      </c>
      <c r="B2511" s="254" t="s">
        <v>3333</v>
      </c>
      <c r="C2511" s="320"/>
      <c r="D2511" s="7">
        <v>1</v>
      </c>
      <c r="E2511" s="650">
        <v>5767.6</v>
      </c>
      <c r="F2511" s="8">
        <f>E2511/100*$I$2*Main!$AF$2</f>
        <v>6921.12</v>
      </c>
      <c r="G2511" s="639">
        <f>F2511*Main!$AF$4</f>
        <v>6921.12</v>
      </c>
      <c r="H2511" s="9"/>
    </row>
    <row r="2512" spans="1:8" s="5" customFormat="1" x14ac:dyDescent="0.35">
      <c r="A2512" s="416">
        <v>9254891</v>
      </c>
      <c r="B2512" s="254" t="s">
        <v>3334</v>
      </c>
      <c r="C2512" s="320"/>
      <c r="D2512" s="7">
        <v>1</v>
      </c>
      <c r="E2512" s="650">
        <v>5592.5166666666664</v>
      </c>
      <c r="F2512" s="8">
        <f>E2512/100*$I$2*Main!$AF$2</f>
        <v>6711.0199999999995</v>
      </c>
      <c r="G2512" s="639">
        <f>F2512*Main!$AF$4</f>
        <v>6711.0199999999995</v>
      </c>
      <c r="H2512" s="9"/>
    </row>
    <row r="2513" spans="1:9" s="5" customFormat="1" x14ac:dyDescent="0.35">
      <c r="A2513" s="416">
        <v>9254892</v>
      </c>
      <c r="B2513" s="254" t="s">
        <v>3335</v>
      </c>
      <c r="C2513" s="320"/>
      <c r="D2513" s="7">
        <v>1</v>
      </c>
      <c r="E2513" s="650">
        <v>6047.2833333333338</v>
      </c>
      <c r="F2513" s="8">
        <f>E2513/100*$I$2*Main!$AF$2</f>
        <v>7256.7400000000007</v>
      </c>
      <c r="G2513" s="639">
        <f>F2513*Main!$AF$4</f>
        <v>7256.7400000000007</v>
      </c>
      <c r="H2513" s="9"/>
    </row>
    <row r="2514" spans="1:9" s="5" customFormat="1" x14ac:dyDescent="0.35">
      <c r="A2514" s="416">
        <v>9254893</v>
      </c>
      <c r="B2514" s="254" t="s">
        <v>3336</v>
      </c>
      <c r="C2514" s="320"/>
      <c r="D2514" s="7">
        <v>1</v>
      </c>
      <c r="E2514" s="650">
        <v>5513.7250000000004</v>
      </c>
      <c r="F2514" s="8">
        <f>E2514/100*$I$2*Main!$AF$2</f>
        <v>6616.47</v>
      </c>
      <c r="G2514" s="639">
        <f>F2514*Main!$AF$4</f>
        <v>6616.47</v>
      </c>
      <c r="H2514" s="9"/>
    </row>
    <row r="2515" spans="1:9" s="5" customFormat="1" x14ac:dyDescent="0.35">
      <c r="A2515" s="416">
        <v>9254894</v>
      </c>
      <c r="B2515" s="254" t="s">
        <v>3337</v>
      </c>
      <c r="C2515" s="320"/>
      <c r="D2515" s="7">
        <v>1</v>
      </c>
      <c r="E2515" s="650">
        <v>5618.25</v>
      </c>
      <c r="F2515" s="8">
        <f>E2515/100*$I$2*Main!$AF$2</f>
        <v>6741.9</v>
      </c>
      <c r="G2515" s="639">
        <f>F2515*Main!$AF$4</f>
        <v>6741.9</v>
      </c>
      <c r="H2515" s="9"/>
    </row>
    <row r="2516" spans="1:9" s="5" customFormat="1" x14ac:dyDescent="0.35">
      <c r="A2516" s="416">
        <v>9254895</v>
      </c>
      <c r="B2516" s="254" t="s">
        <v>3338</v>
      </c>
      <c r="C2516" s="320"/>
      <c r="D2516" s="7">
        <v>1</v>
      </c>
      <c r="E2516" s="650">
        <v>5750.833333333333</v>
      </c>
      <c r="F2516" s="8">
        <f>E2516/100*$I$2*Main!$AF$2</f>
        <v>6901</v>
      </c>
      <c r="G2516" s="639">
        <f>F2516*Main!$AF$4</f>
        <v>6901</v>
      </c>
      <c r="H2516" s="9"/>
    </row>
    <row r="2517" spans="1:9" s="5" customFormat="1" x14ac:dyDescent="0.35">
      <c r="A2517" s="416">
        <v>9254896</v>
      </c>
      <c r="B2517" s="254" t="s">
        <v>3339</v>
      </c>
      <c r="C2517" s="320"/>
      <c r="D2517" s="7">
        <v>1</v>
      </c>
      <c r="E2517" s="650">
        <v>5962.65</v>
      </c>
      <c r="F2517" s="8">
        <f>E2517/100*$I$2*Main!$AF$2</f>
        <v>7155.1799999999994</v>
      </c>
      <c r="G2517" s="639">
        <f>F2517*Main!$AF$4</f>
        <v>7155.1799999999994</v>
      </c>
      <c r="H2517" s="9"/>
    </row>
    <row r="2518" spans="1:9" s="5" customFormat="1" x14ac:dyDescent="0.35">
      <c r="A2518" s="416">
        <v>9254897</v>
      </c>
      <c r="B2518" s="254" t="s">
        <v>3340</v>
      </c>
      <c r="C2518" s="320"/>
      <c r="D2518" s="7">
        <v>1</v>
      </c>
      <c r="E2518" s="650">
        <v>5775.75</v>
      </c>
      <c r="F2518" s="8">
        <f>E2518/100*$I$2*Main!$AF$2</f>
        <v>6930.9</v>
      </c>
      <c r="G2518" s="639">
        <f>F2518*Main!$AF$4</f>
        <v>6930.9</v>
      </c>
      <c r="H2518" s="9"/>
    </row>
    <row r="2519" spans="1:9" s="5" customFormat="1" x14ac:dyDescent="0.35">
      <c r="A2519" s="416">
        <v>9254898</v>
      </c>
      <c r="B2519" s="254" t="s">
        <v>3341</v>
      </c>
      <c r="C2519" s="320"/>
      <c r="D2519" s="7">
        <v>1</v>
      </c>
      <c r="E2519" s="650">
        <v>6242.3583333333336</v>
      </c>
      <c r="F2519" s="8">
        <f>E2519/100*$I$2*Main!$AF$2</f>
        <v>7490.83</v>
      </c>
      <c r="G2519" s="639">
        <f>F2519*Main!$AF$4</f>
        <v>7490.83</v>
      </c>
      <c r="H2519" s="9"/>
    </row>
    <row r="2520" spans="1:9" s="5" customFormat="1" x14ac:dyDescent="0.35">
      <c r="A2520" s="416">
        <v>9288593</v>
      </c>
      <c r="B2520" s="254" t="s">
        <v>981</v>
      </c>
      <c r="C2520" s="320"/>
      <c r="D2520" s="7">
        <v>1</v>
      </c>
      <c r="E2520" s="650">
        <v>6921.1</v>
      </c>
      <c r="F2520" s="8">
        <f>E2520/100*$I$2*Main!$AF$2</f>
        <v>8305.32</v>
      </c>
      <c r="G2520" s="639">
        <f>F2520*Main!$AF$4</f>
        <v>8305.32</v>
      </c>
      <c r="H2520" s="9"/>
    </row>
    <row r="2521" spans="1:9" s="106" customFormat="1" x14ac:dyDescent="0.35">
      <c r="A2521" s="416">
        <v>9288594</v>
      </c>
      <c r="B2521" s="254" t="s">
        <v>982</v>
      </c>
      <c r="C2521" s="320"/>
      <c r="D2521" s="7">
        <v>1</v>
      </c>
      <c r="E2521" s="650">
        <v>7078.2666666666664</v>
      </c>
      <c r="F2521" s="8">
        <f>E2521/100*$I$2*Main!$AF$2</f>
        <v>8493.92</v>
      </c>
      <c r="G2521" s="639">
        <f>F2521*Main!$AF$4</f>
        <v>8493.92</v>
      </c>
      <c r="H2521" s="105"/>
      <c r="I2521" s="5"/>
    </row>
    <row r="2522" spans="1:9" s="5" customFormat="1" x14ac:dyDescent="0.35">
      <c r="A2522" s="416">
        <v>9245477</v>
      </c>
      <c r="B2522" s="254" t="s">
        <v>3342</v>
      </c>
      <c r="C2522" s="320"/>
      <c r="D2522" s="7">
        <v>1</v>
      </c>
      <c r="E2522" s="650">
        <v>6854.7416666666668</v>
      </c>
      <c r="F2522" s="8">
        <f>E2522/100*$I$2*Main!$AF$2</f>
        <v>8225.6899999999987</v>
      </c>
      <c r="G2522" s="639">
        <f>F2522*Main!$AF$4</f>
        <v>8225.6899999999987</v>
      </c>
      <c r="H2522" s="9"/>
    </row>
    <row r="2523" spans="1:9" s="5" customFormat="1" x14ac:dyDescent="0.35">
      <c r="A2523" s="417">
        <v>9337831</v>
      </c>
      <c r="B2523" s="254" t="s">
        <v>3343</v>
      </c>
      <c r="C2523" s="320"/>
      <c r="D2523" s="7">
        <v>1</v>
      </c>
      <c r="E2523" s="650">
        <v>8542.7999999999993</v>
      </c>
      <c r="F2523" s="8">
        <f>E2523/100*$I$2*Main!$AF$2</f>
        <v>10251.36</v>
      </c>
      <c r="G2523" s="639">
        <f>F2523*Main!$AF$4</f>
        <v>10251.36</v>
      </c>
      <c r="H2523" s="9"/>
    </row>
    <row r="2524" spans="1:9" s="5" customFormat="1" x14ac:dyDescent="0.35">
      <c r="A2524" s="416">
        <v>9234541</v>
      </c>
      <c r="B2524" s="254" t="s">
        <v>3344</v>
      </c>
      <c r="C2524" s="320"/>
      <c r="D2524" s="7">
        <v>1</v>
      </c>
      <c r="E2524" s="650">
        <v>4174.8500000000004</v>
      </c>
      <c r="F2524" s="8">
        <f>E2524/100*$I$2*Main!$AF$2</f>
        <v>5009.8200000000006</v>
      </c>
      <c r="G2524" s="639">
        <f>F2524*Main!$AF$4</f>
        <v>5009.8200000000006</v>
      </c>
      <c r="H2524" s="9"/>
    </row>
    <row r="2525" spans="1:9" s="5" customFormat="1" x14ac:dyDescent="0.35">
      <c r="A2525" s="416">
        <v>9234542</v>
      </c>
      <c r="B2525" s="254" t="s">
        <v>3345</v>
      </c>
      <c r="C2525" s="320"/>
      <c r="D2525" s="7">
        <v>1</v>
      </c>
      <c r="E2525" s="650">
        <v>4261.7666666666664</v>
      </c>
      <c r="F2525" s="8">
        <f>E2525/100*$I$2*Main!$AF$2</f>
        <v>5114.12</v>
      </c>
      <c r="G2525" s="639">
        <f>F2525*Main!$AF$4</f>
        <v>5114.12</v>
      </c>
      <c r="H2525" s="9"/>
    </row>
    <row r="2526" spans="1:9" s="5" customFormat="1" x14ac:dyDescent="0.35">
      <c r="A2526" s="416">
        <v>9234543</v>
      </c>
      <c r="B2526" s="254" t="s">
        <v>3346</v>
      </c>
      <c r="C2526" s="320"/>
      <c r="D2526" s="7">
        <v>1</v>
      </c>
      <c r="E2526" s="650">
        <v>4372.375</v>
      </c>
      <c r="F2526" s="8">
        <f>E2526/100*$I$2*Main!$AF$2</f>
        <v>5246.85</v>
      </c>
      <c r="G2526" s="639">
        <f>F2526*Main!$AF$4</f>
        <v>5246.85</v>
      </c>
      <c r="H2526" s="9"/>
    </row>
    <row r="2527" spans="1:9" s="5" customFormat="1" x14ac:dyDescent="0.35">
      <c r="A2527" s="416">
        <v>9234544</v>
      </c>
      <c r="B2527" s="254" t="s">
        <v>3347</v>
      </c>
      <c r="C2527" s="320"/>
      <c r="D2527" s="7">
        <v>1</v>
      </c>
      <c r="E2527" s="650">
        <v>4553.4916666666668</v>
      </c>
      <c r="F2527" s="8">
        <f>E2527/100*$I$2*Main!$AF$2</f>
        <v>5464.1900000000005</v>
      </c>
      <c r="G2527" s="639">
        <f>F2527*Main!$AF$4</f>
        <v>5464.1900000000005</v>
      </c>
      <c r="H2527" s="9"/>
    </row>
    <row r="2528" spans="1:9" s="5" customFormat="1" x14ac:dyDescent="0.35">
      <c r="A2528" s="416">
        <v>9234545</v>
      </c>
      <c r="B2528" s="254" t="s">
        <v>3348</v>
      </c>
      <c r="C2528" s="320"/>
      <c r="D2528" s="7">
        <v>1</v>
      </c>
      <c r="E2528" s="650">
        <v>4422.3166666666666</v>
      </c>
      <c r="F2528" s="8">
        <f>E2528/100*$I$2*Main!$AF$2</f>
        <v>5306.78</v>
      </c>
      <c r="G2528" s="639">
        <f>F2528*Main!$AF$4</f>
        <v>5306.78</v>
      </c>
      <c r="H2528" s="9"/>
    </row>
    <row r="2529" spans="1:9" s="106" customFormat="1" x14ac:dyDescent="0.35">
      <c r="A2529" s="416">
        <v>9234546</v>
      </c>
      <c r="B2529" s="254" t="s">
        <v>3349</v>
      </c>
      <c r="C2529" s="320"/>
      <c r="D2529" s="7">
        <v>1</v>
      </c>
      <c r="E2529" s="650">
        <v>4789.2</v>
      </c>
      <c r="F2529" s="8">
        <f>E2529/100*$I$2*Main!$AF$2</f>
        <v>5747.0399999999991</v>
      </c>
      <c r="G2529" s="639">
        <f>F2529*Main!$AF$4</f>
        <v>5747.0399999999991</v>
      </c>
      <c r="H2529" s="105"/>
      <c r="I2529" s="5"/>
    </row>
    <row r="2530" spans="1:9" s="5" customFormat="1" x14ac:dyDescent="0.35">
      <c r="A2530" s="416">
        <v>9248751</v>
      </c>
      <c r="B2530" s="254" t="s">
        <v>3350</v>
      </c>
      <c r="C2530" s="320"/>
      <c r="D2530" s="7">
        <v>1</v>
      </c>
      <c r="E2530" s="650">
        <v>3459.6166666666668</v>
      </c>
      <c r="F2530" s="8">
        <f>E2530/100*$I$2*Main!$AF$2</f>
        <v>4151.54</v>
      </c>
      <c r="G2530" s="639">
        <f>F2530*Main!$AF$4</f>
        <v>4151.54</v>
      </c>
      <c r="H2530" s="9"/>
    </row>
    <row r="2531" spans="1:9" s="5" customFormat="1" x14ac:dyDescent="0.35">
      <c r="A2531" s="416">
        <v>9248752</v>
      </c>
      <c r="B2531" s="254" t="s">
        <v>3351</v>
      </c>
      <c r="C2531" s="320"/>
      <c r="D2531" s="7">
        <v>1</v>
      </c>
      <c r="E2531" s="650">
        <v>3643.9749999999999</v>
      </c>
      <c r="F2531" s="8">
        <f>E2531/100*$I$2*Main!$AF$2</f>
        <v>4372.7699999999995</v>
      </c>
      <c r="G2531" s="639">
        <f>F2531*Main!$AF$4</f>
        <v>4372.7699999999995</v>
      </c>
      <c r="H2531" s="9"/>
    </row>
    <row r="2532" spans="1:9" s="5" customFormat="1" x14ac:dyDescent="0.35">
      <c r="A2532" s="416">
        <v>9234569</v>
      </c>
      <c r="B2532" s="254" t="s">
        <v>3352</v>
      </c>
      <c r="C2532" s="320"/>
      <c r="D2532" s="7">
        <v>1</v>
      </c>
      <c r="E2532" s="650">
        <v>3814.8</v>
      </c>
      <c r="F2532" s="8">
        <f>E2532/100*$I$2*Main!$AF$2</f>
        <v>4577.76</v>
      </c>
      <c r="G2532" s="639">
        <f>F2532*Main!$AF$4</f>
        <v>4577.76</v>
      </c>
      <c r="H2532" s="9"/>
    </row>
    <row r="2533" spans="1:9" s="5" customFormat="1" x14ac:dyDescent="0.35">
      <c r="A2533" s="416">
        <v>9234570</v>
      </c>
      <c r="B2533" s="254" t="s">
        <v>3353</v>
      </c>
      <c r="C2533" s="320"/>
      <c r="D2533" s="7">
        <v>1</v>
      </c>
      <c r="E2533" s="650">
        <v>3916.4583333333335</v>
      </c>
      <c r="F2533" s="8">
        <f>E2533/100*$I$2*Main!$AF$2</f>
        <v>4699.75</v>
      </c>
      <c r="G2533" s="639">
        <f>F2533*Main!$AF$4</f>
        <v>4699.75</v>
      </c>
      <c r="H2533" s="9"/>
    </row>
    <row r="2534" spans="1:9" s="106" customFormat="1" x14ac:dyDescent="0.35">
      <c r="A2534" s="416">
        <v>9248753</v>
      </c>
      <c r="B2534" s="254" t="s">
        <v>3354</v>
      </c>
      <c r="C2534" s="320"/>
      <c r="D2534" s="7">
        <v>1</v>
      </c>
      <c r="E2534" s="650">
        <v>4035.9166666666665</v>
      </c>
      <c r="F2534" s="8">
        <f>E2534/100*$I$2*Main!$AF$2</f>
        <v>4843.1000000000004</v>
      </c>
      <c r="G2534" s="639">
        <f>F2534*Main!$AF$4</f>
        <v>4843.1000000000004</v>
      </c>
      <c r="H2534" s="105"/>
      <c r="I2534" s="5"/>
    </row>
    <row r="2535" spans="1:9" s="106" customFormat="1" x14ac:dyDescent="0.35">
      <c r="A2535" s="417">
        <v>9336655</v>
      </c>
      <c r="B2535" s="254" t="s">
        <v>3355</v>
      </c>
      <c r="C2535" s="320"/>
      <c r="D2535" s="7">
        <v>1</v>
      </c>
      <c r="E2535" s="650">
        <v>5553.916666666667</v>
      </c>
      <c r="F2535" s="8">
        <f>E2535/100*$I$2*Main!$AF$2</f>
        <v>6664.7</v>
      </c>
      <c r="G2535" s="639">
        <f>F2535*Main!$AF$4</f>
        <v>6664.7</v>
      </c>
      <c r="H2535" s="105"/>
      <c r="I2535" s="5"/>
    </row>
    <row r="2536" spans="1:9" s="106" customFormat="1" x14ac:dyDescent="0.35">
      <c r="A2536" s="417">
        <v>9336656</v>
      </c>
      <c r="B2536" s="254" t="s">
        <v>3356</v>
      </c>
      <c r="C2536" s="320"/>
      <c r="D2536" s="7">
        <v>1</v>
      </c>
      <c r="E2536" s="650">
        <v>5640.8583333333336</v>
      </c>
      <c r="F2536" s="8">
        <f>E2536/100*$I$2*Main!$AF$2</f>
        <v>6769.03</v>
      </c>
      <c r="G2536" s="639">
        <f>F2536*Main!$AF$4</f>
        <v>6769.03</v>
      </c>
      <c r="H2536" s="105"/>
      <c r="I2536" s="5"/>
    </row>
    <row r="2537" spans="1:9" s="106" customFormat="1" x14ac:dyDescent="0.35">
      <c r="A2537" s="417">
        <v>9336657</v>
      </c>
      <c r="B2537" s="254" t="s">
        <v>3357</v>
      </c>
      <c r="C2537" s="320"/>
      <c r="D2537" s="7">
        <v>1</v>
      </c>
      <c r="E2537" s="650">
        <v>5751.4833333333336</v>
      </c>
      <c r="F2537" s="8">
        <f>E2537/100*$I$2*Main!$AF$2</f>
        <v>6901.7800000000007</v>
      </c>
      <c r="G2537" s="639">
        <f>F2537*Main!$AF$4</f>
        <v>6901.7800000000007</v>
      </c>
      <c r="H2537" s="105"/>
      <c r="I2537" s="5"/>
    </row>
    <row r="2538" spans="1:9" s="106" customFormat="1" x14ac:dyDescent="0.35">
      <c r="A2538" s="416">
        <v>9245440</v>
      </c>
      <c r="B2538" s="254" t="s">
        <v>3358</v>
      </c>
      <c r="C2538" s="320"/>
      <c r="D2538" s="7">
        <v>1</v>
      </c>
      <c r="E2538" s="650">
        <v>5932.5249999999996</v>
      </c>
      <c r="F2538" s="8">
        <f>E2538/100*$I$2*Main!$AF$2</f>
        <v>7119.03</v>
      </c>
      <c r="G2538" s="639">
        <f>F2538*Main!$AF$4</f>
        <v>7119.03</v>
      </c>
      <c r="H2538" s="105"/>
      <c r="I2538" s="5"/>
    </row>
    <row r="2539" spans="1:9" s="106" customFormat="1" x14ac:dyDescent="0.35">
      <c r="A2539" s="416">
        <v>9245438</v>
      </c>
      <c r="B2539" s="254" t="s">
        <v>3359</v>
      </c>
      <c r="C2539" s="320"/>
      <c r="D2539" s="7">
        <v>1</v>
      </c>
      <c r="E2539" s="650">
        <v>6041.5749999999998</v>
      </c>
      <c r="F2539" s="8">
        <f>E2539/100*$I$2*Main!$AF$2</f>
        <v>7249.8899999999994</v>
      </c>
      <c r="G2539" s="639">
        <f>F2539*Main!$AF$4</f>
        <v>7249.8899999999994</v>
      </c>
      <c r="H2539" s="105"/>
      <c r="I2539" s="5"/>
    </row>
    <row r="2540" spans="1:9" s="106" customFormat="1" x14ac:dyDescent="0.35">
      <c r="A2540" s="417">
        <v>9336658</v>
      </c>
      <c r="B2540" s="254" t="s">
        <v>3360</v>
      </c>
      <c r="C2540" s="320"/>
      <c r="D2540" s="7">
        <v>1</v>
      </c>
      <c r="E2540" s="650">
        <v>6168.35</v>
      </c>
      <c r="F2540" s="8">
        <f>E2540/100*$I$2*Main!$AF$2</f>
        <v>7402.02</v>
      </c>
      <c r="G2540" s="639">
        <f>F2540*Main!$AF$4</f>
        <v>7402.02</v>
      </c>
      <c r="H2540" s="105"/>
      <c r="I2540" s="5"/>
    </row>
    <row r="2541" spans="1:9" s="106" customFormat="1" x14ac:dyDescent="0.35">
      <c r="A2541" s="416">
        <v>9234547</v>
      </c>
      <c r="B2541" s="254" t="s">
        <v>3361</v>
      </c>
      <c r="C2541" s="320"/>
      <c r="D2541" s="7">
        <v>1</v>
      </c>
      <c r="E2541" s="650">
        <v>5318.7</v>
      </c>
      <c r="F2541" s="8">
        <f>E2541/100*$I$2*Main!$AF$2</f>
        <v>6382.44</v>
      </c>
      <c r="G2541" s="639">
        <f>F2541*Main!$AF$4</f>
        <v>6382.44</v>
      </c>
      <c r="H2541" s="105"/>
      <c r="I2541" s="5"/>
    </row>
    <row r="2542" spans="1:9" s="106" customFormat="1" x14ac:dyDescent="0.35">
      <c r="A2542" s="416">
        <v>9234548</v>
      </c>
      <c r="B2542" s="254" t="s">
        <v>3362</v>
      </c>
      <c r="C2542" s="320"/>
      <c r="D2542" s="7">
        <v>1</v>
      </c>
      <c r="E2542" s="650">
        <v>5423.2</v>
      </c>
      <c r="F2542" s="8">
        <f>E2542/100*$I$2*Main!$AF$2</f>
        <v>6507.84</v>
      </c>
      <c r="G2542" s="639">
        <f>F2542*Main!$AF$4</f>
        <v>6507.84</v>
      </c>
      <c r="H2542" s="105"/>
      <c r="I2542" s="5"/>
    </row>
    <row r="2543" spans="1:9" s="106" customFormat="1" x14ac:dyDescent="0.35">
      <c r="A2543" s="416">
        <v>9234549</v>
      </c>
      <c r="B2543" s="254" t="s">
        <v>3363</v>
      </c>
      <c r="C2543" s="320"/>
      <c r="D2543" s="7">
        <v>1</v>
      </c>
      <c r="E2543" s="650">
        <v>5555.75</v>
      </c>
      <c r="F2543" s="8">
        <f>E2543/100*$I$2*Main!$AF$2</f>
        <v>6666.9</v>
      </c>
      <c r="G2543" s="639">
        <f>F2543*Main!$AF$4</f>
        <v>6666.9</v>
      </c>
      <c r="H2543" s="105"/>
      <c r="I2543" s="5"/>
    </row>
    <row r="2544" spans="1:9" s="106" customFormat="1" x14ac:dyDescent="0.35">
      <c r="A2544" s="416">
        <v>9234550</v>
      </c>
      <c r="B2544" s="254" t="s">
        <v>3364</v>
      </c>
      <c r="C2544" s="320"/>
      <c r="D2544" s="7">
        <v>1</v>
      </c>
      <c r="E2544" s="650">
        <v>5767.6</v>
      </c>
      <c r="F2544" s="8">
        <f>E2544/100*$I$2*Main!$AF$2</f>
        <v>6921.12</v>
      </c>
      <c r="G2544" s="639">
        <f>F2544*Main!$AF$4</f>
        <v>6921.12</v>
      </c>
      <c r="H2544" s="105"/>
      <c r="I2544" s="5"/>
    </row>
    <row r="2545" spans="1:9" s="106" customFormat="1" x14ac:dyDescent="0.35">
      <c r="A2545" s="416">
        <v>9234551</v>
      </c>
      <c r="B2545" s="254" t="s">
        <v>3365</v>
      </c>
      <c r="C2545" s="320"/>
      <c r="D2545" s="7">
        <v>1</v>
      </c>
      <c r="E2545" s="650">
        <v>5592.5166666666664</v>
      </c>
      <c r="F2545" s="8">
        <f>E2545/100*$I$2*Main!$AF$2</f>
        <v>6711.0199999999995</v>
      </c>
      <c r="G2545" s="639">
        <f>F2545*Main!$AF$4</f>
        <v>6711.0199999999995</v>
      </c>
      <c r="H2545" s="105"/>
      <c r="I2545" s="5"/>
    </row>
    <row r="2546" spans="1:9" s="106" customFormat="1" x14ac:dyDescent="0.35">
      <c r="A2546" s="416">
        <v>9234552</v>
      </c>
      <c r="B2546" s="254" t="s">
        <v>3366</v>
      </c>
      <c r="C2546" s="320"/>
      <c r="D2546" s="7">
        <v>1</v>
      </c>
      <c r="E2546" s="650">
        <v>6047.2833333333338</v>
      </c>
      <c r="F2546" s="8">
        <f>E2546/100*$I$2*Main!$AF$2</f>
        <v>7256.7400000000007</v>
      </c>
      <c r="G2546" s="639">
        <f>F2546*Main!$AF$4</f>
        <v>7256.7400000000007</v>
      </c>
      <c r="H2546" s="105"/>
      <c r="I2546" s="5"/>
    </row>
    <row r="2547" spans="1:9" s="5" customFormat="1" x14ac:dyDescent="0.35">
      <c r="A2547" s="416">
        <v>9248754</v>
      </c>
      <c r="B2547" s="254" t="s">
        <v>3367</v>
      </c>
      <c r="C2547" s="320"/>
      <c r="D2547" s="7">
        <v>1</v>
      </c>
      <c r="E2547" s="650">
        <v>4603.4666666666662</v>
      </c>
      <c r="F2547" s="8">
        <f>E2547/100*$I$2*Main!$AF$2</f>
        <v>5524.1599999999989</v>
      </c>
      <c r="G2547" s="639">
        <f>F2547*Main!$AF$4</f>
        <v>5524.1599999999989</v>
      </c>
      <c r="H2547" s="9"/>
    </row>
    <row r="2548" spans="1:9" s="5" customFormat="1" x14ac:dyDescent="0.35">
      <c r="A2548" s="416">
        <v>9248755</v>
      </c>
      <c r="B2548" s="254" t="s">
        <v>3368</v>
      </c>
      <c r="C2548" s="320"/>
      <c r="D2548" s="7">
        <v>1</v>
      </c>
      <c r="E2548" s="650">
        <v>4827.3166666666666</v>
      </c>
      <c r="F2548" s="8">
        <f>E2548/100*$I$2*Main!$AF$2</f>
        <v>5792.7800000000007</v>
      </c>
      <c r="G2548" s="639">
        <f>F2548*Main!$AF$4</f>
        <v>5792.7800000000007</v>
      </c>
      <c r="H2548" s="9"/>
    </row>
    <row r="2549" spans="1:9" s="5" customFormat="1" x14ac:dyDescent="0.35">
      <c r="A2549" s="416">
        <v>9234571</v>
      </c>
      <c r="B2549" s="254" t="s">
        <v>3369</v>
      </c>
      <c r="C2549" s="320"/>
      <c r="D2549" s="7">
        <v>1</v>
      </c>
      <c r="E2549" s="650">
        <v>5028.916666666667</v>
      </c>
      <c r="F2549" s="8">
        <f>E2549/100*$I$2*Main!$AF$2</f>
        <v>6034.7</v>
      </c>
      <c r="G2549" s="639">
        <f>F2549*Main!$AF$4</f>
        <v>6034.7</v>
      </c>
      <c r="H2549" s="9"/>
    </row>
    <row r="2550" spans="1:9" s="5" customFormat="1" x14ac:dyDescent="0.35">
      <c r="A2550" s="416">
        <v>9234572</v>
      </c>
      <c r="B2550" s="254" t="s">
        <v>3370</v>
      </c>
      <c r="C2550" s="320"/>
      <c r="D2550" s="7">
        <v>1</v>
      </c>
      <c r="E2550" s="650">
        <v>5152.5249999999996</v>
      </c>
      <c r="F2550" s="8">
        <f>E2550/100*$I$2*Main!$AF$2</f>
        <v>6183.03</v>
      </c>
      <c r="G2550" s="639">
        <f>F2550*Main!$AF$4</f>
        <v>6183.03</v>
      </c>
      <c r="H2550" s="9"/>
    </row>
    <row r="2551" spans="1:9" s="5" customFormat="1" x14ac:dyDescent="0.35">
      <c r="A2551" s="416">
        <v>9248756</v>
      </c>
      <c r="B2551" s="254" t="s">
        <v>3371</v>
      </c>
      <c r="C2551" s="320"/>
      <c r="D2551" s="7">
        <v>1</v>
      </c>
      <c r="E2551" s="650">
        <v>5293.9833333333336</v>
      </c>
      <c r="F2551" s="8">
        <f>E2551/100*$I$2*Main!$AF$2</f>
        <v>6352.78</v>
      </c>
      <c r="G2551" s="639">
        <f>F2551*Main!$AF$4</f>
        <v>6352.78</v>
      </c>
      <c r="H2551" s="9"/>
    </row>
    <row r="2552" spans="1:9" s="5" customFormat="1" x14ac:dyDescent="0.35">
      <c r="A2552" s="417">
        <v>9336663</v>
      </c>
      <c r="B2552" s="254" t="s">
        <v>3372</v>
      </c>
      <c r="C2552" s="320"/>
      <c r="D2552" s="7">
        <v>1</v>
      </c>
      <c r="E2552" s="650">
        <v>6697.7416666666668</v>
      </c>
      <c r="F2552" s="8">
        <f>E2552/100*$I$2*Main!$AF$2</f>
        <v>8037.2900000000009</v>
      </c>
      <c r="G2552" s="639">
        <f>F2552*Main!$AF$4</f>
        <v>8037.2900000000009</v>
      </c>
      <c r="H2552" s="9"/>
    </row>
    <row r="2553" spans="1:9" s="5" customFormat="1" x14ac:dyDescent="0.35">
      <c r="A2553" s="417">
        <v>9336664</v>
      </c>
      <c r="B2553" s="254" t="s">
        <v>3373</v>
      </c>
      <c r="C2553" s="320"/>
      <c r="D2553" s="7">
        <v>1</v>
      </c>
      <c r="E2553" s="650">
        <v>6802.2416666666668</v>
      </c>
      <c r="F2553" s="8">
        <f>E2553/100*$I$2*Main!$AF$2</f>
        <v>8162.6900000000005</v>
      </c>
      <c r="G2553" s="639">
        <f>F2553*Main!$AF$4</f>
        <v>8162.6900000000005</v>
      </c>
      <c r="H2553" s="9"/>
    </row>
    <row r="2554" spans="1:9" s="5" customFormat="1" x14ac:dyDescent="0.35">
      <c r="A2554" s="417">
        <v>9336665</v>
      </c>
      <c r="B2554" s="254" t="s">
        <v>3374</v>
      </c>
      <c r="C2554" s="320"/>
      <c r="D2554" s="7">
        <v>1</v>
      </c>
      <c r="E2554" s="650">
        <v>6934.8249999999998</v>
      </c>
      <c r="F2554" s="8">
        <f>E2554/100*$I$2*Main!$AF$2</f>
        <v>8321.7899999999991</v>
      </c>
      <c r="G2554" s="639">
        <f>F2554*Main!$AF$4</f>
        <v>8321.7899999999991</v>
      </c>
      <c r="H2554" s="9"/>
    </row>
    <row r="2555" spans="1:9" s="5" customFormat="1" x14ac:dyDescent="0.35">
      <c r="A2555" s="416">
        <v>9245441</v>
      </c>
      <c r="B2555" s="254" t="s">
        <v>3375</v>
      </c>
      <c r="C2555" s="320"/>
      <c r="D2555" s="7">
        <v>1</v>
      </c>
      <c r="E2555" s="650">
        <v>7146.666666666667</v>
      </c>
      <c r="F2555" s="8">
        <f>E2555/100*$I$2*Main!$AF$2</f>
        <v>8576</v>
      </c>
      <c r="G2555" s="639">
        <f>F2555*Main!$AF$4</f>
        <v>8576</v>
      </c>
      <c r="H2555" s="9"/>
    </row>
    <row r="2556" spans="1:9" s="5" customFormat="1" x14ac:dyDescent="0.35">
      <c r="A2556" s="416">
        <v>9245442</v>
      </c>
      <c r="B2556" s="254" t="s">
        <v>3376</v>
      </c>
      <c r="C2556" s="320"/>
      <c r="D2556" s="7">
        <v>1</v>
      </c>
      <c r="E2556" s="650">
        <v>7277.6416666666664</v>
      </c>
      <c r="F2556" s="8">
        <f>E2556/100*$I$2*Main!$AF$2</f>
        <v>8733.17</v>
      </c>
      <c r="G2556" s="639">
        <f>F2556*Main!$AF$4</f>
        <v>8733.17</v>
      </c>
      <c r="H2556" s="9"/>
    </row>
    <row r="2557" spans="1:9" s="5" customFormat="1" x14ac:dyDescent="0.35">
      <c r="A2557" s="417">
        <v>9336666</v>
      </c>
      <c r="B2557" s="254" t="s">
        <v>3377</v>
      </c>
      <c r="C2557" s="320"/>
      <c r="D2557" s="7">
        <v>1</v>
      </c>
      <c r="E2557" s="650">
        <v>7426.3583333333336</v>
      </c>
      <c r="F2557" s="8">
        <f>E2557/100*$I$2*Main!$AF$2</f>
        <v>8911.6299999999992</v>
      </c>
      <c r="G2557" s="639">
        <f>F2557*Main!$AF$4</f>
        <v>8911.6299999999992</v>
      </c>
      <c r="H2557" s="9"/>
    </row>
    <row r="2558" spans="1:9" s="5" customFormat="1" x14ac:dyDescent="0.35">
      <c r="A2558" s="416">
        <v>9234553</v>
      </c>
      <c r="B2558" s="254" t="s">
        <v>3378</v>
      </c>
      <c r="C2558" s="320"/>
      <c r="D2558" s="7">
        <v>1</v>
      </c>
      <c r="E2558" s="650">
        <v>5513.7250000000004</v>
      </c>
      <c r="F2558" s="8">
        <f>E2558/100*$I$2*Main!$AF$2</f>
        <v>6616.47</v>
      </c>
      <c r="G2558" s="639">
        <f>F2558*Main!$AF$4</f>
        <v>6616.47</v>
      </c>
      <c r="H2558" s="9"/>
    </row>
    <row r="2559" spans="1:9" s="5" customFormat="1" x14ac:dyDescent="0.35">
      <c r="A2559" s="416">
        <v>9234554</v>
      </c>
      <c r="B2559" s="254" t="s">
        <v>3379</v>
      </c>
      <c r="C2559" s="320"/>
      <c r="D2559" s="7">
        <v>1</v>
      </c>
      <c r="E2559" s="650">
        <v>5618.25</v>
      </c>
      <c r="F2559" s="8">
        <f>E2559/100*$I$2*Main!$AF$2</f>
        <v>6741.9</v>
      </c>
      <c r="G2559" s="639">
        <f>F2559*Main!$AF$4</f>
        <v>6741.9</v>
      </c>
      <c r="H2559" s="9"/>
    </row>
    <row r="2560" spans="1:9" s="5" customFormat="1" x14ac:dyDescent="0.35">
      <c r="A2560" s="416">
        <v>9234555</v>
      </c>
      <c r="B2560" s="254" t="s">
        <v>3380</v>
      </c>
      <c r="C2560" s="320"/>
      <c r="D2560" s="7">
        <v>1</v>
      </c>
      <c r="E2560" s="650">
        <v>5750.833333333333</v>
      </c>
      <c r="F2560" s="8">
        <f>E2560/100*$I$2*Main!$AF$2</f>
        <v>6901</v>
      </c>
      <c r="G2560" s="639">
        <f>F2560*Main!$AF$4</f>
        <v>6901</v>
      </c>
      <c r="H2560" s="9"/>
    </row>
    <row r="2561" spans="1:8" s="5" customFormat="1" x14ac:dyDescent="0.35">
      <c r="A2561" s="416">
        <v>9234556</v>
      </c>
      <c r="B2561" s="254" t="s">
        <v>3381</v>
      </c>
      <c r="C2561" s="320"/>
      <c r="D2561" s="7">
        <v>1</v>
      </c>
      <c r="E2561" s="650">
        <v>5962.65</v>
      </c>
      <c r="F2561" s="8">
        <f>E2561/100*$I$2*Main!$AF$2</f>
        <v>7155.1799999999994</v>
      </c>
      <c r="G2561" s="639">
        <f>F2561*Main!$AF$4</f>
        <v>7155.1799999999994</v>
      </c>
      <c r="H2561" s="9"/>
    </row>
    <row r="2562" spans="1:8" s="5" customFormat="1" x14ac:dyDescent="0.35">
      <c r="A2562" s="416">
        <v>9234557</v>
      </c>
      <c r="B2562" s="254" t="s">
        <v>3382</v>
      </c>
      <c r="C2562" s="320"/>
      <c r="D2562" s="7">
        <v>1</v>
      </c>
      <c r="E2562" s="650">
        <v>5775.75</v>
      </c>
      <c r="F2562" s="8">
        <f>E2562/100*$I$2*Main!$AF$2</f>
        <v>6930.9</v>
      </c>
      <c r="G2562" s="639">
        <f>F2562*Main!$AF$4</f>
        <v>6930.9</v>
      </c>
      <c r="H2562" s="9"/>
    </row>
    <row r="2563" spans="1:8" s="5" customFormat="1" x14ac:dyDescent="0.35">
      <c r="A2563" s="416">
        <v>9234558</v>
      </c>
      <c r="B2563" s="254" t="s">
        <v>3383</v>
      </c>
      <c r="C2563" s="320"/>
      <c r="D2563" s="7">
        <v>1</v>
      </c>
      <c r="E2563" s="650">
        <v>6242.3583333333336</v>
      </c>
      <c r="F2563" s="8">
        <f>E2563/100*$I$2*Main!$AF$2</f>
        <v>7490.83</v>
      </c>
      <c r="G2563" s="639">
        <f>F2563*Main!$AF$4</f>
        <v>7490.83</v>
      </c>
      <c r="H2563" s="9"/>
    </row>
    <row r="2564" spans="1:8" s="5" customFormat="1" x14ac:dyDescent="0.35">
      <c r="A2564" s="416">
        <v>9248757</v>
      </c>
      <c r="B2564" s="254" t="s">
        <v>3384</v>
      </c>
      <c r="C2564" s="320"/>
      <c r="D2564" s="7">
        <v>1</v>
      </c>
      <c r="E2564" s="650">
        <v>4798.5166666666664</v>
      </c>
      <c r="F2564" s="8">
        <f>E2564/100*$I$2*Main!$AF$2</f>
        <v>5758.2199999999993</v>
      </c>
      <c r="G2564" s="639">
        <f>F2564*Main!$AF$4</f>
        <v>5758.2199999999993</v>
      </c>
      <c r="H2564" s="9"/>
    </row>
    <row r="2565" spans="1:8" s="5" customFormat="1" x14ac:dyDescent="0.35">
      <c r="A2565" s="416">
        <v>9248758</v>
      </c>
      <c r="B2565" s="254" t="s">
        <v>3385</v>
      </c>
      <c r="C2565" s="320"/>
      <c r="D2565" s="7">
        <v>1</v>
      </c>
      <c r="E2565" s="650">
        <v>5022.4250000000002</v>
      </c>
      <c r="F2565" s="8">
        <f>E2565/100*$I$2*Main!$AF$2</f>
        <v>6026.9100000000008</v>
      </c>
      <c r="G2565" s="639">
        <f>F2565*Main!$AF$4</f>
        <v>6026.9100000000008</v>
      </c>
      <c r="H2565" s="9"/>
    </row>
    <row r="2566" spans="1:8" s="5" customFormat="1" x14ac:dyDescent="0.35">
      <c r="A2566" s="416">
        <v>9248759</v>
      </c>
      <c r="B2566" s="254" t="s">
        <v>3386</v>
      </c>
      <c r="C2566" s="320"/>
      <c r="D2566" s="7">
        <v>1</v>
      </c>
      <c r="E2566" s="650">
        <v>5223.9666666666662</v>
      </c>
      <c r="F2566" s="8">
        <f>E2566/100*$I$2*Main!$AF$2</f>
        <v>6268.76</v>
      </c>
      <c r="G2566" s="639">
        <f>F2566*Main!$AF$4</f>
        <v>6268.76</v>
      </c>
      <c r="H2566" s="9"/>
    </row>
    <row r="2567" spans="1:8" s="5" customFormat="1" x14ac:dyDescent="0.35">
      <c r="A2567" s="416">
        <v>9248760</v>
      </c>
      <c r="B2567" s="254" t="s">
        <v>3387</v>
      </c>
      <c r="C2567" s="320"/>
      <c r="D2567" s="7">
        <v>1</v>
      </c>
      <c r="E2567" s="650">
        <v>5347.625</v>
      </c>
      <c r="F2567" s="8">
        <f>E2567/100*$I$2*Main!$AF$2</f>
        <v>6417.15</v>
      </c>
      <c r="G2567" s="639">
        <f>F2567*Main!$AF$4</f>
        <v>6417.15</v>
      </c>
      <c r="H2567" s="9"/>
    </row>
    <row r="2568" spans="1:8" s="5" customFormat="1" x14ac:dyDescent="0.35">
      <c r="A2568" s="416">
        <v>9248761</v>
      </c>
      <c r="B2568" s="254" t="s">
        <v>3388</v>
      </c>
      <c r="C2568" s="320"/>
      <c r="D2568" s="7">
        <v>1</v>
      </c>
      <c r="E2568" s="650">
        <v>5489.0083333333332</v>
      </c>
      <c r="F2568" s="8">
        <f>E2568/100*$I$2*Main!$AF$2</f>
        <v>6586.8099999999995</v>
      </c>
      <c r="G2568" s="639">
        <f>F2568*Main!$AF$4</f>
        <v>6586.8099999999995</v>
      </c>
      <c r="H2568" s="9"/>
    </row>
    <row r="2569" spans="1:8" s="5" customFormat="1" x14ac:dyDescent="0.35">
      <c r="A2569" s="417">
        <v>9336689</v>
      </c>
      <c r="B2569" s="254" t="s">
        <v>3389</v>
      </c>
      <c r="C2569" s="320"/>
      <c r="D2569" s="7">
        <v>1</v>
      </c>
      <c r="E2569" s="650">
        <v>6892.8</v>
      </c>
      <c r="F2569" s="8">
        <f>E2569/100*$I$2*Main!$AF$2</f>
        <v>8271.36</v>
      </c>
      <c r="G2569" s="639">
        <f>F2569*Main!$AF$4</f>
        <v>8271.36</v>
      </c>
      <c r="H2569" s="9"/>
    </row>
    <row r="2570" spans="1:8" s="5" customFormat="1" x14ac:dyDescent="0.35">
      <c r="A2570" s="417">
        <v>9336690</v>
      </c>
      <c r="B2570" s="254" t="s">
        <v>3390</v>
      </c>
      <c r="C2570" s="320"/>
      <c r="D2570" s="7">
        <v>1</v>
      </c>
      <c r="E2570" s="650">
        <v>6997.3083333333334</v>
      </c>
      <c r="F2570" s="8">
        <f>E2570/100*$I$2*Main!$AF$2</f>
        <v>8396.77</v>
      </c>
      <c r="G2570" s="639">
        <f>F2570*Main!$AF$4</f>
        <v>8396.77</v>
      </c>
      <c r="H2570" s="9"/>
    </row>
    <row r="2571" spans="1:8" s="5" customFormat="1" x14ac:dyDescent="0.35">
      <c r="A2571" s="417">
        <v>9336691</v>
      </c>
      <c r="B2571" s="254" t="s">
        <v>3391</v>
      </c>
      <c r="C2571" s="320"/>
      <c r="D2571" s="7">
        <v>1</v>
      </c>
      <c r="E2571" s="650">
        <v>7129.9083333333338</v>
      </c>
      <c r="F2571" s="8">
        <f>E2571/100*$I$2*Main!$AF$2</f>
        <v>8555.8900000000012</v>
      </c>
      <c r="G2571" s="639">
        <f>F2571*Main!$AF$4</f>
        <v>8555.8900000000012</v>
      </c>
      <c r="H2571" s="9"/>
    </row>
    <row r="2572" spans="1:8" s="5" customFormat="1" x14ac:dyDescent="0.35">
      <c r="A2572" s="416">
        <v>9245443</v>
      </c>
      <c r="B2572" s="254" t="s">
        <v>3392</v>
      </c>
      <c r="C2572" s="320"/>
      <c r="D2572" s="7">
        <v>1</v>
      </c>
      <c r="E2572" s="650">
        <v>7341.708333333333</v>
      </c>
      <c r="F2572" s="8">
        <f>E2572/100*$I$2*Main!$AF$2</f>
        <v>8810.0499999999993</v>
      </c>
      <c r="G2572" s="639">
        <f>F2572*Main!$AF$4</f>
        <v>8810.0499999999993</v>
      </c>
      <c r="H2572" s="9"/>
    </row>
    <row r="2573" spans="1:8" s="5" customFormat="1" x14ac:dyDescent="0.35">
      <c r="A2573" s="416">
        <v>9245444</v>
      </c>
      <c r="B2573" s="254" t="s">
        <v>3393</v>
      </c>
      <c r="C2573" s="320"/>
      <c r="D2573" s="7">
        <v>1</v>
      </c>
      <c r="E2573" s="650">
        <v>7472.6916666666666</v>
      </c>
      <c r="F2573" s="8">
        <f>E2573/100*$I$2*Main!$AF$2</f>
        <v>8967.23</v>
      </c>
      <c r="G2573" s="639">
        <f>F2573*Main!$AF$4</f>
        <v>8967.23</v>
      </c>
      <c r="H2573" s="9"/>
    </row>
    <row r="2574" spans="1:8" s="5" customFormat="1" x14ac:dyDescent="0.35">
      <c r="A2574" s="417">
        <v>9336692</v>
      </c>
      <c r="B2574" s="254" t="s">
        <v>3394</v>
      </c>
      <c r="C2574" s="320"/>
      <c r="D2574" s="7">
        <v>1</v>
      </c>
      <c r="E2574" s="650">
        <v>7621.4333333333334</v>
      </c>
      <c r="F2574" s="8">
        <f>E2574/100*$I$2*Main!$AF$2</f>
        <v>9145.7199999999993</v>
      </c>
      <c r="G2574" s="639">
        <f>F2574*Main!$AF$4</f>
        <v>9145.7199999999993</v>
      </c>
      <c r="H2574" s="9"/>
    </row>
    <row r="2575" spans="1:8" s="5" customFormat="1" x14ac:dyDescent="0.35">
      <c r="A2575" s="417">
        <v>9336693</v>
      </c>
      <c r="B2575" s="254" t="s">
        <v>3395</v>
      </c>
      <c r="C2575" s="320"/>
      <c r="D2575" s="7">
        <v>1</v>
      </c>
      <c r="E2575" s="650">
        <v>4174.8500000000004</v>
      </c>
      <c r="F2575" s="8">
        <f>E2575/100*$I$2*Main!$AF$2</f>
        <v>5009.8200000000006</v>
      </c>
      <c r="G2575" s="639">
        <f>F2575*Main!$AF$4</f>
        <v>5009.8200000000006</v>
      </c>
      <c r="H2575" s="9"/>
    </row>
    <row r="2576" spans="1:8" s="5" customFormat="1" x14ac:dyDescent="0.35">
      <c r="A2576" s="417">
        <v>9336694</v>
      </c>
      <c r="B2576" s="254" t="s">
        <v>3396</v>
      </c>
      <c r="C2576" s="320"/>
      <c r="D2576" s="7">
        <v>1</v>
      </c>
      <c r="E2576" s="650">
        <v>4261.7666666666664</v>
      </c>
      <c r="F2576" s="8">
        <f>E2576/100*$I$2*Main!$AF$2</f>
        <v>5114.12</v>
      </c>
      <c r="G2576" s="639">
        <f>F2576*Main!$AF$4</f>
        <v>5114.12</v>
      </c>
      <c r="H2576" s="9"/>
    </row>
    <row r="2577" spans="1:8" s="5" customFormat="1" x14ac:dyDescent="0.35">
      <c r="A2577" s="417">
        <v>9336695</v>
      </c>
      <c r="B2577" s="254" t="s">
        <v>3397</v>
      </c>
      <c r="C2577" s="320"/>
      <c r="D2577" s="7">
        <v>1</v>
      </c>
      <c r="E2577" s="650">
        <v>4372.375</v>
      </c>
      <c r="F2577" s="8">
        <f>E2577/100*$I$2*Main!$AF$2</f>
        <v>5246.85</v>
      </c>
      <c r="G2577" s="639">
        <f>F2577*Main!$AF$4</f>
        <v>5246.85</v>
      </c>
      <c r="H2577" s="9"/>
    </row>
    <row r="2578" spans="1:8" s="5" customFormat="1" x14ac:dyDescent="0.35">
      <c r="A2578" s="417">
        <v>9336696</v>
      </c>
      <c r="B2578" s="254" t="s">
        <v>3398</v>
      </c>
      <c r="C2578" s="320"/>
      <c r="D2578" s="7">
        <v>1</v>
      </c>
      <c r="E2578" s="650">
        <v>4174.8500000000004</v>
      </c>
      <c r="F2578" s="8">
        <f>E2578/100*$I$2*Main!$AF$2</f>
        <v>5009.8200000000006</v>
      </c>
      <c r="G2578" s="639">
        <f>F2578*Main!$AF$4</f>
        <v>5009.8200000000006</v>
      </c>
      <c r="H2578" s="9"/>
    </row>
    <row r="2579" spans="1:8" s="5" customFormat="1" x14ac:dyDescent="0.35">
      <c r="A2579" s="417">
        <v>9336697</v>
      </c>
      <c r="B2579" s="254" t="s">
        <v>3399</v>
      </c>
      <c r="C2579" s="320"/>
      <c r="D2579" s="7">
        <v>1</v>
      </c>
      <c r="E2579" s="650">
        <v>4261.7666666666664</v>
      </c>
      <c r="F2579" s="8">
        <f>E2579/100*$I$2*Main!$AF$2</f>
        <v>5114.12</v>
      </c>
      <c r="G2579" s="639">
        <f>F2579*Main!$AF$4</f>
        <v>5114.12</v>
      </c>
      <c r="H2579" s="9"/>
    </row>
    <row r="2580" spans="1:8" s="5" customFormat="1" x14ac:dyDescent="0.35">
      <c r="A2580" s="417">
        <v>9336698</v>
      </c>
      <c r="B2580" s="254" t="s">
        <v>3400</v>
      </c>
      <c r="C2580" s="320"/>
      <c r="D2580" s="7">
        <v>1</v>
      </c>
      <c r="E2580" s="650">
        <v>4372.375</v>
      </c>
      <c r="F2580" s="8">
        <f>E2580/100*$I$2*Main!$AF$2</f>
        <v>5246.85</v>
      </c>
      <c r="G2580" s="639">
        <f>F2580*Main!$AF$4</f>
        <v>5246.85</v>
      </c>
      <c r="H2580" s="9"/>
    </row>
    <row r="2581" spans="1:8" s="5" customFormat="1" x14ac:dyDescent="0.35">
      <c r="A2581" s="417">
        <v>9336699</v>
      </c>
      <c r="B2581" s="254" t="s">
        <v>3401</v>
      </c>
      <c r="C2581" s="320"/>
      <c r="D2581" s="7">
        <v>1</v>
      </c>
      <c r="E2581" s="650">
        <v>4553.4916666666668</v>
      </c>
      <c r="F2581" s="8">
        <f>E2581/100*$I$2*Main!$AF$2</f>
        <v>5464.1900000000005</v>
      </c>
      <c r="G2581" s="639">
        <f>F2581*Main!$AF$4</f>
        <v>5464.1900000000005</v>
      </c>
      <c r="H2581" s="9"/>
    </row>
    <row r="2582" spans="1:8" s="5" customFormat="1" x14ac:dyDescent="0.35">
      <c r="A2582" s="417">
        <v>9336700</v>
      </c>
      <c r="B2582" s="254" t="s">
        <v>3402</v>
      </c>
      <c r="C2582" s="320"/>
      <c r="D2582" s="7">
        <v>1</v>
      </c>
      <c r="E2582" s="650">
        <v>4422.3166666666666</v>
      </c>
      <c r="F2582" s="8">
        <f>E2582/100*$I$2*Main!$AF$2</f>
        <v>5306.78</v>
      </c>
      <c r="G2582" s="639">
        <f>F2582*Main!$AF$4</f>
        <v>5306.78</v>
      </c>
      <c r="H2582" s="9"/>
    </row>
    <row r="2583" spans="1:8" s="5" customFormat="1" x14ac:dyDescent="0.35">
      <c r="A2583" s="417">
        <v>9336701</v>
      </c>
      <c r="B2583" s="254" t="s">
        <v>3403</v>
      </c>
      <c r="C2583" s="320"/>
      <c r="D2583" s="7">
        <v>1</v>
      </c>
      <c r="E2583" s="650">
        <v>4789.2</v>
      </c>
      <c r="F2583" s="8">
        <f>E2583/100*$I$2*Main!$AF$2</f>
        <v>5747.0399999999991</v>
      </c>
      <c r="G2583" s="639">
        <f>F2583*Main!$AF$4</f>
        <v>5747.0399999999991</v>
      </c>
      <c r="H2583" s="9"/>
    </row>
    <row r="2584" spans="1:8" s="5" customFormat="1" x14ac:dyDescent="0.35">
      <c r="A2584" s="417">
        <v>9336702</v>
      </c>
      <c r="B2584" s="254" t="s">
        <v>3404</v>
      </c>
      <c r="C2584" s="320"/>
      <c r="D2584" s="7">
        <v>1</v>
      </c>
      <c r="E2584" s="650">
        <v>5318.7</v>
      </c>
      <c r="F2584" s="8">
        <f>E2584/100*$I$2*Main!$AF$2</f>
        <v>6382.44</v>
      </c>
      <c r="G2584" s="639">
        <f>F2584*Main!$AF$4</f>
        <v>6382.44</v>
      </c>
      <c r="H2584" s="9"/>
    </row>
    <row r="2585" spans="1:8" s="5" customFormat="1" x14ac:dyDescent="0.35">
      <c r="A2585" s="417">
        <v>9336703</v>
      </c>
      <c r="B2585" s="254" t="s">
        <v>3405</v>
      </c>
      <c r="C2585" s="320"/>
      <c r="D2585" s="7">
        <v>1</v>
      </c>
      <c r="E2585" s="650">
        <v>5423.2</v>
      </c>
      <c r="F2585" s="8">
        <f>E2585/100*$I$2*Main!$AF$2</f>
        <v>6507.84</v>
      </c>
      <c r="G2585" s="639">
        <f>F2585*Main!$AF$4</f>
        <v>6507.84</v>
      </c>
      <c r="H2585" s="9"/>
    </row>
    <row r="2586" spans="1:8" s="5" customFormat="1" x14ac:dyDescent="0.35">
      <c r="A2586" s="417">
        <v>9336704</v>
      </c>
      <c r="B2586" s="254" t="s">
        <v>3406</v>
      </c>
      <c r="C2586" s="320"/>
      <c r="D2586" s="7">
        <v>1</v>
      </c>
      <c r="E2586" s="650">
        <v>5555.75</v>
      </c>
      <c r="F2586" s="8">
        <f>E2586/100*$I$2*Main!$AF$2</f>
        <v>6666.9</v>
      </c>
      <c r="G2586" s="639">
        <f>F2586*Main!$AF$4</f>
        <v>6666.9</v>
      </c>
      <c r="H2586" s="9"/>
    </row>
    <row r="2587" spans="1:8" s="5" customFormat="1" x14ac:dyDescent="0.35">
      <c r="A2587" s="417">
        <v>9336705</v>
      </c>
      <c r="B2587" s="254" t="s">
        <v>3407</v>
      </c>
      <c r="C2587" s="320"/>
      <c r="D2587" s="7">
        <v>1</v>
      </c>
      <c r="E2587" s="650">
        <v>5767.6</v>
      </c>
      <c r="F2587" s="8">
        <f>E2587/100*$I$2*Main!$AF$2</f>
        <v>6921.12</v>
      </c>
      <c r="G2587" s="639">
        <f>F2587*Main!$AF$4</f>
        <v>6921.12</v>
      </c>
      <c r="H2587" s="9"/>
    </row>
    <row r="2588" spans="1:8" s="5" customFormat="1" x14ac:dyDescent="0.35">
      <c r="A2588" s="417">
        <v>9336706</v>
      </c>
      <c r="B2588" s="254" t="s">
        <v>3408</v>
      </c>
      <c r="C2588" s="320"/>
      <c r="D2588" s="7">
        <v>1</v>
      </c>
      <c r="E2588" s="650">
        <v>5592.5166666666664</v>
      </c>
      <c r="F2588" s="8">
        <f>E2588/100*$I$2*Main!$AF$2</f>
        <v>6711.0199999999995</v>
      </c>
      <c r="G2588" s="639">
        <f>F2588*Main!$AF$4</f>
        <v>6711.0199999999995</v>
      </c>
      <c r="H2588" s="9"/>
    </row>
    <row r="2589" spans="1:8" s="5" customFormat="1" x14ac:dyDescent="0.35">
      <c r="A2589" s="417">
        <v>9336707</v>
      </c>
      <c r="B2589" s="254" t="s">
        <v>3409</v>
      </c>
      <c r="C2589" s="320"/>
      <c r="D2589" s="7">
        <v>1</v>
      </c>
      <c r="E2589" s="650">
        <v>6047.2833333333338</v>
      </c>
      <c r="F2589" s="8">
        <f>E2589/100*$I$2*Main!$AF$2</f>
        <v>7256.7400000000007</v>
      </c>
      <c r="G2589" s="639">
        <f>F2589*Main!$AF$4</f>
        <v>7256.7400000000007</v>
      </c>
      <c r="H2589" s="9"/>
    </row>
    <row r="2590" spans="1:8" s="5" customFormat="1" x14ac:dyDescent="0.35">
      <c r="A2590" s="417">
        <v>9336708</v>
      </c>
      <c r="B2590" s="254" t="s">
        <v>3410</v>
      </c>
      <c r="C2590" s="320"/>
      <c r="D2590" s="7">
        <v>1</v>
      </c>
      <c r="E2590" s="650">
        <v>5513.7250000000004</v>
      </c>
      <c r="F2590" s="8">
        <f>E2590/100*$I$2*Main!$AF$2</f>
        <v>6616.47</v>
      </c>
      <c r="G2590" s="639">
        <f>F2590*Main!$AF$4</f>
        <v>6616.47</v>
      </c>
      <c r="H2590" s="9"/>
    </row>
    <row r="2591" spans="1:8" s="5" customFormat="1" x14ac:dyDescent="0.35">
      <c r="A2591" s="417">
        <v>9336709</v>
      </c>
      <c r="B2591" s="254" t="s">
        <v>3411</v>
      </c>
      <c r="C2591" s="320"/>
      <c r="D2591" s="7">
        <v>1</v>
      </c>
      <c r="E2591" s="650">
        <v>5618.25</v>
      </c>
      <c r="F2591" s="8">
        <f>E2591/100*$I$2*Main!$AF$2</f>
        <v>6741.9</v>
      </c>
      <c r="G2591" s="639">
        <f>F2591*Main!$AF$4</f>
        <v>6741.9</v>
      </c>
      <c r="H2591" s="9"/>
    </row>
    <row r="2592" spans="1:8" s="5" customFormat="1" x14ac:dyDescent="0.35">
      <c r="A2592" s="417">
        <v>9336710</v>
      </c>
      <c r="B2592" s="254" t="s">
        <v>3412</v>
      </c>
      <c r="C2592" s="320"/>
      <c r="D2592" s="7">
        <v>1</v>
      </c>
      <c r="E2592" s="650">
        <v>5750.833333333333</v>
      </c>
      <c r="F2592" s="8">
        <f>E2592/100*$I$2*Main!$AF$2</f>
        <v>6901</v>
      </c>
      <c r="G2592" s="639">
        <f>F2592*Main!$AF$4</f>
        <v>6901</v>
      </c>
      <c r="H2592" s="9"/>
    </row>
    <row r="2593" spans="1:8" s="5" customFormat="1" x14ac:dyDescent="0.35">
      <c r="A2593" s="417">
        <v>9336711</v>
      </c>
      <c r="B2593" s="254" t="s">
        <v>3413</v>
      </c>
      <c r="C2593" s="320"/>
      <c r="D2593" s="7">
        <v>1</v>
      </c>
      <c r="E2593" s="650">
        <v>5962.65</v>
      </c>
      <c r="F2593" s="8">
        <f>E2593/100*$I$2*Main!$AF$2</f>
        <v>7155.1799999999994</v>
      </c>
      <c r="G2593" s="639">
        <f>F2593*Main!$AF$4</f>
        <v>7155.1799999999994</v>
      </c>
      <c r="H2593" s="9"/>
    </row>
    <row r="2594" spans="1:8" s="5" customFormat="1" x14ac:dyDescent="0.35">
      <c r="A2594" s="417">
        <v>9336712</v>
      </c>
      <c r="B2594" s="254" t="s">
        <v>3414</v>
      </c>
      <c r="C2594" s="320"/>
      <c r="D2594" s="7">
        <v>1</v>
      </c>
      <c r="E2594" s="650">
        <v>5775.75</v>
      </c>
      <c r="F2594" s="8">
        <f>E2594/100*$I$2*Main!$AF$2</f>
        <v>6930.9</v>
      </c>
      <c r="G2594" s="639">
        <f>F2594*Main!$AF$4</f>
        <v>6930.9</v>
      </c>
      <c r="H2594" s="9"/>
    </row>
    <row r="2595" spans="1:8" s="5" customFormat="1" x14ac:dyDescent="0.35">
      <c r="A2595" s="417">
        <v>9336713</v>
      </c>
      <c r="B2595" s="254" t="s">
        <v>3415</v>
      </c>
      <c r="C2595" s="320"/>
      <c r="D2595" s="7">
        <v>1</v>
      </c>
      <c r="E2595" s="650">
        <v>6242.3583333333336</v>
      </c>
      <c r="F2595" s="8">
        <f>E2595/100*$I$2*Main!$AF$2</f>
        <v>7490.83</v>
      </c>
      <c r="G2595" s="639">
        <f>F2595*Main!$AF$4</f>
        <v>7490.83</v>
      </c>
      <c r="H2595" s="9"/>
    </row>
    <row r="2596" spans="1:8" s="5" customFormat="1" x14ac:dyDescent="0.35">
      <c r="A2596" s="416">
        <v>9288595</v>
      </c>
      <c r="B2596" s="254" t="s">
        <v>983</v>
      </c>
      <c r="C2596" s="320"/>
      <c r="D2596" s="7">
        <v>1</v>
      </c>
      <c r="E2596" s="650">
        <v>6921.1</v>
      </c>
      <c r="F2596" s="8">
        <f>E2596/100*$I$2*Main!$AF$2</f>
        <v>8305.32</v>
      </c>
      <c r="G2596" s="639">
        <f>F2596*Main!$AF$4</f>
        <v>8305.32</v>
      </c>
      <c r="H2596" s="9"/>
    </row>
    <row r="2597" spans="1:8" s="5" customFormat="1" x14ac:dyDescent="0.35">
      <c r="A2597" s="416">
        <v>1063801</v>
      </c>
      <c r="B2597" s="254" t="s">
        <v>3416</v>
      </c>
      <c r="C2597" s="320"/>
      <c r="D2597" s="7">
        <v>18</v>
      </c>
      <c r="E2597" s="650">
        <v>1962.1083333333333</v>
      </c>
      <c r="F2597" s="8">
        <f>E2597/100*$I$2*Main!$AF$2</f>
        <v>2354.5300000000002</v>
      </c>
      <c r="G2597" s="639">
        <f>F2597*Main!$AF$4</f>
        <v>2354.5300000000002</v>
      </c>
      <c r="H2597" s="9"/>
    </row>
    <row r="2598" spans="1:8" s="5" customFormat="1" x14ac:dyDescent="0.35">
      <c r="A2598" s="416">
        <v>1063802</v>
      </c>
      <c r="B2598" s="254" t="s">
        <v>3417</v>
      </c>
      <c r="C2598" s="320"/>
      <c r="D2598" s="7">
        <v>18</v>
      </c>
      <c r="E2598" s="650">
        <v>1962.1083333333333</v>
      </c>
      <c r="F2598" s="8">
        <f>E2598/100*$I$2*Main!$AF$2</f>
        <v>2354.5300000000002</v>
      </c>
      <c r="G2598" s="639">
        <f>F2598*Main!$AF$4</f>
        <v>2354.5300000000002</v>
      </c>
      <c r="H2598" s="9"/>
    </row>
    <row r="2599" spans="1:8" s="5" customFormat="1" x14ac:dyDescent="0.35">
      <c r="A2599" s="416">
        <v>9194390</v>
      </c>
      <c r="B2599" s="254" t="s">
        <v>3418</v>
      </c>
      <c r="C2599" s="320"/>
      <c r="D2599" s="7">
        <v>18</v>
      </c>
      <c r="E2599" s="650">
        <v>723.2833333333333</v>
      </c>
      <c r="F2599" s="8">
        <f>E2599/100*$I$2*Main!$AF$2</f>
        <v>867.93999999999994</v>
      </c>
      <c r="G2599" s="639">
        <f>F2599*Main!$AF$4</f>
        <v>867.93999999999994</v>
      </c>
      <c r="H2599" s="9"/>
    </row>
    <row r="2600" spans="1:8" s="5" customFormat="1" x14ac:dyDescent="0.35">
      <c r="A2600" s="416">
        <v>9194391</v>
      </c>
      <c r="B2600" s="254" t="s">
        <v>3419</v>
      </c>
      <c r="C2600" s="320"/>
      <c r="D2600" s="7">
        <v>18</v>
      </c>
      <c r="E2600" s="650">
        <v>723.2833333333333</v>
      </c>
      <c r="F2600" s="8">
        <f>E2600/100*$I$2*Main!$AF$2</f>
        <v>867.93999999999994</v>
      </c>
      <c r="G2600" s="639">
        <f>F2600*Main!$AF$4</f>
        <v>867.93999999999994</v>
      </c>
      <c r="H2600" s="9"/>
    </row>
    <row r="2601" spans="1:8" s="5" customFormat="1" x14ac:dyDescent="0.35">
      <c r="A2601" s="416">
        <v>9194392</v>
      </c>
      <c r="B2601" s="254" t="s">
        <v>3420</v>
      </c>
      <c r="C2601" s="320"/>
      <c r="D2601" s="7">
        <v>18</v>
      </c>
      <c r="E2601" s="650">
        <v>752.0916666666667</v>
      </c>
      <c r="F2601" s="8">
        <f>E2601/100*$I$2*Main!$AF$2</f>
        <v>902.5100000000001</v>
      </c>
      <c r="G2601" s="639">
        <f>F2601*Main!$AF$4</f>
        <v>902.5100000000001</v>
      </c>
      <c r="H2601" s="9"/>
    </row>
    <row r="2602" spans="1:8" s="5" customFormat="1" x14ac:dyDescent="0.35">
      <c r="A2602" s="416">
        <v>9194393</v>
      </c>
      <c r="B2602" s="254" t="s">
        <v>3421</v>
      </c>
      <c r="C2602" s="320"/>
      <c r="D2602" s="7">
        <v>18</v>
      </c>
      <c r="E2602" s="650">
        <v>752.0916666666667</v>
      </c>
      <c r="F2602" s="8">
        <f>E2602/100*$I$2*Main!$AF$2</f>
        <v>902.5100000000001</v>
      </c>
      <c r="G2602" s="639">
        <f>F2602*Main!$AF$4</f>
        <v>902.5100000000001</v>
      </c>
      <c r="H2602" s="9"/>
    </row>
    <row r="2603" spans="1:8" s="5" customFormat="1" x14ac:dyDescent="0.35">
      <c r="A2603" s="416">
        <v>9194394</v>
      </c>
      <c r="B2603" s="254" t="s">
        <v>3422</v>
      </c>
      <c r="C2603" s="320"/>
      <c r="D2603" s="7">
        <v>18</v>
      </c>
      <c r="E2603" s="650">
        <v>787.02499999999998</v>
      </c>
      <c r="F2603" s="8">
        <f>E2603/100*$I$2*Main!$AF$2</f>
        <v>944.43</v>
      </c>
      <c r="G2603" s="639">
        <f>F2603*Main!$AF$4</f>
        <v>944.43</v>
      </c>
      <c r="H2603" s="9"/>
    </row>
    <row r="2604" spans="1:8" s="5" customFormat="1" x14ac:dyDescent="0.35">
      <c r="A2604" s="416">
        <v>9194395</v>
      </c>
      <c r="B2604" s="254" t="s">
        <v>3423</v>
      </c>
      <c r="C2604" s="320"/>
      <c r="D2604" s="7">
        <v>18</v>
      </c>
      <c r="E2604" s="650">
        <v>787.02499999999998</v>
      </c>
      <c r="F2604" s="8">
        <f>E2604/100*$I$2*Main!$AF$2</f>
        <v>944.43</v>
      </c>
      <c r="G2604" s="639">
        <f>F2604*Main!$AF$4</f>
        <v>944.43</v>
      </c>
      <c r="H2604" s="9"/>
    </row>
    <row r="2605" spans="1:8" s="5" customFormat="1" x14ac:dyDescent="0.35">
      <c r="A2605" s="416">
        <v>9194396</v>
      </c>
      <c r="B2605" s="254" t="s">
        <v>3424</v>
      </c>
      <c r="C2605" s="320"/>
      <c r="D2605" s="7">
        <v>18</v>
      </c>
      <c r="E2605" s="650">
        <v>840.99166666666667</v>
      </c>
      <c r="F2605" s="8">
        <f>E2605/100*$I$2*Main!$AF$2</f>
        <v>1009.19</v>
      </c>
      <c r="G2605" s="639">
        <f>F2605*Main!$AF$4</f>
        <v>1009.19</v>
      </c>
      <c r="H2605" s="9"/>
    </row>
    <row r="2606" spans="1:8" s="5" customFormat="1" x14ac:dyDescent="0.35">
      <c r="A2606" s="416">
        <v>9194397</v>
      </c>
      <c r="B2606" s="254" t="s">
        <v>3425</v>
      </c>
      <c r="C2606" s="320"/>
      <c r="D2606" s="7">
        <v>18</v>
      </c>
      <c r="E2606" s="650">
        <v>840.99166666666667</v>
      </c>
      <c r="F2606" s="8">
        <f>E2606/100*$I$2*Main!$AF$2</f>
        <v>1009.19</v>
      </c>
      <c r="G2606" s="639">
        <f>F2606*Main!$AF$4</f>
        <v>1009.19</v>
      </c>
      <c r="H2606" s="9"/>
    </row>
    <row r="2607" spans="1:8" s="5" customFormat="1" x14ac:dyDescent="0.35">
      <c r="A2607" s="416">
        <v>9194398</v>
      </c>
      <c r="B2607" s="254" t="s">
        <v>3426</v>
      </c>
      <c r="C2607" s="320"/>
      <c r="D2607" s="7">
        <v>18</v>
      </c>
      <c r="E2607" s="650">
        <v>877.19166666666672</v>
      </c>
      <c r="F2607" s="8">
        <f>E2607/100*$I$2*Main!$AF$2</f>
        <v>1052.6300000000001</v>
      </c>
      <c r="G2607" s="639">
        <f>F2607*Main!$AF$4</f>
        <v>1052.6300000000001</v>
      </c>
      <c r="H2607" s="9"/>
    </row>
    <row r="2608" spans="1:8" s="5" customFormat="1" x14ac:dyDescent="0.35">
      <c r="A2608" s="416">
        <v>9194399</v>
      </c>
      <c r="B2608" s="254" t="s">
        <v>3427</v>
      </c>
      <c r="C2608" s="320"/>
      <c r="D2608" s="7">
        <v>18</v>
      </c>
      <c r="E2608" s="650">
        <v>877.19166666666672</v>
      </c>
      <c r="F2608" s="8">
        <f>E2608/100*$I$2*Main!$AF$2</f>
        <v>1052.6300000000001</v>
      </c>
      <c r="G2608" s="639">
        <f>F2608*Main!$AF$4</f>
        <v>1052.6300000000001</v>
      </c>
      <c r="H2608" s="9"/>
    </row>
    <row r="2609" spans="1:8" s="5" customFormat="1" x14ac:dyDescent="0.35">
      <c r="A2609" s="416">
        <v>9194400</v>
      </c>
      <c r="B2609" s="254" t="s">
        <v>3428</v>
      </c>
      <c r="C2609" s="320"/>
      <c r="D2609" s="7">
        <v>18</v>
      </c>
      <c r="E2609" s="650">
        <v>913.92499999999995</v>
      </c>
      <c r="F2609" s="8">
        <f>E2609/100*$I$2*Main!$AF$2</f>
        <v>1096.7099999999998</v>
      </c>
      <c r="G2609" s="639">
        <f>F2609*Main!$AF$4</f>
        <v>1096.7099999999998</v>
      </c>
      <c r="H2609" s="9"/>
    </row>
    <row r="2610" spans="1:8" s="5" customFormat="1" x14ac:dyDescent="0.35">
      <c r="A2610" s="416">
        <v>9194401</v>
      </c>
      <c r="B2610" s="254" t="s">
        <v>3429</v>
      </c>
      <c r="C2610" s="320"/>
      <c r="D2610" s="7">
        <v>18</v>
      </c>
      <c r="E2610" s="650">
        <v>913.92499999999995</v>
      </c>
      <c r="F2610" s="8">
        <f>E2610/100*$I$2*Main!$AF$2</f>
        <v>1096.7099999999998</v>
      </c>
      <c r="G2610" s="639">
        <f>F2610*Main!$AF$4</f>
        <v>1096.7099999999998</v>
      </c>
      <c r="H2610" s="9"/>
    </row>
    <row r="2611" spans="1:8" s="5" customFormat="1" x14ac:dyDescent="0.35">
      <c r="A2611" s="416">
        <v>9003473</v>
      </c>
      <c r="B2611" s="254" t="s">
        <v>3430</v>
      </c>
      <c r="C2611" s="320"/>
      <c r="D2611" s="7">
        <v>40</v>
      </c>
      <c r="E2611" s="650">
        <v>318.56666666666666</v>
      </c>
      <c r="F2611" s="8">
        <f>E2611/100*$I$2*Main!$AF$2</f>
        <v>382.28</v>
      </c>
      <c r="G2611" s="639">
        <f>F2611*Main!$AF$4</f>
        <v>382.28</v>
      </c>
      <c r="H2611" s="9"/>
    </row>
    <row r="2612" spans="1:8" s="5" customFormat="1" x14ac:dyDescent="0.35">
      <c r="A2612" s="416">
        <v>9003474</v>
      </c>
      <c r="B2612" s="254" t="s">
        <v>3431</v>
      </c>
      <c r="C2612" s="320"/>
      <c r="D2612" s="7">
        <v>40</v>
      </c>
      <c r="E2612" s="650">
        <v>318.56666666666666</v>
      </c>
      <c r="F2612" s="8">
        <f>E2612/100*$I$2*Main!$AF$2</f>
        <v>382.28</v>
      </c>
      <c r="G2612" s="639">
        <f>F2612*Main!$AF$4</f>
        <v>382.28</v>
      </c>
      <c r="H2612" s="9"/>
    </row>
    <row r="2613" spans="1:8" s="5" customFormat="1" x14ac:dyDescent="0.35">
      <c r="A2613" s="416">
        <v>1062501</v>
      </c>
      <c r="B2613" s="254" t="s">
        <v>3432</v>
      </c>
      <c r="C2613" s="320"/>
      <c r="D2613" s="7">
        <v>40</v>
      </c>
      <c r="E2613" s="650">
        <v>208.75833333333333</v>
      </c>
      <c r="F2613" s="8">
        <f>E2613/100*$I$2*Main!$AF$2</f>
        <v>250.51</v>
      </c>
      <c r="G2613" s="639">
        <f>F2613*Main!$AF$4</f>
        <v>250.51</v>
      </c>
      <c r="H2613" s="9"/>
    </row>
    <row r="2614" spans="1:8" s="5" customFormat="1" x14ac:dyDescent="0.35">
      <c r="A2614" s="416">
        <v>1062502</v>
      </c>
      <c r="B2614" s="254" t="s">
        <v>3433</v>
      </c>
      <c r="C2614" s="320"/>
      <c r="D2614" s="7">
        <v>40</v>
      </c>
      <c r="E2614" s="650">
        <v>208.75833333333333</v>
      </c>
      <c r="F2614" s="8">
        <f>E2614/100*$I$2*Main!$AF$2</f>
        <v>250.51</v>
      </c>
      <c r="G2614" s="639">
        <f>F2614*Main!$AF$4</f>
        <v>250.51</v>
      </c>
      <c r="H2614" s="9"/>
    </row>
    <row r="2615" spans="1:8" s="5" customFormat="1" x14ac:dyDescent="0.35">
      <c r="A2615" s="416">
        <v>9007355</v>
      </c>
      <c r="B2615" s="254" t="s">
        <v>3434</v>
      </c>
      <c r="C2615" s="320"/>
      <c r="D2615" s="7">
        <v>40</v>
      </c>
      <c r="E2615" s="650">
        <v>384.48333333333335</v>
      </c>
      <c r="F2615" s="8">
        <f>E2615/100*$I$2*Main!$AF$2</f>
        <v>461.38</v>
      </c>
      <c r="G2615" s="639">
        <f>F2615*Main!$AF$4</f>
        <v>461.38</v>
      </c>
      <c r="H2615" s="9"/>
    </row>
    <row r="2616" spans="1:8" s="5" customFormat="1" x14ac:dyDescent="0.35">
      <c r="A2616" s="416">
        <v>9007356</v>
      </c>
      <c r="B2616" s="254" t="s">
        <v>3435</v>
      </c>
      <c r="C2616" s="320"/>
      <c r="D2616" s="7">
        <v>40</v>
      </c>
      <c r="E2616" s="650">
        <v>384.48333333333335</v>
      </c>
      <c r="F2616" s="8">
        <f>E2616/100*$I$2*Main!$AF$2</f>
        <v>461.38</v>
      </c>
      <c r="G2616" s="639">
        <f>F2616*Main!$AF$4</f>
        <v>461.38</v>
      </c>
      <c r="H2616" s="9"/>
    </row>
    <row r="2617" spans="1:8" s="5" customFormat="1" x14ac:dyDescent="0.35">
      <c r="A2617" s="416">
        <v>9027831</v>
      </c>
      <c r="B2617" s="254" t="s">
        <v>3436</v>
      </c>
      <c r="C2617" s="320"/>
      <c r="D2617" s="7">
        <v>40</v>
      </c>
      <c r="E2617" s="650">
        <v>481.98333333333335</v>
      </c>
      <c r="F2617" s="8">
        <f>E2617/100*$I$2*Main!$AF$2</f>
        <v>578.38</v>
      </c>
      <c r="G2617" s="639">
        <f>F2617*Main!$AF$4</f>
        <v>578.38</v>
      </c>
      <c r="H2617" s="9"/>
    </row>
    <row r="2618" spans="1:8" s="5" customFormat="1" x14ac:dyDescent="0.35">
      <c r="A2618" s="416">
        <v>9027832</v>
      </c>
      <c r="B2618" s="254" t="s">
        <v>3437</v>
      </c>
      <c r="C2618" s="320"/>
      <c r="D2618" s="7">
        <v>40</v>
      </c>
      <c r="E2618" s="650">
        <v>481.98333333333335</v>
      </c>
      <c r="F2618" s="8">
        <f>E2618/100*$I$2*Main!$AF$2</f>
        <v>578.38</v>
      </c>
      <c r="G2618" s="639">
        <f>F2618*Main!$AF$4</f>
        <v>578.38</v>
      </c>
      <c r="H2618" s="9"/>
    </row>
    <row r="2619" spans="1:8" s="5" customFormat="1" x14ac:dyDescent="0.35">
      <c r="A2619" s="416">
        <v>1063806</v>
      </c>
      <c r="B2619" s="254" t="s">
        <v>3438</v>
      </c>
      <c r="C2619" s="320"/>
      <c r="D2619" s="7">
        <v>40</v>
      </c>
      <c r="E2619" s="650">
        <v>794.19166666666672</v>
      </c>
      <c r="F2619" s="8">
        <f>E2619/100*$I$2*Main!$AF$2</f>
        <v>953.03000000000009</v>
      </c>
      <c r="G2619" s="639">
        <f>F2619*Main!$AF$4</f>
        <v>953.03000000000009</v>
      </c>
      <c r="H2619" s="9"/>
    </row>
    <row r="2620" spans="1:8" s="5" customFormat="1" x14ac:dyDescent="0.35">
      <c r="A2620" s="416">
        <v>1061901</v>
      </c>
      <c r="B2620" s="254" t="s">
        <v>3439</v>
      </c>
      <c r="C2620" s="320"/>
      <c r="D2620" s="7">
        <v>40</v>
      </c>
      <c r="E2620" s="650">
        <v>420.50833333333333</v>
      </c>
      <c r="F2620" s="8">
        <f>E2620/100*$I$2*Main!$AF$2</f>
        <v>504.61</v>
      </c>
      <c r="G2620" s="639">
        <f>F2620*Main!$AF$4</f>
        <v>504.61</v>
      </c>
      <c r="H2620" s="9"/>
    </row>
    <row r="2621" spans="1:8" s="5" customFormat="1" x14ac:dyDescent="0.35">
      <c r="A2621" s="416">
        <v>1061903</v>
      </c>
      <c r="B2621" s="254" t="s">
        <v>3440</v>
      </c>
      <c r="C2621" s="320"/>
      <c r="D2621" s="7">
        <v>40</v>
      </c>
      <c r="E2621" s="650">
        <v>471.58333333333331</v>
      </c>
      <c r="F2621" s="8">
        <f>E2621/100*$I$2*Main!$AF$2</f>
        <v>565.9</v>
      </c>
      <c r="G2621" s="639">
        <f>F2621*Main!$AF$4</f>
        <v>565.9</v>
      </c>
      <c r="H2621" s="9"/>
    </row>
    <row r="2622" spans="1:8" s="5" customFormat="1" x14ac:dyDescent="0.35">
      <c r="A2622" s="416">
        <v>1061904</v>
      </c>
      <c r="B2622" s="254" t="s">
        <v>3441</v>
      </c>
      <c r="C2622" s="320"/>
      <c r="D2622" s="7">
        <v>40</v>
      </c>
      <c r="E2622" s="650">
        <v>497.11666666666667</v>
      </c>
      <c r="F2622" s="8">
        <f>E2622/100*$I$2*Main!$AF$2</f>
        <v>596.54000000000008</v>
      </c>
      <c r="G2622" s="639">
        <f>F2622*Main!$AF$4</f>
        <v>596.54000000000008</v>
      </c>
      <c r="H2622" s="9"/>
    </row>
    <row r="2623" spans="1:8" s="5" customFormat="1" x14ac:dyDescent="0.35">
      <c r="A2623" s="416">
        <v>1061905</v>
      </c>
      <c r="B2623" s="254" t="s">
        <v>3442</v>
      </c>
      <c r="C2623" s="320"/>
      <c r="D2623" s="7">
        <v>40</v>
      </c>
      <c r="E2623" s="650">
        <v>522.69166666666672</v>
      </c>
      <c r="F2623" s="8">
        <f>E2623/100*$I$2*Main!$AF$2</f>
        <v>627.23</v>
      </c>
      <c r="G2623" s="639">
        <f>F2623*Main!$AF$4</f>
        <v>627.23</v>
      </c>
      <c r="H2623" s="9"/>
    </row>
    <row r="2624" spans="1:8" s="5" customFormat="1" x14ac:dyDescent="0.35">
      <c r="A2624" s="416">
        <v>1061907</v>
      </c>
      <c r="B2624" s="254" t="s">
        <v>3443</v>
      </c>
      <c r="C2624" s="320"/>
      <c r="D2624" s="7">
        <v>40</v>
      </c>
      <c r="E2624" s="650">
        <v>578.69166666666672</v>
      </c>
      <c r="F2624" s="8">
        <f>E2624/100*$I$2*Main!$AF$2</f>
        <v>694.43000000000006</v>
      </c>
      <c r="G2624" s="639">
        <f>F2624*Main!$AF$4</f>
        <v>694.43000000000006</v>
      </c>
      <c r="H2624" s="9"/>
    </row>
    <row r="2625" spans="1:9" s="5" customFormat="1" x14ac:dyDescent="0.35">
      <c r="A2625" s="416">
        <v>1062960</v>
      </c>
      <c r="B2625" s="254" t="s">
        <v>3444</v>
      </c>
      <c r="C2625" s="320"/>
      <c r="D2625" s="7">
        <v>20</v>
      </c>
      <c r="E2625" s="650">
        <v>981.70833333333337</v>
      </c>
      <c r="F2625" s="8">
        <f>E2625/100*$I$2*Main!$AF$2</f>
        <v>1178.0500000000002</v>
      </c>
      <c r="G2625" s="639">
        <f>F2625*Main!$AF$4</f>
        <v>1178.0500000000002</v>
      </c>
      <c r="H2625" s="9"/>
    </row>
    <row r="2626" spans="1:9" s="106" customFormat="1" x14ac:dyDescent="0.35">
      <c r="A2626" s="416">
        <v>1062961</v>
      </c>
      <c r="B2626" s="254" t="s">
        <v>3445</v>
      </c>
      <c r="C2626" s="320"/>
      <c r="D2626" s="7">
        <v>20</v>
      </c>
      <c r="E2626" s="650">
        <v>1032.7750000000001</v>
      </c>
      <c r="F2626" s="8">
        <f>E2626/100*$I$2*Main!$AF$2</f>
        <v>1239.3300000000002</v>
      </c>
      <c r="G2626" s="639">
        <f>F2626*Main!$AF$4</f>
        <v>1239.3300000000002</v>
      </c>
      <c r="H2626" s="105"/>
      <c r="I2626" s="5"/>
    </row>
    <row r="2627" spans="1:9" s="5" customFormat="1" x14ac:dyDescent="0.35">
      <c r="A2627" s="416">
        <v>9004102</v>
      </c>
      <c r="B2627" s="254" t="s">
        <v>3446</v>
      </c>
      <c r="C2627" s="320"/>
      <c r="D2627" s="7">
        <v>20</v>
      </c>
      <c r="E2627" s="650">
        <v>1196.2750000000001</v>
      </c>
      <c r="F2627" s="8">
        <f>E2627/100*$I$2*Main!$AF$2</f>
        <v>1435.5300000000002</v>
      </c>
      <c r="G2627" s="639">
        <f>F2627*Main!$AF$4</f>
        <v>1435.5300000000002</v>
      </c>
      <c r="H2627" s="9"/>
    </row>
    <row r="2628" spans="1:9" s="106" customFormat="1" x14ac:dyDescent="0.35">
      <c r="A2628" s="416">
        <v>9004065</v>
      </c>
      <c r="B2628" s="254" t="s">
        <v>3447</v>
      </c>
      <c r="C2628" s="320"/>
      <c r="D2628" s="7">
        <v>20</v>
      </c>
      <c r="E2628" s="650">
        <v>715.0333333333333</v>
      </c>
      <c r="F2628" s="8">
        <f>E2628/100*$I$2*Main!$AF$2</f>
        <v>858.04</v>
      </c>
      <c r="G2628" s="639">
        <f>F2628*Main!$AF$4</f>
        <v>858.04</v>
      </c>
      <c r="H2628" s="105"/>
      <c r="I2628" s="5"/>
    </row>
    <row r="2629" spans="1:9" s="5" customFormat="1" x14ac:dyDescent="0.35">
      <c r="A2629" s="416">
        <v>9004068</v>
      </c>
      <c r="B2629" s="254" t="s">
        <v>3448</v>
      </c>
      <c r="C2629" s="320"/>
      <c r="D2629" s="7">
        <v>20</v>
      </c>
      <c r="E2629" s="650">
        <v>855.45833333333337</v>
      </c>
      <c r="F2629" s="8">
        <f>E2629/100*$I$2*Main!$AF$2</f>
        <v>1026.55</v>
      </c>
      <c r="G2629" s="639">
        <f>F2629*Main!$AF$4</f>
        <v>1026.55</v>
      </c>
      <c r="H2629" s="9"/>
    </row>
    <row r="2630" spans="1:9" s="106" customFormat="1" x14ac:dyDescent="0.35">
      <c r="A2630" s="416">
        <v>9004069</v>
      </c>
      <c r="B2630" s="254" t="s">
        <v>3449</v>
      </c>
      <c r="C2630" s="320"/>
      <c r="D2630" s="7">
        <v>20</v>
      </c>
      <c r="E2630" s="650">
        <v>917.76666666666665</v>
      </c>
      <c r="F2630" s="8">
        <f>E2630/100*$I$2*Main!$AF$2</f>
        <v>1101.3200000000002</v>
      </c>
      <c r="G2630" s="639">
        <f>F2630*Main!$AF$4</f>
        <v>1101.3200000000002</v>
      </c>
      <c r="H2630" s="105"/>
      <c r="I2630" s="5"/>
    </row>
    <row r="2631" spans="1:9" s="5" customFormat="1" x14ac:dyDescent="0.35">
      <c r="A2631" s="416">
        <v>9004070</v>
      </c>
      <c r="B2631" s="254" t="s">
        <v>3450</v>
      </c>
      <c r="C2631" s="320"/>
      <c r="D2631" s="7">
        <v>20</v>
      </c>
      <c r="E2631" s="650">
        <v>925.19166666666672</v>
      </c>
      <c r="F2631" s="8">
        <f>E2631/100*$I$2*Main!$AF$2</f>
        <v>1110.23</v>
      </c>
      <c r="G2631" s="639">
        <f>F2631*Main!$AF$4</f>
        <v>1110.23</v>
      </c>
      <c r="H2631" s="9"/>
    </row>
    <row r="2632" spans="1:9" s="106" customFormat="1" x14ac:dyDescent="0.35">
      <c r="A2632" s="416">
        <v>9004072</v>
      </c>
      <c r="B2632" s="254" t="s">
        <v>3451</v>
      </c>
      <c r="C2632" s="320"/>
      <c r="D2632" s="7">
        <v>20</v>
      </c>
      <c r="E2632" s="650">
        <v>1136.8583333333333</v>
      </c>
      <c r="F2632" s="8">
        <f>E2632/100*$I$2*Main!$AF$2</f>
        <v>1364.23</v>
      </c>
      <c r="G2632" s="639">
        <f>F2632*Main!$AF$4</f>
        <v>1364.23</v>
      </c>
      <c r="H2632" s="105"/>
      <c r="I2632" s="5"/>
    </row>
    <row r="2633" spans="1:9" s="106" customFormat="1" x14ac:dyDescent="0.35">
      <c r="A2633" s="416">
        <v>9004074</v>
      </c>
      <c r="B2633" s="254" t="s">
        <v>3452</v>
      </c>
      <c r="C2633" s="320"/>
      <c r="D2633" s="7">
        <v>10</v>
      </c>
      <c r="E2633" s="650">
        <v>1585.2750000000001</v>
      </c>
      <c r="F2633" s="8">
        <f>E2633/100*$I$2*Main!$AF$2</f>
        <v>1902.33</v>
      </c>
      <c r="G2633" s="639">
        <f>F2633*Main!$AF$4</f>
        <v>1902.33</v>
      </c>
      <c r="H2633" s="105"/>
      <c r="I2633" s="5"/>
    </row>
    <row r="2634" spans="1:9" s="106" customFormat="1" x14ac:dyDescent="0.35">
      <c r="A2634" s="416">
        <v>9004075</v>
      </c>
      <c r="B2634" s="254" t="s">
        <v>3453</v>
      </c>
      <c r="C2634" s="320"/>
      <c r="D2634" s="7">
        <v>10</v>
      </c>
      <c r="E2634" s="650">
        <v>1835.7916666666667</v>
      </c>
      <c r="F2634" s="8">
        <f>E2634/100*$I$2*Main!$AF$2</f>
        <v>2202.9500000000003</v>
      </c>
      <c r="G2634" s="639">
        <f>F2634*Main!$AF$4</f>
        <v>2202.9500000000003</v>
      </c>
      <c r="H2634" s="105"/>
      <c r="I2634" s="5"/>
    </row>
    <row r="2635" spans="1:9" s="5" customFormat="1" x14ac:dyDescent="0.35">
      <c r="A2635" s="416">
        <v>9004077</v>
      </c>
      <c r="B2635" s="254" t="s">
        <v>3454</v>
      </c>
      <c r="C2635" s="320"/>
      <c r="D2635" s="7">
        <v>10</v>
      </c>
      <c r="E2635" s="650">
        <v>2077.9333333333334</v>
      </c>
      <c r="F2635" s="8">
        <f>E2635/100*$I$2*Main!$AF$2</f>
        <v>2493.52</v>
      </c>
      <c r="G2635" s="639">
        <f>F2635*Main!$AF$4</f>
        <v>2493.52</v>
      </c>
      <c r="H2635" s="9"/>
    </row>
    <row r="2636" spans="1:9" s="5" customFormat="1" x14ac:dyDescent="0.35">
      <c r="A2636" s="416">
        <v>9194522</v>
      </c>
      <c r="B2636" s="254" t="s">
        <v>3455</v>
      </c>
      <c r="C2636" s="320"/>
      <c r="D2636" s="7">
        <v>80</v>
      </c>
      <c r="E2636" s="650">
        <v>382.27499999999998</v>
      </c>
      <c r="F2636" s="8">
        <f>E2636/100*$I$2*Main!$AF$2</f>
        <v>458.72999999999996</v>
      </c>
      <c r="G2636" s="639">
        <f>F2636*Main!$AF$4</f>
        <v>458.72999999999996</v>
      </c>
      <c r="H2636" s="9"/>
    </row>
    <row r="2637" spans="1:9" s="5" customFormat="1" x14ac:dyDescent="0.35">
      <c r="A2637" s="416">
        <v>9194523</v>
      </c>
      <c r="B2637" s="254" t="s">
        <v>3456</v>
      </c>
      <c r="C2637" s="320"/>
      <c r="D2637" s="7">
        <v>80</v>
      </c>
      <c r="E2637" s="650">
        <v>382.27499999999998</v>
      </c>
      <c r="F2637" s="8">
        <f>E2637/100*$I$2*Main!$AF$2</f>
        <v>458.72999999999996</v>
      </c>
      <c r="G2637" s="639">
        <f>F2637*Main!$AF$4</f>
        <v>458.72999999999996</v>
      </c>
      <c r="H2637" s="9"/>
    </row>
    <row r="2638" spans="1:9" s="5" customFormat="1" x14ac:dyDescent="0.35">
      <c r="A2638" s="416">
        <v>9194524</v>
      </c>
      <c r="B2638" s="254" t="s">
        <v>3457</v>
      </c>
      <c r="C2638" s="320"/>
      <c r="D2638" s="7">
        <v>80</v>
      </c>
      <c r="E2638" s="650">
        <v>391.05</v>
      </c>
      <c r="F2638" s="8">
        <f>E2638/100*$I$2*Main!$AF$2</f>
        <v>469.26000000000005</v>
      </c>
      <c r="G2638" s="639">
        <f>F2638*Main!$AF$4</f>
        <v>469.26000000000005</v>
      </c>
      <c r="H2638" s="9"/>
    </row>
    <row r="2639" spans="1:9" s="106" customFormat="1" x14ac:dyDescent="0.35">
      <c r="A2639" s="416">
        <v>9194525</v>
      </c>
      <c r="B2639" s="254" t="s">
        <v>3458</v>
      </c>
      <c r="C2639" s="320"/>
      <c r="D2639" s="7">
        <v>80</v>
      </c>
      <c r="E2639" s="650">
        <v>391.05</v>
      </c>
      <c r="F2639" s="8">
        <f>E2639/100*$I$2*Main!$AF$2</f>
        <v>469.26000000000005</v>
      </c>
      <c r="G2639" s="639">
        <f>F2639*Main!$AF$4</f>
        <v>469.26000000000005</v>
      </c>
      <c r="H2639" s="105"/>
      <c r="I2639" s="5"/>
    </row>
    <row r="2640" spans="1:9" s="106" customFormat="1" x14ac:dyDescent="0.35">
      <c r="A2640" s="416">
        <v>9194526</v>
      </c>
      <c r="B2640" s="254" t="s">
        <v>3459</v>
      </c>
      <c r="C2640" s="320"/>
      <c r="D2640" s="7">
        <v>80</v>
      </c>
      <c r="E2640" s="650">
        <v>402.05</v>
      </c>
      <c r="F2640" s="8">
        <f>E2640/100*$I$2*Main!$AF$2</f>
        <v>482.46000000000004</v>
      </c>
      <c r="G2640" s="639">
        <f>F2640*Main!$AF$4</f>
        <v>482.46000000000004</v>
      </c>
      <c r="H2640" s="105"/>
      <c r="I2640" s="5"/>
    </row>
    <row r="2641" spans="1:9" s="106" customFormat="1" x14ac:dyDescent="0.35">
      <c r="A2641" s="416">
        <v>9194527</v>
      </c>
      <c r="B2641" s="254" t="s">
        <v>3460</v>
      </c>
      <c r="C2641" s="320"/>
      <c r="D2641" s="7">
        <v>80</v>
      </c>
      <c r="E2641" s="650">
        <v>402.05</v>
      </c>
      <c r="F2641" s="8">
        <f>E2641/100*$I$2*Main!$AF$2</f>
        <v>482.46000000000004</v>
      </c>
      <c r="G2641" s="639">
        <f>F2641*Main!$AF$4</f>
        <v>482.46000000000004</v>
      </c>
      <c r="H2641" s="105"/>
      <c r="I2641" s="5"/>
    </row>
    <row r="2642" spans="1:9" s="106" customFormat="1" x14ac:dyDescent="0.35">
      <c r="A2642" s="416">
        <v>9194528</v>
      </c>
      <c r="B2642" s="254" t="s">
        <v>3461</v>
      </c>
      <c r="C2642" s="320"/>
      <c r="D2642" s="7">
        <v>80</v>
      </c>
      <c r="E2642" s="650">
        <v>417.40833333333336</v>
      </c>
      <c r="F2642" s="8">
        <f>E2642/100*$I$2*Main!$AF$2</f>
        <v>500.89000000000004</v>
      </c>
      <c r="G2642" s="639">
        <f>F2642*Main!$AF$4</f>
        <v>500.89000000000004</v>
      </c>
      <c r="H2642" s="105"/>
      <c r="I2642" s="5"/>
    </row>
    <row r="2643" spans="1:9" s="106" customFormat="1" x14ac:dyDescent="0.35">
      <c r="A2643" s="416">
        <v>9194529</v>
      </c>
      <c r="B2643" s="254" t="s">
        <v>3462</v>
      </c>
      <c r="C2643" s="320"/>
      <c r="D2643" s="7">
        <v>80</v>
      </c>
      <c r="E2643" s="650">
        <v>417.40833333333336</v>
      </c>
      <c r="F2643" s="8">
        <f>E2643/100*$I$2*Main!$AF$2</f>
        <v>500.89000000000004</v>
      </c>
      <c r="G2643" s="639">
        <f>F2643*Main!$AF$4</f>
        <v>500.89000000000004</v>
      </c>
      <c r="H2643" s="105"/>
      <c r="I2643" s="5"/>
    </row>
    <row r="2644" spans="1:9" s="5" customFormat="1" x14ac:dyDescent="0.35">
      <c r="A2644" s="416">
        <v>9194530</v>
      </c>
      <c r="B2644" s="254" t="s">
        <v>3463</v>
      </c>
      <c r="C2644" s="320"/>
      <c r="D2644" s="7">
        <v>80</v>
      </c>
      <c r="E2644" s="650">
        <v>428.4</v>
      </c>
      <c r="F2644" s="8">
        <f>E2644/100*$I$2*Main!$AF$2</f>
        <v>514.07999999999993</v>
      </c>
      <c r="G2644" s="639">
        <f>F2644*Main!$AF$4</f>
        <v>514.07999999999993</v>
      </c>
      <c r="H2644" s="9"/>
    </row>
    <row r="2645" spans="1:9" s="106" customFormat="1" x14ac:dyDescent="0.35">
      <c r="A2645" s="416">
        <v>9194531</v>
      </c>
      <c r="B2645" s="254" t="s">
        <v>3464</v>
      </c>
      <c r="C2645" s="320"/>
      <c r="D2645" s="7">
        <v>80</v>
      </c>
      <c r="E2645" s="650">
        <v>428.4</v>
      </c>
      <c r="F2645" s="8">
        <f>E2645/100*$I$2*Main!$AF$2</f>
        <v>514.07999999999993</v>
      </c>
      <c r="G2645" s="639">
        <f>F2645*Main!$AF$4</f>
        <v>514.07999999999993</v>
      </c>
      <c r="H2645" s="105"/>
      <c r="I2645" s="5"/>
    </row>
    <row r="2646" spans="1:9" s="5" customFormat="1" x14ac:dyDescent="0.35">
      <c r="A2646" s="416">
        <v>9194532</v>
      </c>
      <c r="B2646" s="254" t="s">
        <v>3465</v>
      </c>
      <c r="C2646" s="320"/>
      <c r="D2646" s="7">
        <v>80</v>
      </c>
      <c r="E2646" s="650">
        <v>439.4</v>
      </c>
      <c r="F2646" s="8">
        <f>E2646/100*$I$2*Main!$AF$2</f>
        <v>527.28</v>
      </c>
      <c r="G2646" s="639">
        <f>F2646*Main!$AF$4</f>
        <v>527.28</v>
      </c>
      <c r="H2646" s="9"/>
    </row>
    <row r="2647" spans="1:9" s="5" customFormat="1" x14ac:dyDescent="0.35">
      <c r="A2647" s="416">
        <v>9194533</v>
      </c>
      <c r="B2647" s="254" t="s">
        <v>3466</v>
      </c>
      <c r="C2647" s="320"/>
      <c r="D2647" s="7">
        <v>80</v>
      </c>
      <c r="E2647" s="650">
        <v>439.4</v>
      </c>
      <c r="F2647" s="8">
        <f>E2647/100*$I$2*Main!$AF$2</f>
        <v>527.28</v>
      </c>
      <c r="G2647" s="639">
        <f>F2647*Main!$AF$4</f>
        <v>527.28</v>
      </c>
      <c r="H2647" s="9"/>
    </row>
    <row r="2648" spans="1:9" s="5" customFormat="1" x14ac:dyDescent="0.35">
      <c r="A2648" s="416">
        <v>9195014</v>
      </c>
      <c r="B2648" s="254" t="s">
        <v>3467</v>
      </c>
      <c r="C2648" s="320"/>
      <c r="D2648" s="7">
        <v>80</v>
      </c>
      <c r="E2648" s="650">
        <v>402.05</v>
      </c>
      <c r="F2648" s="8">
        <f>E2648/100*$I$2*Main!$AF$2</f>
        <v>482.46000000000004</v>
      </c>
      <c r="G2648" s="639">
        <f>F2648*Main!$AF$4</f>
        <v>482.46000000000004</v>
      </c>
      <c r="H2648" s="9"/>
    </row>
    <row r="2649" spans="1:9" s="5" customFormat="1" x14ac:dyDescent="0.35">
      <c r="A2649" s="416">
        <v>9195015</v>
      </c>
      <c r="B2649" s="254" t="s">
        <v>3468</v>
      </c>
      <c r="C2649" s="320"/>
      <c r="D2649" s="7">
        <v>80</v>
      </c>
      <c r="E2649" s="650">
        <v>402.05</v>
      </c>
      <c r="F2649" s="8">
        <f>E2649/100*$I$2*Main!$AF$2</f>
        <v>482.46000000000004</v>
      </c>
      <c r="G2649" s="639">
        <f>F2649*Main!$AF$4</f>
        <v>482.46000000000004</v>
      </c>
      <c r="H2649" s="9"/>
    </row>
    <row r="2650" spans="1:9" s="5" customFormat="1" x14ac:dyDescent="0.35">
      <c r="A2650" s="416">
        <v>9195016</v>
      </c>
      <c r="B2650" s="254" t="s">
        <v>3469</v>
      </c>
      <c r="C2650" s="320"/>
      <c r="D2650" s="7">
        <v>80</v>
      </c>
      <c r="E2650" s="650">
        <v>417.40833333333336</v>
      </c>
      <c r="F2650" s="8">
        <f>E2650/100*$I$2*Main!$AF$2</f>
        <v>500.89000000000004</v>
      </c>
      <c r="G2650" s="639">
        <f>F2650*Main!$AF$4</f>
        <v>500.89000000000004</v>
      </c>
      <c r="H2650" s="9"/>
    </row>
    <row r="2651" spans="1:9" s="5" customFormat="1" x14ac:dyDescent="0.35">
      <c r="A2651" s="416">
        <v>9195017</v>
      </c>
      <c r="B2651" s="254" t="s">
        <v>3470</v>
      </c>
      <c r="C2651" s="320"/>
      <c r="D2651" s="7">
        <v>80</v>
      </c>
      <c r="E2651" s="650">
        <v>417.40833333333336</v>
      </c>
      <c r="F2651" s="8">
        <f>E2651/100*$I$2*Main!$AF$2</f>
        <v>500.89000000000004</v>
      </c>
      <c r="G2651" s="639">
        <f>F2651*Main!$AF$4</f>
        <v>500.89000000000004</v>
      </c>
      <c r="H2651" s="9"/>
    </row>
    <row r="2652" spans="1:9" s="5" customFormat="1" x14ac:dyDescent="0.35">
      <c r="A2652" s="416">
        <v>9195018</v>
      </c>
      <c r="B2652" s="254" t="s">
        <v>3471</v>
      </c>
      <c r="C2652" s="320"/>
      <c r="D2652" s="7">
        <v>80</v>
      </c>
      <c r="E2652" s="650">
        <v>428.4</v>
      </c>
      <c r="F2652" s="8">
        <f>E2652/100*$I$2*Main!$AF$2</f>
        <v>514.07999999999993</v>
      </c>
      <c r="G2652" s="639">
        <f>F2652*Main!$AF$4</f>
        <v>514.07999999999993</v>
      </c>
      <c r="H2652" s="9"/>
    </row>
    <row r="2653" spans="1:9" s="5" customFormat="1" x14ac:dyDescent="0.35">
      <c r="A2653" s="416">
        <v>9195019</v>
      </c>
      <c r="B2653" s="254" t="s">
        <v>3472</v>
      </c>
      <c r="C2653" s="320"/>
      <c r="D2653" s="7">
        <v>80</v>
      </c>
      <c r="E2653" s="650">
        <v>428.4</v>
      </c>
      <c r="F2653" s="8">
        <f>E2653/100*$I$2*Main!$AF$2</f>
        <v>514.07999999999993</v>
      </c>
      <c r="G2653" s="639">
        <f>F2653*Main!$AF$4</f>
        <v>514.07999999999993</v>
      </c>
      <c r="H2653" s="9"/>
    </row>
    <row r="2654" spans="1:9" s="5" customFormat="1" x14ac:dyDescent="0.35">
      <c r="A2654" s="416">
        <v>9195020</v>
      </c>
      <c r="B2654" s="254" t="s">
        <v>3473</v>
      </c>
      <c r="C2654" s="320"/>
      <c r="D2654" s="7">
        <v>80</v>
      </c>
      <c r="E2654" s="650">
        <v>439.4</v>
      </c>
      <c r="F2654" s="8">
        <f>E2654/100*$I$2*Main!$AF$2</f>
        <v>527.28</v>
      </c>
      <c r="G2654" s="639">
        <f>F2654*Main!$AF$4</f>
        <v>527.28</v>
      </c>
      <c r="H2654" s="9"/>
    </row>
    <row r="2655" spans="1:9" s="5" customFormat="1" x14ac:dyDescent="0.35">
      <c r="A2655" s="416">
        <v>9195021</v>
      </c>
      <c r="B2655" s="254" t="s">
        <v>3474</v>
      </c>
      <c r="C2655" s="320"/>
      <c r="D2655" s="7">
        <v>80</v>
      </c>
      <c r="E2655" s="650">
        <v>439.4</v>
      </c>
      <c r="F2655" s="8">
        <f>E2655/100*$I$2*Main!$AF$2</f>
        <v>527.28</v>
      </c>
      <c r="G2655" s="639">
        <f>F2655*Main!$AF$4</f>
        <v>527.28</v>
      </c>
      <c r="H2655" s="9"/>
    </row>
    <row r="2656" spans="1:9" s="5" customFormat="1" x14ac:dyDescent="0.35">
      <c r="A2656" s="416">
        <v>9206256</v>
      </c>
      <c r="B2656" s="254" t="s">
        <v>3475</v>
      </c>
      <c r="C2656" s="320"/>
      <c r="D2656" s="7">
        <v>80</v>
      </c>
      <c r="E2656" s="650">
        <v>383.11666666666667</v>
      </c>
      <c r="F2656" s="8">
        <f>E2656/100*$I$2*Main!$AF$2</f>
        <v>459.74</v>
      </c>
      <c r="G2656" s="639">
        <f>F2656*Main!$AF$4</f>
        <v>459.74</v>
      </c>
      <c r="H2656" s="9"/>
    </row>
    <row r="2657" spans="1:9" s="106" customFormat="1" x14ac:dyDescent="0.35">
      <c r="A2657" s="416">
        <v>9194677</v>
      </c>
      <c r="B2657" s="254" t="s">
        <v>3476</v>
      </c>
      <c r="C2657" s="320"/>
      <c r="D2657" s="7">
        <v>1</v>
      </c>
      <c r="E2657" s="650">
        <v>1844.4166666666667</v>
      </c>
      <c r="F2657" s="8">
        <f>E2657/100*$I$2*Main!$AF$2</f>
        <v>2213.3000000000002</v>
      </c>
      <c r="G2657" s="639">
        <f>F2657*Main!$AF$4</f>
        <v>2213.3000000000002</v>
      </c>
      <c r="H2657" s="105"/>
      <c r="I2657" s="5"/>
    </row>
    <row r="2658" spans="1:9" s="5" customFormat="1" x14ac:dyDescent="0.35">
      <c r="A2658" s="416">
        <v>9194678</v>
      </c>
      <c r="B2658" s="254" t="s">
        <v>3477</v>
      </c>
      <c r="C2658" s="320"/>
      <c r="D2658" s="7">
        <v>1</v>
      </c>
      <c r="E2658" s="650">
        <v>1855.575</v>
      </c>
      <c r="F2658" s="8">
        <f>E2658/100*$I$2*Main!$AF$2</f>
        <v>2226.69</v>
      </c>
      <c r="G2658" s="639">
        <f>F2658*Main!$AF$4</f>
        <v>2226.69</v>
      </c>
      <c r="H2658" s="9"/>
    </row>
    <row r="2659" spans="1:9" s="5" customFormat="1" x14ac:dyDescent="0.35">
      <c r="A2659" s="416">
        <v>9194679</v>
      </c>
      <c r="B2659" s="254" t="s">
        <v>3478</v>
      </c>
      <c r="C2659" s="320"/>
      <c r="D2659" s="7">
        <v>1</v>
      </c>
      <c r="E2659" s="650">
        <v>1869.5666666666666</v>
      </c>
      <c r="F2659" s="8">
        <f>E2659/100*$I$2*Main!$AF$2</f>
        <v>2243.48</v>
      </c>
      <c r="G2659" s="639">
        <f>F2659*Main!$AF$4</f>
        <v>2243.48</v>
      </c>
      <c r="H2659" s="9"/>
    </row>
    <row r="2660" spans="1:9" s="5" customFormat="1" x14ac:dyDescent="0.35">
      <c r="A2660" s="416">
        <v>9194680</v>
      </c>
      <c r="B2660" s="254" t="s">
        <v>3479</v>
      </c>
      <c r="C2660" s="320"/>
      <c r="D2660" s="7">
        <v>1</v>
      </c>
      <c r="E2660" s="650">
        <v>1889.15</v>
      </c>
      <c r="F2660" s="8">
        <f>E2660/100*$I$2*Main!$AF$2</f>
        <v>2266.98</v>
      </c>
      <c r="G2660" s="639">
        <f>F2660*Main!$AF$4</f>
        <v>2266.98</v>
      </c>
      <c r="H2660" s="9"/>
    </row>
    <row r="2661" spans="1:9" s="5" customFormat="1" x14ac:dyDescent="0.35">
      <c r="A2661" s="416">
        <v>9194681</v>
      </c>
      <c r="B2661" s="254" t="s">
        <v>3480</v>
      </c>
      <c r="C2661" s="320"/>
      <c r="D2661" s="7">
        <v>1</v>
      </c>
      <c r="E2661" s="650">
        <v>1903.1416666666667</v>
      </c>
      <c r="F2661" s="8">
        <f>E2661/100*$I$2*Main!$AF$2</f>
        <v>2283.77</v>
      </c>
      <c r="G2661" s="639">
        <f>F2661*Main!$AF$4</f>
        <v>2283.77</v>
      </c>
      <c r="H2661" s="9"/>
    </row>
    <row r="2662" spans="1:9" s="5" customFormat="1" x14ac:dyDescent="0.35">
      <c r="A2662" s="416">
        <v>9194682</v>
      </c>
      <c r="B2662" s="254" t="s">
        <v>3481</v>
      </c>
      <c r="C2662" s="320"/>
      <c r="D2662" s="7">
        <v>1</v>
      </c>
      <c r="E2662" s="650">
        <v>1917.075</v>
      </c>
      <c r="F2662" s="8">
        <f>E2662/100*$I$2*Main!$AF$2</f>
        <v>2300.4900000000002</v>
      </c>
      <c r="G2662" s="639">
        <f>F2662*Main!$AF$4</f>
        <v>2300.4900000000002</v>
      </c>
      <c r="H2662" s="9"/>
    </row>
    <row r="2663" spans="1:9" s="5" customFormat="1" x14ac:dyDescent="0.35">
      <c r="A2663" s="416">
        <v>9194657</v>
      </c>
      <c r="B2663" s="254" t="s">
        <v>3482</v>
      </c>
      <c r="C2663" s="320"/>
      <c r="D2663" s="7">
        <v>1</v>
      </c>
      <c r="E2663" s="650">
        <v>669.50833333333333</v>
      </c>
      <c r="F2663" s="8">
        <f>E2663/100*$I$2*Main!$AF$2</f>
        <v>803.41</v>
      </c>
      <c r="G2663" s="639">
        <f>F2663*Main!$AF$4</f>
        <v>803.41</v>
      </c>
      <c r="H2663" s="9"/>
    </row>
    <row r="2664" spans="1:9" s="5" customFormat="1" x14ac:dyDescent="0.35">
      <c r="A2664" s="416">
        <v>9194698</v>
      </c>
      <c r="B2664" s="254" t="s">
        <v>3483</v>
      </c>
      <c r="C2664" s="320"/>
      <c r="D2664" s="7">
        <v>1</v>
      </c>
      <c r="E2664" s="650">
        <v>2345.9166666666665</v>
      </c>
      <c r="F2664" s="8">
        <f>E2664/100*$I$2*Main!$AF$2</f>
        <v>2815.1</v>
      </c>
      <c r="G2664" s="639">
        <f>F2664*Main!$AF$4</f>
        <v>2815.1</v>
      </c>
      <c r="H2664" s="9"/>
    </row>
    <row r="2665" spans="1:9" s="5" customFormat="1" x14ac:dyDescent="0.35">
      <c r="A2665" s="416">
        <v>9194699</v>
      </c>
      <c r="B2665" s="254" t="s">
        <v>3484</v>
      </c>
      <c r="C2665" s="320"/>
      <c r="D2665" s="7">
        <v>1</v>
      </c>
      <c r="E2665" s="650">
        <v>2359.6</v>
      </c>
      <c r="F2665" s="8">
        <f>E2665/100*$I$2*Main!$AF$2</f>
        <v>2831.52</v>
      </c>
      <c r="G2665" s="639">
        <f>F2665*Main!$AF$4</f>
        <v>2831.52</v>
      </c>
      <c r="H2665" s="9"/>
    </row>
    <row r="2666" spans="1:9" s="5" customFormat="1" x14ac:dyDescent="0.35">
      <c r="A2666" s="416">
        <v>9194700</v>
      </c>
      <c r="B2666" s="254" t="s">
        <v>3485</v>
      </c>
      <c r="C2666" s="320"/>
      <c r="D2666" s="7">
        <v>1</v>
      </c>
      <c r="E2666" s="650">
        <v>2376.6916666666666</v>
      </c>
      <c r="F2666" s="8">
        <f>E2666/100*$I$2*Main!$AF$2</f>
        <v>2852.03</v>
      </c>
      <c r="G2666" s="639">
        <f>F2666*Main!$AF$4</f>
        <v>2852.03</v>
      </c>
      <c r="H2666" s="9"/>
    </row>
    <row r="2667" spans="1:9" s="106" customFormat="1" x14ac:dyDescent="0.35">
      <c r="A2667" s="416">
        <v>9194701</v>
      </c>
      <c r="B2667" s="254" t="s">
        <v>3486</v>
      </c>
      <c r="C2667" s="320"/>
      <c r="D2667" s="7">
        <v>1</v>
      </c>
      <c r="E2667" s="650">
        <v>2400.5583333333334</v>
      </c>
      <c r="F2667" s="8">
        <f>E2667/100*$I$2*Main!$AF$2</f>
        <v>2880.67</v>
      </c>
      <c r="G2667" s="639">
        <f>F2667*Main!$AF$4</f>
        <v>2880.67</v>
      </c>
      <c r="H2667" s="105"/>
      <c r="I2667" s="5"/>
    </row>
    <row r="2668" spans="1:9" s="106" customFormat="1" x14ac:dyDescent="0.35">
      <c r="A2668" s="416">
        <v>9194702</v>
      </c>
      <c r="B2668" s="254" t="s">
        <v>3487</v>
      </c>
      <c r="C2668" s="320"/>
      <c r="D2668" s="7">
        <v>1</v>
      </c>
      <c r="E2668" s="650">
        <v>2417.6583333333333</v>
      </c>
      <c r="F2668" s="8">
        <f>E2668/100*$I$2*Main!$AF$2</f>
        <v>2901.19</v>
      </c>
      <c r="G2668" s="639">
        <f>F2668*Main!$AF$4</f>
        <v>2901.19</v>
      </c>
      <c r="H2668" s="105"/>
      <c r="I2668" s="5"/>
    </row>
    <row r="2669" spans="1:9" s="106" customFormat="1" x14ac:dyDescent="0.35">
      <c r="A2669" s="416">
        <v>9194703</v>
      </c>
      <c r="B2669" s="254" t="s">
        <v>3488</v>
      </c>
      <c r="C2669" s="320"/>
      <c r="D2669" s="7">
        <v>1</v>
      </c>
      <c r="E2669" s="650">
        <v>2434.7333333333331</v>
      </c>
      <c r="F2669" s="8">
        <f>E2669/100*$I$2*Main!$AF$2</f>
        <v>2921.68</v>
      </c>
      <c r="G2669" s="639">
        <f>F2669*Main!$AF$4</f>
        <v>2921.68</v>
      </c>
      <c r="H2669" s="105"/>
      <c r="I2669" s="5"/>
    </row>
    <row r="2670" spans="1:9" s="106" customFormat="1" x14ac:dyDescent="0.35">
      <c r="A2670" s="416">
        <v>9194660</v>
      </c>
      <c r="B2670" s="254" t="s">
        <v>3489</v>
      </c>
      <c r="C2670" s="320"/>
      <c r="D2670" s="7">
        <v>1</v>
      </c>
      <c r="E2670" s="650">
        <v>1087.8916666666667</v>
      </c>
      <c r="F2670" s="8">
        <f>E2670/100*$I$2*Main!$AF$2</f>
        <v>1305.47</v>
      </c>
      <c r="G2670" s="639">
        <f>F2670*Main!$AF$4</f>
        <v>1305.47</v>
      </c>
      <c r="H2670" s="105"/>
      <c r="I2670" s="5"/>
    </row>
    <row r="2671" spans="1:9" s="5" customFormat="1" x14ac:dyDescent="0.35">
      <c r="A2671" s="416">
        <v>9194797</v>
      </c>
      <c r="B2671" s="254" t="s">
        <v>3490</v>
      </c>
      <c r="C2671" s="7" t="s">
        <v>36</v>
      </c>
      <c r="D2671" s="7">
        <v>1</v>
      </c>
      <c r="E2671" s="650">
        <v>3711.8583333333331</v>
      </c>
      <c r="F2671" s="8">
        <f>E2671/100*$I$2*Main!$AF$2</f>
        <v>4454.2299999999996</v>
      </c>
      <c r="G2671" s="639">
        <f>F2671*Main!$AF$4</f>
        <v>4454.2299999999996</v>
      </c>
      <c r="H2671" s="9"/>
    </row>
    <row r="2672" spans="1:9" s="5" customFormat="1" x14ac:dyDescent="0.35">
      <c r="A2672" s="416">
        <v>9194798</v>
      </c>
      <c r="B2672" s="254" t="s">
        <v>3491</v>
      </c>
      <c r="C2672" s="7" t="s">
        <v>36</v>
      </c>
      <c r="D2672" s="7">
        <v>1</v>
      </c>
      <c r="E2672" s="650">
        <v>3739.8166666666666</v>
      </c>
      <c r="F2672" s="8">
        <f>E2672/100*$I$2*Main!$AF$2</f>
        <v>4487.7800000000007</v>
      </c>
      <c r="G2672" s="639">
        <f>F2672*Main!$AF$4</f>
        <v>4487.7800000000007</v>
      </c>
      <c r="H2672" s="9"/>
    </row>
    <row r="2673" spans="1:9" s="5" customFormat="1" x14ac:dyDescent="0.35">
      <c r="A2673" s="416">
        <v>9194799</v>
      </c>
      <c r="B2673" s="254" t="s">
        <v>3492</v>
      </c>
      <c r="C2673" s="320"/>
      <c r="D2673" s="7">
        <v>1</v>
      </c>
      <c r="E2673" s="650">
        <v>3774.75</v>
      </c>
      <c r="F2673" s="8">
        <f>E2673/100*$I$2*Main!$AF$2</f>
        <v>4529.7000000000007</v>
      </c>
      <c r="G2673" s="639">
        <f>F2673*Main!$AF$4</f>
        <v>4529.7000000000007</v>
      </c>
      <c r="H2673" s="9"/>
    </row>
    <row r="2674" spans="1:9" s="106" customFormat="1" x14ac:dyDescent="0.35">
      <c r="A2674" s="416">
        <v>9194800</v>
      </c>
      <c r="B2674" s="254" t="s">
        <v>3493</v>
      </c>
      <c r="C2674" s="320"/>
      <c r="D2674" s="7">
        <v>1</v>
      </c>
      <c r="E2674" s="650">
        <v>3823.7</v>
      </c>
      <c r="F2674" s="8">
        <f>E2674/100*$I$2*Main!$AF$2</f>
        <v>4588.4399999999996</v>
      </c>
      <c r="G2674" s="639">
        <f>F2674*Main!$AF$4</f>
        <v>4588.4399999999996</v>
      </c>
      <c r="H2674" s="105"/>
      <c r="I2674" s="5"/>
    </row>
    <row r="2675" spans="1:9" s="5" customFormat="1" x14ac:dyDescent="0.35">
      <c r="A2675" s="416">
        <v>9194801</v>
      </c>
      <c r="B2675" s="254" t="s">
        <v>3494</v>
      </c>
      <c r="C2675" s="320"/>
      <c r="D2675" s="7">
        <v>1</v>
      </c>
      <c r="E2675" s="650">
        <v>3858.6166666666668</v>
      </c>
      <c r="F2675" s="8">
        <f>E2675/100*$I$2*Main!$AF$2</f>
        <v>4630.34</v>
      </c>
      <c r="G2675" s="639">
        <f>F2675*Main!$AF$4</f>
        <v>4630.34</v>
      </c>
      <c r="H2675" s="9"/>
    </row>
    <row r="2676" spans="1:9" s="5" customFormat="1" x14ac:dyDescent="0.35">
      <c r="A2676" s="416">
        <v>9194802</v>
      </c>
      <c r="B2676" s="254" t="s">
        <v>3495</v>
      </c>
      <c r="C2676" s="320"/>
      <c r="D2676" s="7">
        <v>1</v>
      </c>
      <c r="E2676" s="650">
        <v>3893.6</v>
      </c>
      <c r="F2676" s="8">
        <f>E2676/100*$I$2*Main!$AF$2</f>
        <v>4672.32</v>
      </c>
      <c r="G2676" s="639">
        <f>F2676*Main!$AF$4</f>
        <v>4672.32</v>
      </c>
      <c r="H2676" s="9"/>
    </row>
    <row r="2677" spans="1:9" s="5" customFormat="1" x14ac:dyDescent="0.35">
      <c r="A2677" s="416">
        <v>9196317</v>
      </c>
      <c r="B2677" s="254" t="s">
        <v>3496</v>
      </c>
      <c r="C2677" s="320"/>
      <c r="D2677" s="7">
        <v>1</v>
      </c>
      <c r="E2677" s="650">
        <v>1589.9916666666666</v>
      </c>
      <c r="F2677" s="8">
        <f>E2677/100*$I$2*Main!$AF$2</f>
        <v>1907.99</v>
      </c>
      <c r="G2677" s="639">
        <f>F2677*Main!$AF$4</f>
        <v>1907.99</v>
      </c>
      <c r="H2677" s="9"/>
    </row>
    <row r="2678" spans="1:9" s="5" customFormat="1" x14ac:dyDescent="0.35">
      <c r="A2678" s="416">
        <v>9194818</v>
      </c>
      <c r="B2678" s="254" t="s">
        <v>3497</v>
      </c>
      <c r="C2678" s="7" t="s">
        <v>36</v>
      </c>
      <c r="D2678" s="7">
        <v>1</v>
      </c>
      <c r="E2678" s="650">
        <v>4431.708333333333</v>
      </c>
      <c r="F2678" s="8">
        <f>E2678/100*$I$2*Main!$AF$2</f>
        <v>5318.0499999999993</v>
      </c>
      <c r="G2678" s="639">
        <f>F2678*Main!$AF$4</f>
        <v>5318.0499999999993</v>
      </c>
      <c r="H2678" s="9"/>
    </row>
    <row r="2679" spans="1:9" s="5" customFormat="1" x14ac:dyDescent="0.35">
      <c r="A2679" s="416">
        <v>9194819</v>
      </c>
      <c r="B2679" s="254" t="s">
        <v>3498</v>
      </c>
      <c r="C2679" s="7" t="s">
        <v>36</v>
      </c>
      <c r="D2679" s="7">
        <v>1</v>
      </c>
      <c r="E2679" s="650">
        <v>4465.8916666666664</v>
      </c>
      <c r="F2679" s="8">
        <f>E2679/100*$I$2*Main!$AF$2</f>
        <v>5359.07</v>
      </c>
      <c r="G2679" s="639">
        <f>F2679*Main!$AF$4</f>
        <v>5359.07</v>
      </c>
      <c r="H2679" s="9"/>
    </row>
    <row r="2680" spans="1:9" s="5" customFormat="1" x14ac:dyDescent="0.35">
      <c r="A2680" s="416">
        <v>9194820</v>
      </c>
      <c r="B2680" s="254" t="s">
        <v>3499</v>
      </c>
      <c r="C2680" s="7" t="s">
        <v>36</v>
      </c>
      <c r="D2680" s="7">
        <v>1</v>
      </c>
      <c r="E2680" s="650">
        <v>4508.6083333333336</v>
      </c>
      <c r="F2680" s="8">
        <f>E2680/100*$I$2*Main!$AF$2</f>
        <v>5410.33</v>
      </c>
      <c r="G2680" s="639">
        <f>F2680*Main!$AF$4</f>
        <v>5410.33</v>
      </c>
      <c r="H2680" s="9"/>
    </row>
    <row r="2681" spans="1:9" s="5" customFormat="1" x14ac:dyDescent="0.35">
      <c r="A2681" s="416">
        <v>9194821</v>
      </c>
      <c r="B2681" s="254" t="s">
        <v>3500</v>
      </c>
      <c r="C2681" s="320"/>
      <c r="D2681" s="7">
        <v>1</v>
      </c>
      <c r="E2681" s="650">
        <v>4568.416666666667</v>
      </c>
      <c r="F2681" s="8">
        <f>E2681/100*$I$2*Main!$AF$2</f>
        <v>5482.1</v>
      </c>
      <c r="G2681" s="639">
        <f>F2681*Main!$AF$4</f>
        <v>5482.1</v>
      </c>
      <c r="H2681" s="9"/>
    </row>
    <row r="2682" spans="1:9" s="5" customFormat="1" x14ac:dyDescent="0.35">
      <c r="A2682" s="416">
        <v>9194822</v>
      </c>
      <c r="B2682" s="254" t="s">
        <v>3501</v>
      </c>
      <c r="C2682" s="320"/>
      <c r="D2682" s="7">
        <v>1</v>
      </c>
      <c r="E2682" s="650">
        <v>4611.1000000000004</v>
      </c>
      <c r="F2682" s="8">
        <f>E2682/100*$I$2*Main!$AF$2</f>
        <v>5533.3200000000006</v>
      </c>
      <c r="G2682" s="639">
        <f>F2682*Main!$AF$4</f>
        <v>5533.3200000000006</v>
      </c>
      <c r="H2682" s="9"/>
    </row>
    <row r="2683" spans="1:9" s="5" customFormat="1" x14ac:dyDescent="0.35">
      <c r="A2683" s="416">
        <v>9194823</v>
      </c>
      <c r="B2683" s="254" t="s">
        <v>3502</v>
      </c>
      <c r="C2683" s="320"/>
      <c r="D2683" s="7">
        <v>1</v>
      </c>
      <c r="E2683" s="650">
        <v>4653.8166666666666</v>
      </c>
      <c r="F2683" s="8">
        <f>E2683/100*$I$2*Main!$AF$2</f>
        <v>5584.58</v>
      </c>
      <c r="G2683" s="639">
        <f>F2683*Main!$AF$4</f>
        <v>5584.58</v>
      </c>
      <c r="H2683" s="9"/>
    </row>
    <row r="2684" spans="1:9" s="5" customFormat="1" x14ac:dyDescent="0.35">
      <c r="A2684" s="416">
        <v>9196320</v>
      </c>
      <c r="B2684" s="254" t="s">
        <v>3503</v>
      </c>
      <c r="C2684" s="320"/>
      <c r="D2684" s="7">
        <v>1</v>
      </c>
      <c r="E2684" s="650">
        <v>2008.4083333333333</v>
      </c>
      <c r="F2684" s="8">
        <f>E2684/100*$I$2*Main!$AF$2</f>
        <v>2410.0899999999997</v>
      </c>
      <c r="G2684" s="639">
        <f>F2684*Main!$AF$4</f>
        <v>2410.0899999999997</v>
      </c>
      <c r="H2684" s="9"/>
    </row>
    <row r="2685" spans="1:9" s="5" customFormat="1" x14ac:dyDescent="0.35">
      <c r="A2685" s="416">
        <v>9194721</v>
      </c>
      <c r="B2685" s="254" t="s">
        <v>3504</v>
      </c>
      <c r="C2685" s="320"/>
      <c r="D2685" s="7">
        <v>20</v>
      </c>
      <c r="E2685" s="650">
        <v>2594.7666666666669</v>
      </c>
      <c r="F2685" s="8">
        <f>E2685/100*$I$2*Main!$AF$2</f>
        <v>3113.7200000000003</v>
      </c>
      <c r="G2685" s="639">
        <f>F2685*Main!$AF$4</f>
        <v>3113.7200000000003</v>
      </c>
      <c r="H2685" s="9"/>
    </row>
    <row r="2686" spans="1:9" s="5" customFormat="1" x14ac:dyDescent="0.35">
      <c r="A2686" s="416">
        <v>9194723</v>
      </c>
      <c r="B2686" s="254" t="s">
        <v>3505</v>
      </c>
      <c r="C2686" s="320"/>
      <c r="D2686" s="7">
        <v>20</v>
      </c>
      <c r="E2686" s="650">
        <v>2859.75</v>
      </c>
      <c r="F2686" s="8">
        <f>E2686/100*$I$2*Main!$AF$2</f>
        <v>3431.7</v>
      </c>
      <c r="G2686" s="639">
        <f>F2686*Main!$AF$4</f>
        <v>3431.7</v>
      </c>
      <c r="H2686" s="9"/>
    </row>
    <row r="2687" spans="1:9" s="5" customFormat="1" x14ac:dyDescent="0.35">
      <c r="A2687" s="416">
        <v>9194725</v>
      </c>
      <c r="B2687" s="254" t="s">
        <v>3506</v>
      </c>
      <c r="C2687" s="320"/>
      <c r="D2687" s="7">
        <v>20</v>
      </c>
      <c r="E2687" s="650">
        <v>4360.4916666666668</v>
      </c>
      <c r="F2687" s="8">
        <f>E2687/100*$I$2*Main!$AF$2</f>
        <v>5232.59</v>
      </c>
      <c r="G2687" s="639">
        <f>F2687*Main!$AF$4</f>
        <v>5232.59</v>
      </c>
      <c r="H2687" s="9"/>
    </row>
    <row r="2688" spans="1:9" s="5" customFormat="1" x14ac:dyDescent="0.35">
      <c r="A2688" s="416">
        <v>9293482</v>
      </c>
      <c r="B2688" s="254" t="s">
        <v>3507</v>
      </c>
      <c r="C2688" s="320"/>
      <c r="D2688" s="7">
        <v>20</v>
      </c>
      <c r="E2688" s="650">
        <v>4467.125</v>
      </c>
      <c r="F2688" s="8">
        <f>E2688/100*$I$2*Main!$AF$2</f>
        <v>5360.55</v>
      </c>
      <c r="G2688" s="639">
        <f>F2688*Main!$AF$4</f>
        <v>5360.55</v>
      </c>
      <c r="H2688" s="9"/>
    </row>
    <row r="2689" spans="1:8" s="5" customFormat="1" x14ac:dyDescent="0.35">
      <c r="A2689" s="416">
        <v>9194764</v>
      </c>
      <c r="B2689" s="254" t="s">
        <v>3508</v>
      </c>
      <c r="C2689" s="320"/>
      <c r="D2689" s="7">
        <v>1</v>
      </c>
      <c r="E2689" s="650">
        <v>5630.166666666667</v>
      </c>
      <c r="F2689" s="8">
        <f>E2689/100*$I$2*Main!$AF$2</f>
        <v>6756.2000000000007</v>
      </c>
      <c r="G2689" s="639">
        <f>F2689*Main!$AF$4</f>
        <v>6756.2000000000007</v>
      </c>
      <c r="H2689" s="9"/>
    </row>
    <row r="2690" spans="1:8" s="5" customFormat="1" x14ac:dyDescent="0.35">
      <c r="A2690" s="416">
        <v>9104107</v>
      </c>
      <c r="B2690" s="254" t="s">
        <v>3509</v>
      </c>
      <c r="C2690" s="320"/>
      <c r="D2690" s="7">
        <v>1</v>
      </c>
      <c r="E2690" s="650">
        <v>836.875</v>
      </c>
      <c r="F2690" s="8">
        <f>E2690/100*$I$2*Main!$AF$2</f>
        <v>1004.25</v>
      </c>
      <c r="G2690" s="639">
        <f>F2690*Main!$AF$4</f>
        <v>1004.25</v>
      </c>
      <c r="H2690" s="9"/>
    </row>
    <row r="2691" spans="1:8" s="5" customFormat="1" x14ac:dyDescent="0.35">
      <c r="A2691" s="420">
        <v>9293516</v>
      </c>
      <c r="B2691" s="254" t="s">
        <v>3510</v>
      </c>
      <c r="C2691" s="320"/>
      <c r="D2691" s="7">
        <v>1</v>
      </c>
      <c r="E2691" s="650">
        <v>1999</v>
      </c>
      <c r="F2691" s="8">
        <f>E2691/100*$I$2*Main!$AF$2</f>
        <v>2398.7999999999997</v>
      </c>
      <c r="G2691" s="639">
        <f>F2691*Main!$AF$4</f>
        <v>2398.7999999999997</v>
      </c>
      <c r="H2691" s="9"/>
    </row>
    <row r="2692" spans="1:8" s="5" customFormat="1" x14ac:dyDescent="0.35">
      <c r="A2692" s="416">
        <v>9235838</v>
      </c>
      <c r="B2692" s="254" t="s">
        <v>3511</v>
      </c>
      <c r="C2692" s="320"/>
      <c r="D2692" s="7">
        <v>1</v>
      </c>
      <c r="E2692" s="650">
        <v>804.67499999999995</v>
      </c>
      <c r="F2692" s="8">
        <f>E2692/100*$I$2*Main!$AF$2</f>
        <v>965.6099999999999</v>
      </c>
      <c r="G2692" s="639">
        <f>F2692*Main!$AF$4</f>
        <v>965.6099999999999</v>
      </c>
      <c r="H2692" s="9"/>
    </row>
    <row r="2693" spans="1:8" s="5" customFormat="1" x14ac:dyDescent="0.35">
      <c r="A2693" s="416">
        <v>9194614</v>
      </c>
      <c r="B2693" s="254" t="s">
        <v>3512</v>
      </c>
      <c r="C2693" s="320"/>
      <c r="D2693" s="7">
        <v>30</v>
      </c>
      <c r="E2693" s="650">
        <v>1848.5166666666667</v>
      </c>
      <c r="F2693" s="8">
        <f>E2693/100*$I$2*Main!$AF$2</f>
        <v>2218.2200000000003</v>
      </c>
      <c r="G2693" s="639">
        <f>F2693*Main!$AF$4</f>
        <v>2218.2200000000003</v>
      </c>
      <c r="H2693" s="9"/>
    </row>
    <row r="2694" spans="1:8" s="5" customFormat="1" x14ac:dyDescent="0.35">
      <c r="A2694" s="416">
        <v>46814</v>
      </c>
      <c r="B2694" s="254" t="s">
        <v>3513</v>
      </c>
      <c r="C2694" s="320"/>
      <c r="D2694" s="7">
        <v>1</v>
      </c>
      <c r="E2694" s="650">
        <v>14401.8</v>
      </c>
      <c r="F2694" s="8">
        <f>E2694/100*$I$2*Main!$AF$2</f>
        <v>17282.16</v>
      </c>
      <c r="G2694" s="639">
        <f>F2694*Main!$AF$4</f>
        <v>17282.16</v>
      </c>
      <c r="H2694" s="9"/>
    </row>
    <row r="2695" spans="1:8" s="5" customFormat="1" x14ac:dyDescent="0.35">
      <c r="A2695" s="416">
        <v>46816</v>
      </c>
      <c r="B2695" s="254" t="s">
        <v>984</v>
      </c>
      <c r="C2695" s="320"/>
      <c r="D2695" s="7">
        <v>1</v>
      </c>
      <c r="E2695" s="650">
        <v>14624</v>
      </c>
      <c r="F2695" s="8">
        <f>E2695/100*$I$2*Main!$AF$2</f>
        <v>17548.800000000003</v>
      </c>
      <c r="G2695" s="639">
        <f>F2695*Main!$AF$4</f>
        <v>17548.800000000003</v>
      </c>
      <c r="H2695" s="9"/>
    </row>
    <row r="2696" spans="1:8" s="5" customFormat="1" x14ac:dyDescent="0.35">
      <c r="A2696" s="416">
        <v>9194432</v>
      </c>
      <c r="B2696" s="254" t="s">
        <v>3514</v>
      </c>
      <c r="C2696" s="320"/>
      <c r="D2696" s="7">
        <v>18</v>
      </c>
      <c r="E2696" s="650">
        <v>1962.1083333333333</v>
      </c>
      <c r="F2696" s="8">
        <f>E2696/100*$I$2*Main!$AF$2</f>
        <v>2354.5300000000002</v>
      </c>
      <c r="G2696" s="639">
        <f>F2696*Main!$AF$4</f>
        <v>2354.5300000000002</v>
      </c>
      <c r="H2696" s="9"/>
    </row>
    <row r="2697" spans="1:8" s="5" customFormat="1" x14ac:dyDescent="0.35">
      <c r="A2697" s="416">
        <v>9194433</v>
      </c>
      <c r="B2697" s="254" t="s">
        <v>3515</v>
      </c>
      <c r="C2697" s="320"/>
      <c r="D2697" s="7">
        <v>18</v>
      </c>
      <c r="E2697" s="650">
        <v>1962.1083333333333</v>
      </c>
      <c r="F2697" s="8">
        <f>E2697/100*$I$2*Main!$AF$2</f>
        <v>2354.5300000000002</v>
      </c>
      <c r="G2697" s="639">
        <f>F2697*Main!$AF$4</f>
        <v>2354.5300000000002</v>
      </c>
      <c r="H2697" s="9"/>
    </row>
    <row r="2698" spans="1:8" s="5" customFormat="1" x14ac:dyDescent="0.35">
      <c r="A2698" s="416">
        <v>9194404</v>
      </c>
      <c r="B2698" s="254" t="s">
        <v>3516</v>
      </c>
      <c r="C2698" s="320"/>
      <c r="D2698" s="7">
        <v>18</v>
      </c>
      <c r="E2698" s="650">
        <v>723.2833333333333</v>
      </c>
      <c r="F2698" s="8">
        <f>E2698/100*$I$2*Main!$AF$2</f>
        <v>867.93999999999994</v>
      </c>
      <c r="G2698" s="639">
        <f>F2698*Main!$AF$4</f>
        <v>867.93999999999994</v>
      </c>
      <c r="H2698" s="9"/>
    </row>
    <row r="2699" spans="1:8" s="5" customFormat="1" x14ac:dyDescent="0.35">
      <c r="A2699" s="416">
        <v>9194405</v>
      </c>
      <c r="B2699" s="254" t="s">
        <v>3517</v>
      </c>
      <c r="C2699" s="320"/>
      <c r="D2699" s="7">
        <v>18</v>
      </c>
      <c r="E2699" s="650">
        <v>723.2833333333333</v>
      </c>
      <c r="F2699" s="8">
        <f>E2699/100*$I$2*Main!$AF$2</f>
        <v>867.93999999999994</v>
      </c>
      <c r="G2699" s="639">
        <f>F2699*Main!$AF$4</f>
        <v>867.93999999999994</v>
      </c>
      <c r="H2699" s="9"/>
    </row>
    <row r="2700" spans="1:8" s="5" customFormat="1" x14ac:dyDescent="0.35">
      <c r="A2700" s="416">
        <v>9194406</v>
      </c>
      <c r="B2700" s="254" t="s">
        <v>3518</v>
      </c>
      <c r="C2700" s="320"/>
      <c r="D2700" s="7">
        <v>18</v>
      </c>
      <c r="E2700" s="650">
        <v>752.0916666666667</v>
      </c>
      <c r="F2700" s="8">
        <f>E2700/100*$I$2*Main!$AF$2</f>
        <v>902.5100000000001</v>
      </c>
      <c r="G2700" s="639">
        <f>F2700*Main!$AF$4</f>
        <v>902.5100000000001</v>
      </c>
      <c r="H2700" s="9"/>
    </row>
    <row r="2701" spans="1:8" s="5" customFormat="1" x14ac:dyDescent="0.35">
      <c r="A2701" s="416">
        <v>9194407</v>
      </c>
      <c r="B2701" s="254" t="s">
        <v>3519</v>
      </c>
      <c r="C2701" s="320"/>
      <c r="D2701" s="7">
        <v>18</v>
      </c>
      <c r="E2701" s="650">
        <v>752.0916666666667</v>
      </c>
      <c r="F2701" s="8">
        <f>E2701/100*$I$2*Main!$AF$2</f>
        <v>902.5100000000001</v>
      </c>
      <c r="G2701" s="639">
        <f>F2701*Main!$AF$4</f>
        <v>902.5100000000001</v>
      </c>
      <c r="H2701" s="9"/>
    </row>
    <row r="2702" spans="1:8" s="5" customFormat="1" x14ac:dyDescent="0.35">
      <c r="A2702" s="416">
        <v>9194408</v>
      </c>
      <c r="B2702" s="254" t="s">
        <v>3520</v>
      </c>
      <c r="C2702" s="320"/>
      <c r="D2702" s="7">
        <v>18</v>
      </c>
      <c r="E2702" s="650">
        <v>787.02499999999998</v>
      </c>
      <c r="F2702" s="8">
        <f>E2702/100*$I$2*Main!$AF$2</f>
        <v>944.43</v>
      </c>
      <c r="G2702" s="639">
        <f>F2702*Main!$AF$4</f>
        <v>944.43</v>
      </c>
      <c r="H2702" s="9"/>
    </row>
    <row r="2703" spans="1:8" s="5" customFormat="1" x14ac:dyDescent="0.35">
      <c r="A2703" s="416">
        <v>9194409</v>
      </c>
      <c r="B2703" s="254" t="s">
        <v>3521</v>
      </c>
      <c r="C2703" s="320"/>
      <c r="D2703" s="7">
        <v>18</v>
      </c>
      <c r="E2703" s="650">
        <v>787.02499999999998</v>
      </c>
      <c r="F2703" s="8">
        <f>E2703/100*$I$2*Main!$AF$2</f>
        <v>944.43</v>
      </c>
      <c r="G2703" s="639">
        <f>F2703*Main!$AF$4</f>
        <v>944.43</v>
      </c>
      <c r="H2703" s="9"/>
    </row>
    <row r="2704" spans="1:8" s="5" customFormat="1" x14ac:dyDescent="0.35">
      <c r="A2704" s="416">
        <v>9194410</v>
      </c>
      <c r="B2704" s="254" t="s">
        <v>3522</v>
      </c>
      <c r="C2704" s="320"/>
      <c r="D2704" s="7">
        <v>18</v>
      </c>
      <c r="E2704" s="650">
        <v>840.99166666666667</v>
      </c>
      <c r="F2704" s="8">
        <f>E2704/100*$I$2*Main!$AF$2</f>
        <v>1009.19</v>
      </c>
      <c r="G2704" s="639">
        <f>F2704*Main!$AF$4</f>
        <v>1009.19</v>
      </c>
      <c r="H2704" s="9"/>
    </row>
    <row r="2705" spans="1:8" s="5" customFormat="1" x14ac:dyDescent="0.35">
      <c r="A2705" s="416">
        <v>9194411</v>
      </c>
      <c r="B2705" s="254" t="s">
        <v>3523</v>
      </c>
      <c r="C2705" s="320"/>
      <c r="D2705" s="7">
        <v>18</v>
      </c>
      <c r="E2705" s="650">
        <v>840.99166666666667</v>
      </c>
      <c r="F2705" s="8">
        <f>E2705/100*$I$2*Main!$AF$2</f>
        <v>1009.19</v>
      </c>
      <c r="G2705" s="639">
        <f>F2705*Main!$AF$4</f>
        <v>1009.19</v>
      </c>
      <c r="H2705" s="9"/>
    </row>
    <row r="2706" spans="1:8" s="5" customFormat="1" x14ac:dyDescent="0.35">
      <c r="A2706" s="416">
        <v>9194412</v>
      </c>
      <c r="B2706" s="254" t="s">
        <v>3524</v>
      </c>
      <c r="C2706" s="320"/>
      <c r="D2706" s="7">
        <v>18</v>
      </c>
      <c r="E2706" s="650">
        <v>877.19166666666672</v>
      </c>
      <c r="F2706" s="8">
        <f>E2706/100*$I$2*Main!$AF$2</f>
        <v>1052.6300000000001</v>
      </c>
      <c r="G2706" s="639">
        <f>F2706*Main!$AF$4</f>
        <v>1052.6300000000001</v>
      </c>
      <c r="H2706" s="9"/>
    </row>
    <row r="2707" spans="1:8" s="5" customFormat="1" x14ac:dyDescent="0.35">
      <c r="A2707" s="416">
        <v>9194413</v>
      </c>
      <c r="B2707" s="254" t="s">
        <v>3525</v>
      </c>
      <c r="C2707" s="320"/>
      <c r="D2707" s="7">
        <v>18</v>
      </c>
      <c r="E2707" s="650">
        <v>877.19166666666672</v>
      </c>
      <c r="F2707" s="8">
        <f>E2707/100*$I$2*Main!$AF$2</f>
        <v>1052.6300000000001</v>
      </c>
      <c r="G2707" s="639">
        <f>F2707*Main!$AF$4</f>
        <v>1052.6300000000001</v>
      </c>
      <c r="H2707" s="9"/>
    </row>
    <row r="2708" spans="1:8" s="5" customFormat="1" x14ac:dyDescent="0.35">
      <c r="A2708" s="416">
        <v>9194414</v>
      </c>
      <c r="B2708" s="254" t="s">
        <v>3526</v>
      </c>
      <c r="C2708" s="320"/>
      <c r="D2708" s="7">
        <v>18</v>
      </c>
      <c r="E2708" s="650">
        <v>913.92499999999995</v>
      </c>
      <c r="F2708" s="8">
        <f>E2708/100*$I$2*Main!$AF$2</f>
        <v>1096.7099999999998</v>
      </c>
      <c r="G2708" s="639">
        <f>F2708*Main!$AF$4</f>
        <v>1096.7099999999998</v>
      </c>
      <c r="H2708" s="9"/>
    </row>
    <row r="2709" spans="1:8" s="5" customFormat="1" x14ac:dyDescent="0.35">
      <c r="A2709" s="416">
        <v>9194415</v>
      </c>
      <c r="B2709" s="254" t="s">
        <v>3527</v>
      </c>
      <c r="C2709" s="320"/>
      <c r="D2709" s="7">
        <v>18</v>
      </c>
      <c r="E2709" s="650">
        <v>913.92499999999995</v>
      </c>
      <c r="F2709" s="8">
        <f>E2709/100*$I$2*Main!$AF$2</f>
        <v>1096.7099999999998</v>
      </c>
      <c r="G2709" s="639">
        <f>F2709*Main!$AF$4</f>
        <v>1096.7099999999998</v>
      </c>
      <c r="H2709" s="9"/>
    </row>
    <row r="2710" spans="1:8" s="5" customFormat="1" x14ac:dyDescent="0.35">
      <c r="A2710" s="416">
        <v>9194623</v>
      </c>
      <c r="B2710" s="254" t="s">
        <v>3528</v>
      </c>
      <c r="C2710" s="320"/>
      <c r="D2710" s="7">
        <v>40</v>
      </c>
      <c r="E2710" s="650">
        <v>318.56666666666666</v>
      </c>
      <c r="F2710" s="8">
        <f>E2710/100*$I$2*Main!$AF$2</f>
        <v>382.28</v>
      </c>
      <c r="G2710" s="639">
        <f>F2710*Main!$AF$4</f>
        <v>382.28</v>
      </c>
      <c r="H2710" s="9"/>
    </row>
    <row r="2711" spans="1:8" s="5" customFormat="1" x14ac:dyDescent="0.35">
      <c r="A2711" s="416">
        <v>9194624</v>
      </c>
      <c r="B2711" s="254" t="s">
        <v>3529</v>
      </c>
      <c r="C2711" s="320"/>
      <c r="D2711" s="7">
        <v>40</v>
      </c>
      <c r="E2711" s="650">
        <v>318.56666666666666</v>
      </c>
      <c r="F2711" s="8">
        <f>E2711/100*$I$2*Main!$AF$2</f>
        <v>382.28</v>
      </c>
      <c r="G2711" s="639">
        <f>F2711*Main!$AF$4</f>
        <v>382.28</v>
      </c>
      <c r="H2711" s="9"/>
    </row>
    <row r="2712" spans="1:8" s="5" customFormat="1" x14ac:dyDescent="0.35">
      <c r="A2712" s="416">
        <v>9194627</v>
      </c>
      <c r="B2712" s="254" t="s">
        <v>3530</v>
      </c>
      <c r="C2712" s="320"/>
      <c r="D2712" s="7">
        <v>40</v>
      </c>
      <c r="E2712" s="650">
        <v>208.75833333333333</v>
      </c>
      <c r="F2712" s="8">
        <f>E2712/100*$I$2*Main!$AF$2</f>
        <v>250.51</v>
      </c>
      <c r="G2712" s="639">
        <f>F2712*Main!$AF$4</f>
        <v>250.51</v>
      </c>
      <c r="H2712" s="9"/>
    </row>
    <row r="2713" spans="1:8" s="5" customFormat="1" x14ac:dyDescent="0.35">
      <c r="A2713" s="416">
        <v>9194628</v>
      </c>
      <c r="B2713" s="254" t="s">
        <v>3531</v>
      </c>
      <c r="C2713" s="320"/>
      <c r="D2713" s="7">
        <v>40</v>
      </c>
      <c r="E2713" s="650">
        <v>208.75833333333333</v>
      </c>
      <c r="F2713" s="8">
        <f>E2713/100*$I$2*Main!$AF$2</f>
        <v>250.51</v>
      </c>
      <c r="G2713" s="639">
        <f>F2713*Main!$AF$4</f>
        <v>250.51</v>
      </c>
      <c r="H2713" s="9"/>
    </row>
    <row r="2714" spans="1:8" s="5" customFormat="1" x14ac:dyDescent="0.35">
      <c r="A2714" s="416">
        <v>9194635</v>
      </c>
      <c r="B2714" s="254" t="s">
        <v>3532</v>
      </c>
      <c r="C2714" s="320"/>
      <c r="D2714" s="7">
        <v>40</v>
      </c>
      <c r="E2714" s="650">
        <v>384.48333333333335</v>
      </c>
      <c r="F2714" s="8">
        <f>E2714/100*$I$2*Main!$AF$2</f>
        <v>461.38</v>
      </c>
      <c r="G2714" s="639">
        <f>F2714*Main!$AF$4</f>
        <v>461.38</v>
      </c>
      <c r="H2714" s="9"/>
    </row>
    <row r="2715" spans="1:8" s="5" customFormat="1" x14ac:dyDescent="0.35">
      <c r="A2715" s="416">
        <v>9194636</v>
      </c>
      <c r="B2715" s="254" t="s">
        <v>3533</v>
      </c>
      <c r="C2715" s="320"/>
      <c r="D2715" s="7">
        <v>40</v>
      </c>
      <c r="E2715" s="650">
        <v>384.48333333333335</v>
      </c>
      <c r="F2715" s="8">
        <f>E2715/100*$I$2*Main!$AF$2</f>
        <v>461.38</v>
      </c>
      <c r="G2715" s="639">
        <f>F2715*Main!$AF$4</f>
        <v>461.38</v>
      </c>
      <c r="H2715" s="9"/>
    </row>
    <row r="2716" spans="1:8" s="5" customFormat="1" x14ac:dyDescent="0.35">
      <c r="A2716" s="416">
        <v>9194639</v>
      </c>
      <c r="B2716" s="254" t="s">
        <v>3534</v>
      </c>
      <c r="C2716" s="320"/>
      <c r="D2716" s="7">
        <v>40</v>
      </c>
      <c r="E2716" s="650">
        <v>481.98333333333335</v>
      </c>
      <c r="F2716" s="8">
        <f>E2716/100*$I$2*Main!$AF$2</f>
        <v>578.38</v>
      </c>
      <c r="G2716" s="639">
        <f>F2716*Main!$AF$4</f>
        <v>578.38</v>
      </c>
      <c r="H2716" s="9"/>
    </row>
    <row r="2717" spans="1:8" s="5" customFormat="1" x14ac:dyDescent="0.35">
      <c r="A2717" s="416">
        <v>9194640</v>
      </c>
      <c r="B2717" s="254" t="s">
        <v>3535</v>
      </c>
      <c r="C2717" s="320"/>
      <c r="D2717" s="7">
        <v>40</v>
      </c>
      <c r="E2717" s="650">
        <v>481.98333333333335</v>
      </c>
      <c r="F2717" s="8">
        <f>E2717/100*$I$2*Main!$AF$2</f>
        <v>578.38</v>
      </c>
      <c r="G2717" s="639">
        <f>F2717*Main!$AF$4</f>
        <v>578.38</v>
      </c>
      <c r="H2717" s="9"/>
    </row>
    <row r="2718" spans="1:8" s="5" customFormat="1" x14ac:dyDescent="0.35">
      <c r="A2718" s="416">
        <v>9194436</v>
      </c>
      <c r="B2718" s="254" t="s">
        <v>3536</v>
      </c>
      <c r="C2718" s="7" t="s">
        <v>36</v>
      </c>
      <c r="D2718" s="7">
        <v>40</v>
      </c>
      <c r="E2718" s="650">
        <v>794.19166666666672</v>
      </c>
      <c r="F2718" s="8">
        <f>E2718/100*$I$2*Main!$AF$2</f>
        <v>953.03000000000009</v>
      </c>
      <c r="G2718" s="639">
        <f>F2718*Main!$AF$4</f>
        <v>953.03000000000009</v>
      </c>
      <c r="H2718" s="9"/>
    </row>
    <row r="2719" spans="1:8" s="5" customFormat="1" x14ac:dyDescent="0.35">
      <c r="A2719" s="416">
        <v>9194439</v>
      </c>
      <c r="B2719" s="254" t="s">
        <v>3537</v>
      </c>
      <c r="C2719" s="320"/>
      <c r="D2719" s="7">
        <v>40</v>
      </c>
      <c r="E2719" s="650">
        <v>420.50833333333333</v>
      </c>
      <c r="F2719" s="8">
        <f>E2719/100*$I$2*Main!$AF$2</f>
        <v>504.61</v>
      </c>
      <c r="G2719" s="639">
        <f>F2719*Main!$AF$4</f>
        <v>504.61</v>
      </c>
      <c r="H2719" s="9"/>
    </row>
    <row r="2720" spans="1:8" s="5" customFormat="1" x14ac:dyDescent="0.35">
      <c r="A2720" s="416">
        <v>9194441</v>
      </c>
      <c r="B2720" s="254" t="s">
        <v>3538</v>
      </c>
      <c r="C2720" s="320"/>
      <c r="D2720" s="7">
        <v>40</v>
      </c>
      <c r="E2720" s="650">
        <v>471.58333333333331</v>
      </c>
      <c r="F2720" s="8">
        <f>E2720/100*$I$2*Main!$AF$2</f>
        <v>565.9</v>
      </c>
      <c r="G2720" s="639">
        <f>F2720*Main!$AF$4</f>
        <v>565.9</v>
      </c>
      <c r="H2720" s="9"/>
    </row>
    <row r="2721" spans="1:8" s="5" customFormat="1" x14ac:dyDescent="0.35">
      <c r="A2721" s="416">
        <v>9194442</v>
      </c>
      <c r="B2721" s="254" t="s">
        <v>3539</v>
      </c>
      <c r="C2721" s="320"/>
      <c r="D2721" s="7">
        <v>40</v>
      </c>
      <c r="E2721" s="650">
        <v>497.11666666666667</v>
      </c>
      <c r="F2721" s="8">
        <f>E2721/100*$I$2*Main!$AF$2</f>
        <v>596.54000000000008</v>
      </c>
      <c r="G2721" s="639">
        <f>F2721*Main!$AF$4</f>
        <v>596.54000000000008</v>
      </c>
      <c r="H2721" s="9"/>
    </row>
    <row r="2722" spans="1:8" s="5" customFormat="1" x14ac:dyDescent="0.35">
      <c r="A2722" s="416">
        <v>9194443</v>
      </c>
      <c r="B2722" s="254" t="s">
        <v>3540</v>
      </c>
      <c r="C2722" s="320"/>
      <c r="D2722" s="7">
        <v>40</v>
      </c>
      <c r="E2722" s="650">
        <v>522.69166666666672</v>
      </c>
      <c r="F2722" s="8">
        <f>E2722/100*$I$2*Main!$AF$2</f>
        <v>627.23</v>
      </c>
      <c r="G2722" s="639">
        <f>F2722*Main!$AF$4</f>
        <v>627.23</v>
      </c>
      <c r="H2722" s="9"/>
    </row>
    <row r="2723" spans="1:8" s="5" customFormat="1" x14ac:dyDescent="0.35">
      <c r="A2723" s="416">
        <v>9194445</v>
      </c>
      <c r="B2723" s="254" t="s">
        <v>3541</v>
      </c>
      <c r="C2723" s="320"/>
      <c r="D2723" s="7">
        <v>40</v>
      </c>
      <c r="E2723" s="650">
        <v>578.69166666666672</v>
      </c>
      <c r="F2723" s="8">
        <f>E2723/100*$I$2*Main!$AF$2</f>
        <v>694.43000000000006</v>
      </c>
      <c r="G2723" s="639">
        <f>F2723*Main!$AF$4</f>
        <v>694.43000000000006</v>
      </c>
      <c r="H2723" s="9"/>
    </row>
    <row r="2724" spans="1:8" s="5" customFormat="1" x14ac:dyDescent="0.35">
      <c r="A2724" s="416">
        <v>9194447</v>
      </c>
      <c r="B2724" s="254" t="s">
        <v>3542</v>
      </c>
      <c r="C2724" s="320"/>
      <c r="D2724" s="7">
        <v>20</v>
      </c>
      <c r="E2724" s="650">
        <v>981.70833333333337</v>
      </c>
      <c r="F2724" s="8">
        <f>E2724/100*$I$2*Main!$AF$2</f>
        <v>1178.0500000000002</v>
      </c>
      <c r="G2724" s="639">
        <f>F2724*Main!$AF$4</f>
        <v>1178.0500000000002</v>
      </c>
      <c r="H2724" s="9"/>
    </row>
    <row r="2725" spans="1:8" s="5" customFormat="1" x14ac:dyDescent="0.35">
      <c r="A2725" s="416">
        <v>9194448</v>
      </c>
      <c r="B2725" s="254" t="s">
        <v>3543</v>
      </c>
      <c r="C2725" s="320"/>
      <c r="D2725" s="7">
        <v>20</v>
      </c>
      <c r="E2725" s="650">
        <v>1032.7750000000001</v>
      </c>
      <c r="F2725" s="8">
        <f>E2725/100*$I$2*Main!$AF$2</f>
        <v>1239.3300000000002</v>
      </c>
      <c r="G2725" s="639">
        <f>F2725*Main!$AF$4</f>
        <v>1239.3300000000002</v>
      </c>
      <c r="H2725" s="9"/>
    </row>
    <row r="2726" spans="1:8" s="5" customFormat="1" x14ac:dyDescent="0.35">
      <c r="A2726" s="416">
        <v>9194450</v>
      </c>
      <c r="B2726" s="254" t="s">
        <v>3544</v>
      </c>
      <c r="C2726" s="7" t="s">
        <v>36</v>
      </c>
      <c r="D2726" s="7">
        <v>20</v>
      </c>
      <c r="E2726" s="650">
        <v>1186.0333333333333</v>
      </c>
      <c r="F2726" s="8">
        <f>E2726/100*$I$2*Main!$AF$2</f>
        <v>1423.24</v>
      </c>
      <c r="G2726" s="639">
        <f>F2726*Main!$AF$4</f>
        <v>1423.24</v>
      </c>
      <c r="H2726" s="9"/>
    </row>
    <row r="2727" spans="1:8" x14ac:dyDescent="0.35">
      <c r="A2727" s="416">
        <v>9194465</v>
      </c>
      <c r="B2727" s="254" t="s">
        <v>3545</v>
      </c>
      <c r="C2727" s="320"/>
      <c r="D2727" s="7">
        <v>20</v>
      </c>
      <c r="E2727" s="650">
        <v>715.0333333333333</v>
      </c>
      <c r="F2727" s="8">
        <f>E2727/100*$I$2*Main!$AF$2</f>
        <v>858.04</v>
      </c>
      <c r="G2727" s="639">
        <f>F2727*Main!$AF$4</f>
        <v>858.04</v>
      </c>
      <c r="H2727" s="9"/>
    </row>
    <row r="2728" spans="1:8" x14ac:dyDescent="0.35">
      <c r="A2728" s="416">
        <v>9194467</v>
      </c>
      <c r="B2728" s="254" t="s">
        <v>3546</v>
      </c>
      <c r="C2728" s="320"/>
      <c r="D2728" s="7">
        <v>20</v>
      </c>
      <c r="E2728" s="650">
        <v>820.10833333333335</v>
      </c>
      <c r="F2728" s="8">
        <f>E2728/100*$I$2*Main!$AF$2</f>
        <v>984.13</v>
      </c>
      <c r="G2728" s="639">
        <f>F2728*Main!$AF$4</f>
        <v>984.13</v>
      </c>
      <c r="H2728" s="9"/>
    </row>
    <row r="2729" spans="1:8" x14ac:dyDescent="0.35">
      <c r="A2729" s="416">
        <v>9194468</v>
      </c>
      <c r="B2729" s="254" t="s">
        <v>3547</v>
      </c>
      <c r="C2729" s="320"/>
      <c r="D2729" s="7">
        <v>20</v>
      </c>
      <c r="E2729" s="650">
        <v>872.63333333333333</v>
      </c>
      <c r="F2729" s="8">
        <f>E2729/100*$I$2*Main!$AF$2</f>
        <v>1047.1599999999999</v>
      </c>
      <c r="G2729" s="639">
        <f>F2729*Main!$AF$4</f>
        <v>1047.1599999999999</v>
      </c>
      <c r="H2729" s="9"/>
    </row>
    <row r="2730" spans="1:8" x14ac:dyDescent="0.35">
      <c r="A2730" s="416">
        <v>9194469</v>
      </c>
      <c r="B2730" s="254" t="s">
        <v>3548</v>
      </c>
      <c r="C2730" s="320"/>
      <c r="D2730" s="7">
        <v>20</v>
      </c>
      <c r="E2730" s="650">
        <v>925.19166666666672</v>
      </c>
      <c r="F2730" s="8">
        <f>E2730/100*$I$2*Main!$AF$2</f>
        <v>1110.23</v>
      </c>
      <c r="G2730" s="639">
        <f>F2730*Main!$AF$4</f>
        <v>1110.23</v>
      </c>
      <c r="H2730" s="9"/>
    </row>
    <row r="2731" spans="1:8" x14ac:dyDescent="0.35">
      <c r="A2731" s="416">
        <v>9194471</v>
      </c>
      <c r="B2731" s="254" t="s">
        <v>3549</v>
      </c>
      <c r="C2731" s="320"/>
      <c r="D2731" s="7">
        <v>20</v>
      </c>
      <c r="E2731" s="650">
        <v>1048.0333333333333</v>
      </c>
      <c r="F2731" s="8">
        <f>E2731/100*$I$2*Main!$AF$2</f>
        <v>1257.6399999999999</v>
      </c>
      <c r="G2731" s="639">
        <f>F2731*Main!$AF$4</f>
        <v>1257.6399999999999</v>
      </c>
      <c r="H2731" s="9"/>
    </row>
    <row r="2732" spans="1:8" x14ac:dyDescent="0.35">
      <c r="A2732" s="416">
        <v>9194474</v>
      </c>
      <c r="B2732" s="254" t="s">
        <v>3550</v>
      </c>
      <c r="C2732" s="320"/>
      <c r="D2732" s="7">
        <v>10</v>
      </c>
      <c r="E2732" s="650">
        <v>1585.2750000000001</v>
      </c>
      <c r="F2732" s="8">
        <f>E2732/100*$I$2*Main!$AF$2</f>
        <v>1902.33</v>
      </c>
      <c r="G2732" s="639">
        <f>F2732*Main!$AF$4</f>
        <v>1902.33</v>
      </c>
      <c r="H2732" s="9"/>
    </row>
    <row r="2733" spans="1:8" x14ac:dyDescent="0.35">
      <c r="A2733" s="416">
        <v>9194476</v>
      </c>
      <c r="B2733" s="254" t="s">
        <v>3551</v>
      </c>
      <c r="C2733" s="320"/>
      <c r="D2733" s="7">
        <v>10</v>
      </c>
      <c r="E2733" s="650">
        <v>1720.1583333333333</v>
      </c>
      <c r="F2733" s="8">
        <f>E2733/100*$I$2*Main!$AF$2</f>
        <v>2064.1899999999996</v>
      </c>
      <c r="G2733" s="639">
        <f>F2733*Main!$AF$4</f>
        <v>2064.1899999999996</v>
      </c>
      <c r="H2733" s="9"/>
    </row>
    <row r="2734" spans="1:8" x14ac:dyDescent="0.35">
      <c r="A2734" s="416">
        <v>9194478</v>
      </c>
      <c r="B2734" s="254" t="s">
        <v>3552</v>
      </c>
      <c r="C2734" s="7" t="s">
        <v>36</v>
      </c>
      <c r="D2734" s="7">
        <v>10</v>
      </c>
      <c r="E2734" s="650">
        <v>2077.9333333333334</v>
      </c>
      <c r="F2734" s="8">
        <f>E2734/100*$I$2*Main!$AF$2</f>
        <v>2493.52</v>
      </c>
      <c r="G2734" s="639">
        <f>F2734*Main!$AF$4</f>
        <v>2493.52</v>
      </c>
      <c r="H2734" s="9"/>
    </row>
    <row r="2735" spans="1:8" x14ac:dyDescent="0.35">
      <c r="A2735" s="416">
        <v>9194536</v>
      </c>
      <c r="B2735" s="254" t="s">
        <v>3553</v>
      </c>
      <c r="C2735" s="320"/>
      <c r="D2735" s="7">
        <v>80</v>
      </c>
      <c r="E2735" s="650">
        <v>382.27499999999998</v>
      </c>
      <c r="F2735" s="8">
        <f>E2735/100*$I$2*Main!$AF$2</f>
        <v>458.72999999999996</v>
      </c>
      <c r="G2735" s="639">
        <f>F2735*Main!$AF$4</f>
        <v>458.72999999999996</v>
      </c>
      <c r="H2735" s="9"/>
    </row>
    <row r="2736" spans="1:8" x14ac:dyDescent="0.35">
      <c r="A2736" s="416">
        <v>9194537</v>
      </c>
      <c r="B2736" s="254" t="s">
        <v>3554</v>
      </c>
      <c r="C2736" s="320"/>
      <c r="D2736" s="7">
        <v>80</v>
      </c>
      <c r="E2736" s="650">
        <v>382.27499999999998</v>
      </c>
      <c r="F2736" s="8">
        <f>E2736/100*$I$2*Main!$AF$2</f>
        <v>458.72999999999996</v>
      </c>
      <c r="G2736" s="639">
        <f>F2736*Main!$AF$4</f>
        <v>458.72999999999996</v>
      </c>
      <c r="H2736" s="9"/>
    </row>
    <row r="2737" spans="1:8" x14ac:dyDescent="0.35">
      <c r="A2737" s="416">
        <v>9194538</v>
      </c>
      <c r="B2737" s="254" t="s">
        <v>3555</v>
      </c>
      <c r="C2737" s="320"/>
      <c r="D2737" s="7">
        <v>80</v>
      </c>
      <c r="E2737" s="650">
        <v>391.05</v>
      </c>
      <c r="F2737" s="8">
        <f>E2737/100*$I$2*Main!$AF$2</f>
        <v>469.26000000000005</v>
      </c>
      <c r="G2737" s="639">
        <f>F2737*Main!$AF$4</f>
        <v>469.26000000000005</v>
      </c>
      <c r="H2737" s="9"/>
    </row>
    <row r="2738" spans="1:8" x14ac:dyDescent="0.35">
      <c r="A2738" s="416">
        <v>9194539</v>
      </c>
      <c r="B2738" s="254" t="s">
        <v>3556</v>
      </c>
      <c r="C2738" s="320"/>
      <c r="D2738" s="7">
        <v>80</v>
      </c>
      <c r="E2738" s="650">
        <v>391.05</v>
      </c>
      <c r="F2738" s="8">
        <f>E2738/100*$I$2*Main!$AF$2</f>
        <v>469.26000000000005</v>
      </c>
      <c r="G2738" s="639">
        <f>F2738*Main!$AF$4</f>
        <v>469.26000000000005</v>
      </c>
      <c r="H2738" s="9"/>
    </row>
    <row r="2739" spans="1:8" x14ac:dyDescent="0.35">
      <c r="A2739" s="416">
        <v>9194540</v>
      </c>
      <c r="B2739" s="254" t="s">
        <v>3557</v>
      </c>
      <c r="C2739" s="320"/>
      <c r="D2739" s="7">
        <v>80</v>
      </c>
      <c r="E2739" s="650">
        <v>402.05</v>
      </c>
      <c r="F2739" s="8">
        <f>E2739/100*$I$2*Main!$AF$2</f>
        <v>482.46000000000004</v>
      </c>
      <c r="G2739" s="639">
        <f>F2739*Main!$AF$4</f>
        <v>482.46000000000004</v>
      </c>
      <c r="H2739" s="9"/>
    </row>
    <row r="2740" spans="1:8" x14ac:dyDescent="0.35">
      <c r="A2740" s="416">
        <v>9194541</v>
      </c>
      <c r="B2740" s="254" t="s">
        <v>3558</v>
      </c>
      <c r="C2740" s="320"/>
      <c r="D2740" s="7">
        <v>80</v>
      </c>
      <c r="E2740" s="650">
        <v>402.05</v>
      </c>
      <c r="F2740" s="8">
        <f>E2740/100*$I$2*Main!$AF$2</f>
        <v>482.46000000000004</v>
      </c>
      <c r="G2740" s="639">
        <f>F2740*Main!$AF$4</f>
        <v>482.46000000000004</v>
      </c>
      <c r="H2740" s="9"/>
    </row>
    <row r="2741" spans="1:8" x14ac:dyDescent="0.35">
      <c r="A2741" s="416">
        <v>9194542</v>
      </c>
      <c r="B2741" s="254" t="s">
        <v>3559</v>
      </c>
      <c r="C2741" s="320"/>
      <c r="D2741" s="7">
        <v>80</v>
      </c>
      <c r="E2741" s="650">
        <v>417.40833333333336</v>
      </c>
      <c r="F2741" s="8">
        <f>E2741/100*$I$2*Main!$AF$2</f>
        <v>500.89000000000004</v>
      </c>
      <c r="G2741" s="639">
        <f>F2741*Main!$AF$4</f>
        <v>500.89000000000004</v>
      </c>
      <c r="H2741" s="105"/>
    </row>
    <row r="2742" spans="1:8" x14ac:dyDescent="0.35">
      <c r="A2742" s="416">
        <v>9194543</v>
      </c>
      <c r="B2742" s="254" t="s">
        <v>3560</v>
      </c>
      <c r="C2742" s="320"/>
      <c r="D2742" s="7">
        <v>80</v>
      </c>
      <c r="E2742" s="650">
        <v>417.40833333333336</v>
      </c>
      <c r="F2742" s="8">
        <f>E2742/100*$I$2*Main!$AF$2</f>
        <v>500.89000000000004</v>
      </c>
      <c r="G2742" s="639">
        <f>F2742*Main!$AF$4</f>
        <v>500.89000000000004</v>
      </c>
      <c r="H2742" s="105"/>
    </row>
    <row r="2743" spans="1:8" x14ac:dyDescent="0.35">
      <c r="A2743" s="416">
        <v>9194544</v>
      </c>
      <c r="B2743" s="254" t="s">
        <v>3561</v>
      </c>
      <c r="C2743" s="320"/>
      <c r="D2743" s="7">
        <v>80</v>
      </c>
      <c r="E2743" s="650">
        <v>428.4</v>
      </c>
      <c r="F2743" s="8">
        <f>E2743/100*$I$2*Main!$AF$2</f>
        <v>514.07999999999993</v>
      </c>
      <c r="G2743" s="639">
        <f>F2743*Main!$AF$4</f>
        <v>514.07999999999993</v>
      </c>
      <c r="H2743" s="105"/>
    </row>
    <row r="2744" spans="1:8" x14ac:dyDescent="0.35">
      <c r="A2744" s="416">
        <v>9194545</v>
      </c>
      <c r="B2744" s="254" t="s">
        <v>3562</v>
      </c>
      <c r="C2744" s="320"/>
      <c r="D2744" s="7">
        <v>80</v>
      </c>
      <c r="E2744" s="650">
        <v>428.4</v>
      </c>
      <c r="F2744" s="8">
        <f>E2744/100*$I$2*Main!$AF$2</f>
        <v>514.07999999999993</v>
      </c>
      <c r="G2744" s="639">
        <f>F2744*Main!$AF$4</f>
        <v>514.07999999999993</v>
      </c>
      <c r="H2744" s="105"/>
    </row>
    <row r="2745" spans="1:8" x14ac:dyDescent="0.35">
      <c r="A2745" s="416">
        <v>9194546</v>
      </c>
      <c r="B2745" s="254" t="s">
        <v>3563</v>
      </c>
      <c r="C2745" s="320"/>
      <c r="D2745" s="7">
        <v>80</v>
      </c>
      <c r="E2745" s="650">
        <v>439.4</v>
      </c>
      <c r="F2745" s="8">
        <f>E2745/100*$I$2*Main!$AF$2</f>
        <v>527.28</v>
      </c>
      <c r="G2745" s="639">
        <f>F2745*Main!$AF$4</f>
        <v>527.28</v>
      </c>
      <c r="H2745" s="105"/>
    </row>
    <row r="2746" spans="1:8" x14ac:dyDescent="0.35">
      <c r="A2746" s="416">
        <v>9194547</v>
      </c>
      <c r="B2746" s="254" t="s">
        <v>3564</v>
      </c>
      <c r="C2746" s="320"/>
      <c r="D2746" s="7">
        <v>80</v>
      </c>
      <c r="E2746" s="650">
        <v>439.4</v>
      </c>
      <c r="F2746" s="8">
        <f>E2746/100*$I$2*Main!$AF$2</f>
        <v>527.28</v>
      </c>
      <c r="G2746" s="639">
        <f>F2746*Main!$AF$4</f>
        <v>527.28</v>
      </c>
      <c r="H2746" s="105"/>
    </row>
    <row r="2747" spans="1:8" x14ac:dyDescent="0.35">
      <c r="A2747" s="416">
        <v>9195028</v>
      </c>
      <c r="B2747" s="254" t="s">
        <v>3565</v>
      </c>
      <c r="C2747" s="320"/>
      <c r="D2747" s="7">
        <v>80</v>
      </c>
      <c r="E2747" s="650">
        <v>402.05</v>
      </c>
      <c r="F2747" s="8">
        <f>E2747/100*$I$2*Main!$AF$2</f>
        <v>482.46000000000004</v>
      </c>
      <c r="G2747" s="639">
        <f>F2747*Main!$AF$4</f>
        <v>482.46000000000004</v>
      </c>
      <c r="H2747" s="105"/>
    </row>
    <row r="2748" spans="1:8" x14ac:dyDescent="0.35">
      <c r="A2748" s="416">
        <v>9195029</v>
      </c>
      <c r="B2748" s="254" t="s">
        <v>3566</v>
      </c>
      <c r="C2748" s="320"/>
      <c r="D2748" s="7">
        <v>80</v>
      </c>
      <c r="E2748" s="650">
        <v>402.05</v>
      </c>
      <c r="F2748" s="8">
        <f>E2748/100*$I$2*Main!$AF$2</f>
        <v>482.46000000000004</v>
      </c>
      <c r="G2748" s="639">
        <f>F2748*Main!$AF$4</f>
        <v>482.46000000000004</v>
      </c>
      <c r="H2748" s="105"/>
    </row>
    <row r="2749" spans="1:8" x14ac:dyDescent="0.35">
      <c r="A2749" s="416">
        <v>9195030</v>
      </c>
      <c r="B2749" s="254" t="s">
        <v>3567</v>
      </c>
      <c r="C2749" s="320"/>
      <c r="D2749" s="7">
        <v>80</v>
      </c>
      <c r="E2749" s="650">
        <v>417.40833333333336</v>
      </c>
      <c r="F2749" s="8">
        <f>E2749/100*$I$2*Main!$AF$2</f>
        <v>500.89000000000004</v>
      </c>
      <c r="G2749" s="639">
        <f>F2749*Main!$AF$4</f>
        <v>500.89000000000004</v>
      </c>
      <c r="H2749" s="105"/>
    </row>
    <row r="2750" spans="1:8" x14ac:dyDescent="0.35">
      <c r="A2750" s="416">
        <v>9195031</v>
      </c>
      <c r="B2750" s="254" t="s">
        <v>3568</v>
      </c>
      <c r="C2750" s="320"/>
      <c r="D2750" s="7">
        <v>80</v>
      </c>
      <c r="E2750" s="650">
        <v>417.40833333333336</v>
      </c>
      <c r="F2750" s="8">
        <f>E2750/100*$I$2*Main!$AF$2</f>
        <v>500.89000000000004</v>
      </c>
      <c r="G2750" s="639">
        <f>F2750*Main!$AF$4</f>
        <v>500.89000000000004</v>
      </c>
      <c r="H2750" s="105"/>
    </row>
    <row r="2751" spans="1:8" x14ac:dyDescent="0.35">
      <c r="A2751" s="416">
        <v>9195032</v>
      </c>
      <c r="B2751" s="254" t="s">
        <v>3569</v>
      </c>
      <c r="C2751" s="320"/>
      <c r="D2751" s="7">
        <v>80</v>
      </c>
      <c r="E2751" s="650">
        <v>428.4</v>
      </c>
      <c r="F2751" s="8">
        <f>E2751/100*$I$2*Main!$AF$2</f>
        <v>514.07999999999993</v>
      </c>
      <c r="G2751" s="639">
        <f>F2751*Main!$AF$4</f>
        <v>514.07999999999993</v>
      </c>
      <c r="H2751" s="105"/>
    </row>
    <row r="2752" spans="1:8" x14ac:dyDescent="0.35">
      <c r="A2752" s="416">
        <v>9195033</v>
      </c>
      <c r="B2752" s="254" t="s">
        <v>3570</v>
      </c>
      <c r="C2752" s="320"/>
      <c r="D2752" s="7">
        <v>80</v>
      </c>
      <c r="E2752" s="650">
        <v>428.4</v>
      </c>
      <c r="F2752" s="8">
        <f>E2752/100*$I$2*Main!$AF$2</f>
        <v>514.07999999999993</v>
      </c>
      <c r="G2752" s="639">
        <f>F2752*Main!$AF$4</f>
        <v>514.07999999999993</v>
      </c>
      <c r="H2752" s="105"/>
    </row>
    <row r="2753" spans="1:8" x14ac:dyDescent="0.35">
      <c r="A2753" s="416">
        <v>9195034</v>
      </c>
      <c r="B2753" s="254" t="s">
        <v>3571</v>
      </c>
      <c r="C2753" s="320"/>
      <c r="D2753" s="7">
        <v>80</v>
      </c>
      <c r="E2753" s="650">
        <v>439.4</v>
      </c>
      <c r="F2753" s="8">
        <f>E2753/100*$I$2*Main!$AF$2</f>
        <v>527.28</v>
      </c>
      <c r="G2753" s="639">
        <f>F2753*Main!$AF$4</f>
        <v>527.28</v>
      </c>
      <c r="H2753" s="105"/>
    </row>
    <row r="2754" spans="1:8" x14ac:dyDescent="0.35">
      <c r="A2754" s="416">
        <v>9195035</v>
      </c>
      <c r="B2754" s="254" t="s">
        <v>3572</v>
      </c>
      <c r="C2754" s="320"/>
      <c r="D2754" s="7">
        <v>80</v>
      </c>
      <c r="E2754" s="650">
        <v>439.4</v>
      </c>
      <c r="F2754" s="8">
        <f>E2754/100*$I$2*Main!$AF$2</f>
        <v>527.28</v>
      </c>
      <c r="G2754" s="639">
        <f>F2754*Main!$AF$4</f>
        <v>527.28</v>
      </c>
      <c r="H2754" s="105"/>
    </row>
    <row r="2755" spans="1:8" x14ac:dyDescent="0.35">
      <c r="A2755" s="416">
        <v>9206257</v>
      </c>
      <c r="B2755" s="254" t="s">
        <v>3573</v>
      </c>
      <c r="C2755" s="320"/>
      <c r="D2755" s="7">
        <v>80</v>
      </c>
      <c r="E2755" s="650">
        <v>383.11666666666667</v>
      </c>
      <c r="F2755" s="8">
        <f>E2755/100*$I$2*Main!$AF$2</f>
        <v>459.74</v>
      </c>
      <c r="G2755" s="639">
        <f>F2755*Main!$AF$4</f>
        <v>459.74</v>
      </c>
      <c r="H2755" s="105"/>
    </row>
    <row r="2756" spans="1:8" x14ac:dyDescent="0.35">
      <c r="A2756" s="416">
        <v>9194684</v>
      </c>
      <c r="B2756" s="254" t="s">
        <v>3574</v>
      </c>
      <c r="C2756" s="320"/>
      <c r="D2756" s="7">
        <v>1</v>
      </c>
      <c r="E2756" s="650">
        <v>1844.4166666666667</v>
      </c>
      <c r="F2756" s="8">
        <f>E2756/100*$I$2*Main!$AF$2</f>
        <v>2213.3000000000002</v>
      </c>
      <c r="G2756" s="639">
        <f>F2756*Main!$AF$4</f>
        <v>2213.3000000000002</v>
      </c>
      <c r="H2756" s="105"/>
    </row>
    <row r="2757" spans="1:8" x14ac:dyDescent="0.35">
      <c r="A2757" s="416">
        <v>9194685</v>
      </c>
      <c r="B2757" s="254" t="s">
        <v>3575</v>
      </c>
      <c r="C2757" s="320"/>
      <c r="D2757" s="7">
        <v>1</v>
      </c>
      <c r="E2757" s="650">
        <v>1855.575</v>
      </c>
      <c r="F2757" s="8">
        <f>E2757/100*$I$2*Main!$AF$2</f>
        <v>2226.69</v>
      </c>
      <c r="G2757" s="639">
        <f>F2757*Main!$AF$4</f>
        <v>2226.69</v>
      </c>
      <c r="H2757" s="105"/>
    </row>
    <row r="2758" spans="1:8" x14ac:dyDescent="0.35">
      <c r="A2758" s="416">
        <v>9194686</v>
      </c>
      <c r="B2758" s="254" t="s">
        <v>3576</v>
      </c>
      <c r="C2758" s="320"/>
      <c r="D2758" s="7">
        <v>1</v>
      </c>
      <c r="E2758" s="650">
        <v>1869.5666666666666</v>
      </c>
      <c r="F2758" s="8">
        <f>E2758/100*$I$2*Main!$AF$2</f>
        <v>2243.48</v>
      </c>
      <c r="G2758" s="639">
        <f>F2758*Main!$AF$4</f>
        <v>2243.48</v>
      </c>
      <c r="H2758" s="105"/>
    </row>
    <row r="2759" spans="1:8" x14ac:dyDescent="0.35">
      <c r="A2759" s="416">
        <v>9194687</v>
      </c>
      <c r="B2759" s="254" t="s">
        <v>3577</v>
      </c>
      <c r="C2759" s="320"/>
      <c r="D2759" s="7">
        <v>1</v>
      </c>
      <c r="E2759" s="650">
        <v>1889.15</v>
      </c>
      <c r="F2759" s="8">
        <f>E2759/100*$I$2*Main!$AF$2</f>
        <v>2266.98</v>
      </c>
      <c r="G2759" s="639">
        <f>F2759*Main!$AF$4</f>
        <v>2266.98</v>
      </c>
      <c r="H2759" s="105"/>
    </row>
    <row r="2760" spans="1:8" x14ac:dyDescent="0.35">
      <c r="A2760" s="416">
        <v>9194688</v>
      </c>
      <c r="B2760" s="254" t="s">
        <v>3578</v>
      </c>
      <c r="C2760" s="320"/>
      <c r="D2760" s="7">
        <v>1</v>
      </c>
      <c r="E2760" s="650">
        <v>1903.1416666666667</v>
      </c>
      <c r="F2760" s="8">
        <f>E2760/100*$I$2*Main!$AF$2</f>
        <v>2283.77</v>
      </c>
      <c r="G2760" s="639">
        <f>F2760*Main!$AF$4</f>
        <v>2283.77</v>
      </c>
      <c r="H2760" s="105"/>
    </row>
    <row r="2761" spans="1:8" x14ac:dyDescent="0.35">
      <c r="A2761" s="416">
        <v>9194689</v>
      </c>
      <c r="B2761" s="254" t="s">
        <v>3579</v>
      </c>
      <c r="C2761" s="320"/>
      <c r="D2761" s="7">
        <v>1</v>
      </c>
      <c r="E2761" s="650">
        <v>1917.075</v>
      </c>
      <c r="F2761" s="8">
        <f>E2761/100*$I$2*Main!$AF$2</f>
        <v>2300.4900000000002</v>
      </c>
      <c r="G2761" s="639">
        <f>F2761*Main!$AF$4</f>
        <v>2300.4900000000002</v>
      </c>
      <c r="H2761" s="105"/>
    </row>
    <row r="2762" spans="1:8" x14ac:dyDescent="0.35">
      <c r="A2762" s="416">
        <v>9194658</v>
      </c>
      <c r="B2762" s="254" t="s">
        <v>3580</v>
      </c>
      <c r="C2762" s="320"/>
      <c r="D2762" s="7">
        <v>1</v>
      </c>
      <c r="E2762" s="650">
        <v>669.50833333333333</v>
      </c>
      <c r="F2762" s="8">
        <f>E2762/100*$I$2*Main!$AF$2</f>
        <v>803.41</v>
      </c>
      <c r="G2762" s="639">
        <f>F2762*Main!$AF$4</f>
        <v>803.41</v>
      </c>
      <c r="H2762" s="105"/>
    </row>
    <row r="2763" spans="1:8" x14ac:dyDescent="0.35">
      <c r="A2763" s="416">
        <v>9194705</v>
      </c>
      <c r="B2763" s="254" t="s">
        <v>3581</v>
      </c>
      <c r="C2763" s="320"/>
      <c r="D2763" s="7">
        <v>1</v>
      </c>
      <c r="E2763" s="650">
        <v>2345.9166666666665</v>
      </c>
      <c r="F2763" s="8">
        <f>E2763/100*$I$2*Main!$AF$2</f>
        <v>2815.1</v>
      </c>
      <c r="G2763" s="639">
        <f>F2763*Main!$AF$4</f>
        <v>2815.1</v>
      </c>
      <c r="H2763" s="105"/>
    </row>
    <row r="2764" spans="1:8" x14ac:dyDescent="0.35">
      <c r="A2764" s="416">
        <v>9194706</v>
      </c>
      <c r="B2764" s="254" t="s">
        <v>3582</v>
      </c>
      <c r="C2764" s="320"/>
      <c r="D2764" s="7">
        <v>1</v>
      </c>
      <c r="E2764" s="650">
        <v>2359.6</v>
      </c>
      <c r="F2764" s="8">
        <f>E2764/100*$I$2*Main!$AF$2</f>
        <v>2831.52</v>
      </c>
      <c r="G2764" s="639">
        <f>F2764*Main!$AF$4</f>
        <v>2831.52</v>
      </c>
      <c r="H2764" s="105"/>
    </row>
    <row r="2765" spans="1:8" x14ac:dyDescent="0.35">
      <c r="A2765" s="416">
        <v>9194707</v>
      </c>
      <c r="B2765" s="254" t="s">
        <v>3583</v>
      </c>
      <c r="C2765" s="320"/>
      <c r="D2765" s="7">
        <v>1</v>
      </c>
      <c r="E2765" s="650">
        <v>2376.6916666666666</v>
      </c>
      <c r="F2765" s="8">
        <f>E2765/100*$I$2*Main!$AF$2</f>
        <v>2852.03</v>
      </c>
      <c r="G2765" s="639">
        <f>F2765*Main!$AF$4</f>
        <v>2852.03</v>
      </c>
      <c r="H2765" s="105"/>
    </row>
    <row r="2766" spans="1:8" x14ac:dyDescent="0.35">
      <c r="A2766" s="416">
        <v>9194708</v>
      </c>
      <c r="B2766" s="254" t="s">
        <v>3584</v>
      </c>
      <c r="C2766" s="320"/>
      <c r="D2766" s="7">
        <v>1</v>
      </c>
      <c r="E2766" s="650">
        <v>2400.5583333333334</v>
      </c>
      <c r="F2766" s="8">
        <f>E2766/100*$I$2*Main!$AF$2</f>
        <v>2880.67</v>
      </c>
      <c r="G2766" s="639">
        <f>F2766*Main!$AF$4</f>
        <v>2880.67</v>
      </c>
      <c r="H2766" s="105"/>
    </row>
    <row r="2767" spans="1:8" x14ac:dyDescent="0.35">
      <c r="A2767" s="416">
        <v>9194709</v>
      </c>
      <c r="B2767" s="254" t="s">
        <v>3585</v>
      </c>
      <c r="C2767" s="320"/>
      <c r="D2767" s="7">
        <v>1</v>
      </c>
      <c r="E2767" s="650">
        <v>2417.6583333333333</v>
      </c>
      <c r="F2767" s="8">
        <f>E2767/100*$I$2*Main!$AF$2</f>
        <v>2901.19</v>
      </c>
      <c r="G2767" s="639">
        <f>F2767*Main!$AF$4</f>
        <v>2901.19</v>
      </c>
      <c r="H2767" s="105"/>
    </row>
    <row r="2768" spans="1:8" x14ac:dyDescent="0.35">
      <c r="A2768" s="416">
        <v>9194710</v>
      </c>
      <c r="B2768" s="254" t="s">
        <v>3586</v>
      </c>
      <c r="C2768" s="320"/>
      <c r="D2768" s="7">
        <v>1</v>
      </c>
      <c r="E2768" s="650">
        <v>2434.7333333333331</v>
      </c>
      <c r="F2768" s="8">
        <f>E2768/100*$I$2*Main!$AF$2</f>
        <v>2921.68</v>
      </c>
      <c r="G2768" s="639">
        <f>F2768*Main!$AF$4</f>
        <v>2921.68</v>
      </c>
      <c r="H2768" s="105"/>
    </row>
    <row r="2769" spans="1:8" x14ac:dyDescent="0.35">
      <c r="A2769" s="416">
        <v>9194661</v>
      </c>
      <c r="B2769" s="254" t="s">
        <v>3587</v>
      </c>
      <c r="C2769" s="320"/>
      <c r="D2769" s="7">
        <v>1</v>
      </c>
      <c r="E2769" s="650">
        <v>1087.8916666666667</v>
      </c>
      <c r="F2769" s="8">
        <f>E2769/100*$I$2*Main!$AF$2</f>
        <v>1305.47</v>
      </c>
      <c r="G2769" s="639">
        <f>F2769*Main!$AF$4</f>
        <v>1305.47</v>
      </c>
      <c r="H2769" s="105"/>
    </row>
    <row r="2770" spans="1:8" x14ac:dyDescent="0.35">
      <c r="A2770" s="416">
        <v>9194804</v>
      </c>
      <c r="B2770" s="254" t="s">
        <v>3588</v>
      </c>
      <c r="C2770" s="7" t="s">
        <v>36</v>
      </c>
      <c r="D2770" s="7">
        <v>1</v>
      </c>
      <c r="E2770" s="650">
        <v>3711.8583333333331</v>
      </c>
      <c r="F2770" s="8">
        <f>E2770/100*$I$2*Main!$AF$2</f>
        <v>4454.2299999999996</v>
      </c>
      <c r="G2770" s="639">
        <f>F2770*Main!$AF$4</f>
        <v>4454.2299999999996</v>
      </c>
      <c r="H2770" s="105"/>
    </row>
    <row r="2771" spans="1:8" x14ac:dyDescent="0.35">
      <c r="A2771" s="416">
        <v>9194805</v>
      </c>
      <c r="B2771" s="254" t="s">
        <v>3589</v>
      </c>
      <c r="C2771" s="7" t="s">
        <v>36</v>
      </c>
      <c r="D2771" s="7">
        <v>1</v>
      </c>
      <c r="E2771" s="650">
        <v>3739.8166666666666</v>
      </c>
      <c r="F2771" s="8">
        <f>E2771/100*$I$2*Main!$AF$2</f>
        <v>4487.7800000000007</v>
      </c>
      <c r="G2771" s="639">
        <f>F2771*Main!$AF$4</f>
        <v>4487.7800000000007</v>
      </c>
      <c r="H2771" s="105"/>
    </row>
    <row r="2772" spans="1:8" x14ac:dyDescent="0.35">
      <c r="A2772" s="416">
        <v>9194806</v>
      </c>
      <c r="B2772" s="254" t="s">
        <v>3590</v>
      </c>
      <c r="C2772" s="7" t="s">
        <v>36</v>
      </c>
      <c r="D2772" s="7">
        <v>1</v>
      </c>
      <c r="E2772" s="650">
        <v>3774.75</v>
      </c>
      <c r="F2772" s="8">
        <f>E2772/100*$I$2*Main!$AF$2</f>
        <v>4529.7000000000007</v>
      </c>
      <c r="G2772" s="639">
        <f>F2772*Main!$AF$4</f>
        <v>4529.7000000000007</v>
      </c>
      <c r="H2772" s="105"/>
    </row>
    <row r="2773" spans="1:8" x14ac:dyDescent="0.35">
      <c r="A2773" s="416">
        <v>9194807</v>
      </c>
      <c r="B2773" s="254" t="s">
        <v>3591</v>
      </c>
      <c r="C2773" s="320"/>
      <c r="D2773" s="7">
        <v>1</v>
      </c>
      <c r="E2773" s="650">
        <v>3823.7</v>
      </c>
      <c r="F2773" s="8">
        <f>E2773/100*$I$2*Main!$AF$2</f>
        <v>4588.4399999999996</v>
      </c>
      <c r="G2773" s="639">
        <f>F2773*Main!$AF$4</f>
        <v>4588.4399999999996</v>
      </c>
      <c r="H2773" s="105"/>
    </row>
    <row r="2774" spans="1:8" x14ac:dyDescent="0.35">
      <c r="A2774" s="416">
        <v>9194808</v>
      </c>
      <c r="B2774" s="254" t="s">
        <v>3592</v>
      </c>
      <c r="C2774" s="320"/>
      <c r="D2774" s="7">
        <v>1</v>
      </c>
      <c r="E2774" s="650">
        <v>3858.6166666666668</v>
      </c>
      <c r="F2774" s="8">
        <f>E2774/100*$I$2*Main!$AF$2</f>
        <v>4630.34</v>
      </c>
      <c r="G2774" s="639">
        <f>F2774*Main!$AF$4</f>
        <v>4630.34</v>
      </c>
      <c r="H2774" s="105"/>
    </row>
    <row r="2775" spans="1:8" x14ac:dyDescent="0.35">
      <c r="A2775" s="416">
        <v>9194809</v>
      </c>
      <c r="B2775" s="254" t="s">
        <v>3593</v>
      </c>
      <c r="C2775" s="320"/>
      <c r="D2775" s="7">
        <v>1</v>
      </c>
      <c r="E2775" s="650">
        <v>3893.6</v>
      </c>
      <c r="F2775" s="8">
        <f>E2775/100*$I$2*Main!$AF$2</f>
        <v>4672.32</v>
      </c>
      <c r="G2775" s="639">
        <f>F2775*Main!$AF$4</f>
        <v>4672.32</v>
      </c>
      <c r="H2775" s="105"/>
    </row>
    <row r="2776" spans="1:8" x14ac:dyDescent="0.35">
      <c r="A2776" s="416">
        <v>9196318</v>
      </c>
      <c r="B2776" s="254" t="s">
        <v>3594</v>
      </c>
      <c r="C2776" s="320"/>
      <c r="D2776" s="7">
        <v>1</v>
      </c>
      <c r="E2776" s="650">
        <v>1589.9916666666666</v>
      </c>
      <c r="F2776" s="8">
        <f>E2776/100*$I$2*Main!$AF$2</f>
        <v>1907.99</v>
      </c>
      <c r="G2776" s="639">
        <f>F2776*Main!$AF$4</f>
        <v>1907.99</v>
      </c>
      <c r="H2776" s="105"/>
    </row>
    <row r="2777" spans="1:8" x14ac:dyDescent="0.35">
      <c r="A2777" s="416">
        <v>9194825</v>
      </c>
      <c r="B2777" s="254" t="s">
        <v>3595</v>
      </c>
      <c r="C2777" s="7" t="s">
        <v>36</v>
      </c>
      <c r="D2777" s="7">
        <v>1</v>
      </c>
      <c r="E2777" s="650">
        <v>4431.708333333333</v>
      </c>
      <c r="F2777" s="8">
        <f>E2777/100*$I$2*Main!$AF$2</f>
        <v>5318.0499999999993</v>
      </c>
      <c r="G2777" s="639">
        <f>F2777*Main!$AF$4</f>
        <v>5318.0499999999993</v>
      </c>
      <c r="H2777" s="105"/>
    </row>
    <row r="2778" spans="1:8" x14ac:dyDescent="0.35">
      <c r="A2778" s="416">
        <v>9194826</v>
      </c>
      <c r="B2778" s="254" t="s">
        <v>3596</v>
      </c>
      <c r="C2778" s="7" t="s">
        <v>36</v>
      </c>
      <c r="D2778" s="7">
        <v>1</v>
      </c>
      <c r="E2778" s="650">
        <v>4465.8916666666664</v>
      </c>
      <c r="F2778" s="8">
        <f>E2778/100*$I$2*Main!$AF$2</f>
        <v>5359.07</v>
      </c>
      <c r="G2778" s="639">
        <f>F2778*Main!$AF$4</f>
        <v>5359.07</v>
      </c>
      <c r="H2778" s="105"/>
    </row>
    <row r="2779" spans="1:8" x14ac:dyDescent="0.35">
      <c r="A2779" s="416">
        <v>9194827</v>
      </c>
      <c r="B2779" s="254" t="s">
        <v>3597</v>
      </c>
      <c r="C2779" s="7" t="s">
        <v>36</v>
      </c>
      <c r="D2779" s="7">
        <v>1</v>
      </c>
      <c r="E2779" s="650">
        <v>4508.6083333333336</v>
      </c>
      <c r="F2779" s="8">
        <f>E2779/100*$I$2*Main!$AF$2</f>
        <v>5410.33</v>
      </c>
      <c r="G2779" s="639">
        <f>F2779*Main!$AF$4</f>
        <v>5410.33</v>
      </c>
      <c r="H2779" s="105"/>
    </row>
    <row r="2780" spans="1:8" x14ac:dyDescent="0.35">
      <c r="A2780" s="416">
        <v>9194828</v>
      </c>
      <c r="B2780" s="254" t="s">
        <v>3598</v>
      </c>
      <c r="C2780" s="320"/>
      <c r="D2780" s="7">
        <v>1</v>
      </c>
      <c r="E2780" s="650">
        <v>4568.416666666667</v>
      </c>
      <c r="F2780" s="8">
        <f>E2780/100*$I$2*Main!$AF$2</f>
        <v>5482.1</v>
      </c>
      <c r="G2780" s="639">
        <f>F2780*Main!$AF$4</f>
        <v>5482.1</v>
      </c>
      <c r="H2780" s="105"/>
    </row>
    <row r="2781" spans="1:8" x14ac:dyDescent="0.35">
      <c r="A2781" s="416">
        <v>9194829</v>
      </c>
      <c r="B2781" s="254" t="s">
        <v>3599</v>
      </c>
      <c r="C2781" s="320"/>
      <c r="D2781" s="7">
        <v>1</v>
      </c>
      <c r="E2781" s="650">
        <v>4611.1000000000004</v>
      </c>
      <c r="F2781" s="8">
        <f>E2781/100*$I$2*Main!$AF$2</f>
        <v>5533.3200000000006</v>
      </c>
      <c r="G2781" s="639">
        <f>F2781*Main!$AF$4</f>
        <v>5533.3200000000006</v>
      </c>
      <c r="H2781" s="105"/>
    </row>
    <row r="2782" spans="1:8" x14ac:dyDescent="0.35">
      <c r="A2782" s="416">
        <v>9194830</v>
      </c>
      <c r="B2782" s="254" t="s">
        <v>3600</v>
      </c>
      <c r="C2782" s="320"/>
      <c r="D2782" s="7">
        <v>1</v>
      </c>
      <c r="E2782" s="650">
        <v>4653.8166666666666</v>
      </c>
      <c r="F2782" s="8">
        <f>E2782/100*$I$2*Main!$AF$2</f>
        <v>5584.58</v>
      </c>
      <c r="G2782" s="639">
        <f>F2782*Main!$AF$4</f>
        <v>5584.58</v>
      </c>
      <c r="H2782" s="105"/>
    </row>
    <row r="2783" spans="1:8" x14ac:dyDescent="0.35">
      <c r="A2783" s="416">
        <v>9196321</v>
      </c>
      <c r="B2783" s="254" t="s">
        <v>3601</v>
      </c>
      <c r="C2783" s="320"/>
      <c r="D2783" s="7">
        <v>1</v>
      </c>
      <c r="E2783" s="650">
        <v>2008.4083333333333</v>
      </c>
      <c r="F2783" s="8">
        <f>E2783/100*$I$2*Main!$AF$2</f>
        <v>2410.0899999999997</v>
      </c>
      <c r="G2783" s="639">
        <f>F2783*Main!$AF$4</f>
        <v>2410.0899999999997</v>
      </c>
      <c r="H2783" s="105"/>
    </row>
    <row r="2784" spans="1:8" x14ac:dyDescent="0.35">
      <c r="A2784" s="416">
        <v>9194730</v>
      </c>
      <c r="B2784" s="254" t="s">
        <v>3602</v>
      </c>
      <c r="C2784" s="320"/>
      <c r="D2784" s="7">
        <v>20</v>
      </c>
      <c r="E2784" s="650">
        <v>2594.7666666666669</v>
      </c>
      <c r="F2784" s="8">
        <f>E2784/100*$I$2*Main!$AF$2</f>
        <v>3113.7200000000003</v>
      </c>
      <c r="G2784" s="639">
        <f>F2784*Main!$AF$4</f>
        <v>3113.7200000000003</v>
      </c>
      <c r="H2784" s="105"/>
    </row>
    <row r="2785" spans="1:8" x14ac:dyDescent="0.35">
      <c r="A2785" s="416">
        <v>9194732</v>
      </c>
      <c r="B2785" s="254" t="s">
        <v>3603</v>
      </c>
      <c r="C2785" s="320"/>
      <c r="D2785" s="7">
        <v>20</v>
      </c>
      <c r="E2785" s="650">
        <v>2859.75</v>
      </c>
      <c r="F2785" s="8">
        <f>E2785/100*$I$2*Main!$AF$2</f>
        <v>3431.7</v>
      </c>
      <c r="G2785" s="639">
        <f>F2785*Main!$AF$4</f>
        <v>3431.7</v>
      </c>
      <c r="H2785" s="105"/>
    </row>
    <row r="2786" spans="1:8" x14ac:dyDescent="0.35">
      <c r="A2786" s="416">
        <v>9194734</v>
      </c>
      <c r="B2786" s="254" t="s">
        <v>3604</v>
      </c>
      <c r="C2786" s="320"/>
      <c r="D2786" s="7">
        <v>20</v>
      </c>
      <c r="E2786" s="650">
        <v>4360.4916666666668</v>
      </c>
      <c r="F2786" s="8">
        <f>E2786/100*$I$2*Main!$AF$2</f>
        <v>5232.59</v>
      </c>
      <c r="G2786" s="639">
        <f>F2786*Main!$AF$4</f>
        <v>5232.59</v>
      </c>
      <c r="H2786" s="105"/>
    </row>
    <row r="2787" spans="1:8" x14ac:dyDescent="0.35">
      <c r="A2787" s="416">
        <v>9293502</v>
      </c>
      <c r="B2787" s="254" t="s">
        <v>3605</v>
      </c>
      <c r="C2787" s="320"/>
      <c r="D2787" s="7">
        <v>20</v>
      </c>
      <c r="E2787" s="650">
        <v>4467.125</v>
      </c>
      <c r="F2787" s="8">
        <f>E2787/100*$I$2*Main!$AF$2</f>
        <v>5360.55</v>
      </c>
      <c r="G2787" s="639">
        <f>F2787*Main!$AF$4</f>
        <v>5360.55</v>
      </c>
      <c r="H2787" s="105"/>
    </row>
    <row r="2788" spans="1:8" x14ac:dyDescent="0.35">
      <c r="A2788" s="416">
        <v>9194765</v>
      </c>
      <c r="B2788" s="254" t="s">
        <v>3606</v>
      </c>
      <c r="C2788" s="320"/>
      <c r="D2788" s="7">
        <v>1</v>
      </c>
      <c r="E2788" s="650">
        <v>5630.166666666667</v>
      </c>
      <c r="F2788" s="8">
        <f>E2788/100*$I$2*Main!$AF$2</f>
        <v>6756.2000000000007</v>
      </c>
      <c r="G2788" s="639">
        <f>F2788*Main!$AF$4</f>
        <v>6756.2000000000007</v>
      </c>
      <c r="H2788" s="105"/>
    </row>
    <row r="2789" spans="1:8" x14ac:dyDescent="0.35">
      <c r="A2789" s="416">
        <v>9196348</v>
      </c>
      <c r="B2789" s="254" t="s">
        <v>3607</v>
      </c>
      <c r="C2789" s="320"/>
      <c r="D2789" s="7">
        <v>1</v>
      </c>
      <c r="E2789" s="650">
        <v>836.875</v>
      </c>
      <c r="F2789" s="8">
        <f>E2789/100*$I$2*Main!$AF$2</f>
        <v>1004.25</v>
      </c>
      <c r="G2789" s="639">
        <f>F2789*Main!$AF$4</f>
        <v>1004.25</v>
      </c>
      <c r="H2789" s="105"/>
    </row>
    <row r="2790" spans="1:8" x14ac:dyDescent="0.35">
      <c r="A2790" s="416">
        <v>9293517</v>
      </c>
      <c r="B2790" s="254" t="s">
        <v>3608</v>
      </c>
      <c r="C2790" s="320"/>
      <c r="D2790" s="7">
        <v>1</v>
      </c>
      <c r="E2790" s="650">
        <v>1999</v>
      </c>
      <c r="F2790" s="8">
        <f>E2790/100*$I$2*Main!$AF$2</f>
        <v>2398.7999999999997</v>
      </c>
      <c r="G2790" s="639">
        <f>F2790*Main!$AF$4</f>
        <v>2398.7999999999997</v>
      </c>
      <c r="H2790" s="105"/>
    </row>
    <row r="2791" spans="1:8" x14ac:dyDescent="0.35">
      <c r="A2791" s="416">
        <v>9194615</v>
      </c>
      <c r="B2791" s="254" t="s">
        <v>3609</v>
      </c>
      <c r="C2791" s="320"/>
      <c r="D2791" s="7">
        <v>30</v>
      </c>
      <c r="E2791" s="650">
        <v>1848.5166666666667</v>
      </c>
      <c r="F2791" s="8">
        <f>E2791/100*$I$2*Main!$AF$2</f>
        <v>2218.2200000000003</v>
      </c>
      <c r="G2791" s="639">
        <f>F2791*Main!$AF$4</f>
        <v>2218.2200000000003</v>
      </c>
      <c r="H2791" s="105"/>
    </row>
    <row r="2792" spans="1:8" x14ac:dyDescent="0.35">
      <c r="A2792" s="416">
        <v>9206326</v>
      </c>
      <c r="B2792" s="254" t="s">
        <v>985</v>
      </c>
      <c r="C2792" s="320"/>
      <c r="D2792" s="7">
        <v>1</v>
      </c>
      <c r="E2792" s="650">
        <v>4930.9833333333336</v>
      </c>
      <c r="F2792" s="8">
        <f>E2792/100*$I$2*Main!$AF$2</f>
        <v>5917.18</v>
      </c>
      <c r="G2792" s="639">
        <f>F2792*Main!$AF$4</f>
        <v>5917.18</v>
      </c>
      <c r="H2792" s="105"/>
    </row>
    <row r="2793" spans="1:8" x14ac:dyDescent="0.35">
      <c r="A2793" s="416">
        <v>9194434</v>
      </c>
      <c r="B2793" s="254" t="s">
        <v>3610</v>
      </c>
      <c r="C2793" s="320"/>
      <c r="D2793" s="7">
        <v>18</v>
      </c>
      <c r="E2793" s="650">
        <v>1962.1083333333333</v>
      </c>
      <c r="F2793" s="8">
        <f>E2793/100*$I$2*Main!$AF$2</f>
        <v>2354.5300000000002</v>
      </c>
      <c r="G2793" s="639">
        <f>F2793*Main!$AF$4</f>
        <v>2354.5300000000002</v>
      </c>
      <c r="H2793" s="105"/>
    </row>
    <row r="2794" spans="1:8" x14ac:dyDescent="0.35">
      <c r="A2794" s="416">
        <v>9194435</v>
      </c>
      <c r="B2794" s="254" t="s">
        <v>3611</v>
      </c>
      <c r="C2794" s="320"/>
      <c r="D2794" s="7">
        <v>18</v>
      </c>
      <c r="E2794" s="650">
        <v>1962.1083333333333</v>
      </c>
      <c r="F2794" s="8">
        <f>E2794/100*$I$2*Main!$AF$2</f>
        <v>2354.5300000000002</v>
      </c>
      <c r="G2794" s="639">
        <f>F2794*Main!$AF$4</f>
        <v>2354.5300000000002</v>
      </c>
      <c r="H2794" s="105"/>
    </row>
    <row r="2795" spans="1:8" x14ac:dyDescent="0.35">
      <c r="A2795" s="416">
        <v>9194418</v>
      </c>
      <c r="B2795" s="254" t="s">
        <v>3612</v>
      </c>
      <c r="C2795" s="320"/>
      <c r="D2795" s="7">
        <v>18</v>
      </c>
      <c r="E2795" s="650">
        <v>723.2833333333333</v>
      </c>
      <c r="F2795" s="8">
        <f>E2795/100*$I$2*Main!$AF$2</f>
        <v>867.93999999999994</v>
      </c>
      <c r="G2795" s="639">
        <f>F2795*Main!$AF$4</f>
        <v>867.93999999999994</v>
      </c>
      <c r="H2795" s="105"/>
    </row>
    <row r="2796" spans="1:8" x14ac:dyDescent="0.35">
      <c r="A2796" s="416">
        <v>9194419</v>
      </c>
      <c r="B2796" s="254" t="s">
        <v>3613</v>
      </c>
      <c r="C2796" s="320"/>
      <c r="D2796" s="7">
        <v>18</v>
      </c>
      <c r="E2796" s="650">
        <v>723.2833333333333</v>
      </c>
      <c r="F2796" s="8">
        <f>E2796/100*$I$2*Main!$AF$2</f>
        <v>867.93999999999994</v>
      </c>
      <c r="G2796" s="639">
        <f>F2796*Main!$AF$4</f>
        <v>867.93999999999994</v>
      </c>
      <c r="H2796" s="105"/>
    </row>
    <row r="2797" spans="1:8" x14ac:dyDescent="0.35">
      <c r="A2797" s="416">
        <v>9194420</v>
      </c>
      <c r="B2797" s="254" t="s">
        <v>3614</v>
      </c>
      <c r="C2797" s="320"/>
      <c r="D2797" s="7">
        <v>18</v>
      </c>
      <c r="E2797" s="650">
        <v>752.0916666666667</v>
      </c>
      <c r="F2797" s="8">
        <f>E2797/100*$I$2*Main!$AF$2</f>
        <v>902.5100000000001</v>
      </c>
      <c r="G2797" s="639">
        <f>F2797*Main!$AF$4</f>
        <v>902.5100000000001</v>
      </c>
      <c r="H2797" s="105"/>
    </row>
    <row r="2798" spans="1:8" x14ac:dyDescent="0.35">
      <c r="A2798" s="416">
        <v>9194421</v>
      </c>
      <c r="B2798" s="254" t="s">
        <v>3615</v>
      </c>
      <c r="C2798" s="320"/>
      <c r="D2798" s="7">
        <v>18</v>
      </c>
      <c r="E2798" s="650">
        <v>752.0916666666667</v>
      </c>
      <c r="F2798" s="8">
        <f>E2798/100*$I$2*Main!$AF$2</f>
        <v>902.5100000000001</v>
      </c>
      <c r="G2798" s="639">
        <f>F2798*Main!$AF$4</f>
        <v>902.5100000000001</v>
      </c>
      <c r="H2798" s="105"/>
    </row>
    <row r="2799" spans="1:8" x14ac:dyDescent="0.35">
      <c r="A2799" s="416">
        <v>9194422</v>
      </c>
      <c r="B2799" s="254" t="s">
        <v>3616</v>
      </c>
      <c r="C2799" s="320"/>
      <c r="D2799" s="7">
        <v>18</v>
      </c>
      <c r="E2799" s="650">
        <v>787.02499999999998</v>
      </c>
      <c r="F2799" s="8">
        <f>E2799/100*$I$2*Main!$AF$2</f>
        <v>944.43</v>
      </c>
      <c r="G2799" s="639">
        <f>F2799*Main!$AF$4</f>
        <v>944.43</v>
      </c>
      <c r="H2799" s="105"/>
    </row>
    <row r="2800" spans="1:8" x14ac:dyDescent="0.35">
      <c r="A2800" s="416">
        <v>9194423</v>
      </c>
      <c r="B2800" s="254" t="s">
        <v>3617</v>
      </c>
      <c r="C2800" s="320"/>
      <c r="D2800" s="7">
        <v>18</v>
      </c>
      <c r="E2800" s="650">
        <v>787.02499999999998</v>
      </c>
      <c r="F2800" s="8">
        <f>E2800/100*$I$2*Main!$AF$2</f>
        <v>944.43</v>
      </c>
      <c r="G2800" s="639">
        <f>F2800*Main!$AF$4</f>
        <v>944.43</v>
      </c>
      <c r="H2800" s="105"/>
    </row>
    <row r="2801" spans="1:8" x14ac:dyDescent="0.35">
      <c r="A2801" s="416">
        <v>9194424</v>
      </c>
      <c r="B2801" s="254" t="s">
        <v>3618</v>
      </c>
      <c r="C2801" s="320"/>
      <c r="D2801" s="7">
        <v>18</v>
      </c>
      <c r="E2801" s="650">
        <v>840.99166666666667</v>
      </c>
      <c r="F2801" s="8">
        <f>E2801/100*$I$2*Main!$AF$2</f>
        <v>1009.19</v>
      </c>
      <c r="G2801" s="639">
        <f>F2801*Main!$AF$4</f>
        <v>1009.19</v>
      </c>
      <c r="H2801" s="105"/>
    </row>
    <row r="2802" spans="1:8" x14ac:dyDescent="0.35">
      <c r="A2802" s="416">
        <v>9194425</v>
      </c>
      <c r="B2802" s="254" t="s">
        <v>3619</v>
      </c>
      <c r="C2802" s="320"/>
      <c r="D2802" s="7">
        <v>18</v>
      </c>
      <c r="E2802" s="650">
        <v>840.99166666666667</v>
      </c>
      <c r="F2802" s="8">
        <f>E2802/100*$I$2*Main!$AF$2</f>
        <v>1009.19</v>
      </c>
      <c r="G2802" s="639">
        <f>F2802*Main!$AF$4</f>
        <v>1009.19</v>
      </c>
      <c r="H2802" s="105"/>
    </row>
    <row r="2803" spans="1:8" x14ac:dyDescent="0.35">
      <c r="A2803" s="416">
        <v>9194426</v>
      </c>
      <c r="B2803" s="254" t="s">
        <v>3620</v>
      </c>
      <c r="C2803" s="320"/>
      <c r="D2803" s="7">
        <v>18</v>
      </c>
      <c r="E2803" s="650">
        <v>877.19166666666672</v>
      </c>
      <c r="F2803" s="8">
        <f>E2803/100*$I$2*Main!$AF$2</f>
        <v>1052.6300000000001</v>
      </c>
      <c r="G2803" s="639">
        <f>F2803*Main!$AF$4</f>
        <v>1052.6300000000001</v>
      </c>
      <c r="H2803" s="105"/>
    </row>
    <row r="2804" spans="1:8" x14ac:dyDescent="0.35">
      <c r="A2804" s="416">
        <v>9194427</v>
      </c>
      <c r="B2804" s="254" t="s">
        <v>3621</v>
      </c>
      <c r="C2804" s="320"/>
      <c r="D2804" s="7">
        <v>18</v>
      </c>
      <c r="E2804" s="650">
        <v>877.19166666666672</v>
      </c>
      <c r="F2804" s="8">
        <f>E2804/100*$I$2*Main!$AF$2</f>
        <v>1052.6300000000001</v>
      </c>
      <c r="G2804" s="639">
        <f>F2804*Main!$AF$4</f>
        <v>1052.6300000000001</v>
      </c>
      <c r="H2804" s="105"/>
    </row>
    <row r="2805" spans="1:8" x14ac:dyDescent="0.35">
      <c r="A2805" s="416">
        <v>9194428</v>
      </c>
      <c r="B2805" s="254" t="s">
        <v>3622</v>
      </c>
      <c r="C2805" s="320"/>
      <c r="D2805" s="7">
        <v>18</v>
      </c>
      <c r="E2805" s="650">
        <v>913.92499999999995</v>
      </c>
      <c r="F2805" s="8">
        <f>E2805/100*$I$2*Main!$AF$2</f>
        <v>1096.7099999999998</v>
      </c>
      <c r="G2805" s="639">
        <f>F2805*Main!$AF$4</f>
        <v>1096.7099999999998</v>
      </c>
      <c r="H2805" s="105"/>
    </row>
    <row r="2806" spans="1:8" x14ac:dyDescent="0.35">
      <c r="A2806" s="416">
        <v>9194429</v>
      </c>
      <c r="B2806" s="254" t="s">
        <v>3623</v>
      </c>
      <c r="C2806" s="320"/>
      <c r="D2806" s="7">
        <v>18</v>
      </c>
      <c r="E2806" s="650">
        <v>913.92499999999995</v>
      </c>
      <c r="F2806" s="8">
        <f>E2806/100*$I$2*Main!$AF$2</f>
        <v>1096.7099999999998</v>
      </c>
      <c r="G2806" s="639">
        <f>F2806*Main!$AF$4</f>
        <v>1096.7099999999998</v>
      </c>
      <c r="H2806" s="105"/>
    </row>
    <row r="2807" spans="1:8" x14ac:dyDescent="0.35">
      <c r="A2807" s="416">
        <v>9194625</v>
      </c>
      <c r="B2807" s="254" t="s">
        <v>3624</v>
      </c>
      <c r="C2807" s="320"/>
      <c r="D2807" s="7">
        <v>40</v>
      </c>
      <c r="E2807" s="650">
        <v>318.56666666666666</v>
      </c>
      <c r="F2807" s="8">
        <f>E2807/100*$I$2*Main!$AF$2</f>
        <v>382.28</v>
      </c>
      <c r="G2807" s="639">
        <f>F2807*Main!$AF$4</f>
        <v>382.28</v>
      </c>
      <c r="H2807" s="105"/>
    </row>
    <row r="2808" spans="1:8" x14ac:dyDescent="0.35">
      <c r="A2808" s="416">
        <v>9194626</v>
      </c>
      <c r="B2808" s="254" t="s">
        <v>3625</v>
      </c>
      <c r="C2808" s="320"/>
      <c r="D2808" s="7">
        <v>40</v>
      </c>
      <c r="E2808" s="650">
        <v>318.56666666666666</v>
      </c>
      <c r="F2808" s="8">
        <f>E2808/100*$I$2*Main!$AF$2</f>
        <v>382.28</v>
      </c>
      <c r="G2808" s="639">
        <f>F2808*Main!$AF$4</f>
        <v>382.28</v>
      </c>
      <c r="H2808" s="105"/>
    </row>
    <row r="2809" spans="1:8" x14ac:dyDescent="0.35">
      <c r="A2809" s="416">
        <v>9194629</v>
      </c>
      <c r="B2809" s="254" t="s">
        <v>3626</v>
      </c>
      <c r="C2809" s="320"/>
      <c r="D2809" s="7">
        <v>40</v>
      </c>
      <c r="E2809" s="650">
        <v>208.75833333333333</v>
      </c>
      <c r="F2809" s="8">
        <f>E2809/100*$I$2*Main!$AF$2</f>
        <v>250.51</v>
      </c>
      <c r="G2809" s="639">
        <f>F2809*Main!$AF$4</f>
        <v>250.51</v>
      </c>
      <c r="H2809" s="105"/>
    </row>
    <row r="2810" spans="1:8" x14ac:dyDescent="0.35">
      <c r="A2810" s="416">
        <v>9194630</v>
      </c>
      <c r="B2810" s="254" t="s">
        <v>3627</v>
      </c>
      <c r="C2810" s="320"/>
      <c r="D2810" s="7">
        <v>40</v>
      </c>
      <c r="E2810" s="650">
        <v>208.75833333333333</v>
      </c>
      <c r="F2810" s="8">
        <f>E2810/100*$I$2*Main!$AF$2</f>
        <v>250.51</v>
      </c>
      <c r="G2810" s="639">
        <f>F2810*Main!$AF$4</f>
        <v>250.51</v>
      </c>
      <c r="H2810" s="105"/>
    </row>
    <row r="2811" spans="1:8" x14ac:dyDescent="0.35">
      <c r="A2811" s="416">
        <v>9194637</v>
      </c>
      <c r="B2811" s="254" t="s">
        <v>3628</v>
      </c>
      <c r="C2811" s="320"/>
      <c r="D2811" s="7">
        <v>40</v>
      </c>
      <c r="E2811" s="650">
        <v>384.48333333333335</v>
      </c>
      <c r="F2811" s="8">
        <f>E2811/100*$I$2*Main!$AF$2</f>
        <v>461.38</v>
      </c>
      <c r="G2811" s="639">
        <f>F2811*Main!$AF$4</f>
        <v>461.38</v>
      </c>
      <c r="H2811" s="105"/>
    </row>
    <row r="2812" spans="1:8" x14ac:dyDescent="0.35">
      <c r="A2812" s="416">
        <v>9194638</v>
      </c>
      <c r="B2812" s="254" t="s">
        <v>3629</v>
      </c>
      <c r="C2812" s="320"/>
      <c r="D2812" s="7">
        <v>40</v>
      </c>
      <c r="E2812" s="650">
        <v>384.48333333333335</v>
      </c>
      <c r="F2812" s="8">
        <f>E2812/100*$I$2*Main!$AF$2</f>
        <v>461.38</v>
      </c>
      <c r="G2812" s="639">
        <f>F2812*Main!$AF$4</f>
        <v>461.38</v>
      </c>
      <c r="H2812" s="105"/>
    </row>
    <row r="2813" spans="1:8" x14ac:dyDescent="0.35">
      <c r="A2813" s="416">
        <v>9194641</v>
      </c>
      <c r="B2813" s="254" t="s">
        <v>3630</v>
      </c>
      <c r="C2813" s="320"/>
      <c r="D2813" s="7">
        <v>40</v>
      </c>
      <c r="E2813" s="650">
        <v>481.98333333333335</v>
      </c>
      <c r="F2813" s="8">
        <f>E2813/100*$I$2*Main!$AF$2</f>
        <v>578.38</v>
      </c>
      <c r="G2813" s="639">
        <f>F2813*Main!$AF$4</f>
        <v>578.38</v>
      </c>
      <c r="H2813" s="105"/>
    </row>
    <row r="2814" spans="1:8" x14ac:dyDescent="0.35">
      <c r="A2814" s="416">
        <v>9194642</v>
      </c>
      <c r="B2814" s="254" t="s">
        <v>3631</v>
      </c>
      <c r="C2814" s="320"/>
      <c r="D2814" s="7">
        <v>40</v>
      </c>
      <c r="E2814" s="650">
        <v>481.98333333333335</v>
      </c>
      <c r="F2814" s="8">
        <f>E2814/100*$I$2*Main!$AF$2</f>
        <v>578.38</v>
      </c>
      <c r="G2814" s="639">
        <f>F2814*Main!$AF$4</f>
        <v>578.38</v>
      </c>
      <c r="H2814" s="105"/>
    </row>
    <row r="2815" spans="1:8" x14ac:dyDescent="0.35">
      <c r="A2815" s="416">
        <v>9194437</v>
      </c>
      <c r="B2815" s="254" t="s">
        <v>3632</v>
      </c>
      <c r="C2815" s="7" t="s">
        <v>36</v>
      </c>
      <c r="D2815" s="7">
        <v>40</v>
      </c>
      <c r="E2815" s="650">
        <v>794.19166666666672</v>
      </c>
      <c r="F2815" s="8">
        <f>E2815/100*$I$2*Main!$AF$2</f>
        <v>953.03000000000009</v>
      </c>
      <c r="G2815" s="639">
        <f>F2815*Main!$AF$4</f>
        <v>953.03000000000009</v>
      </c>
      <c r="H2815" s="105"/>
    </row>
    <row r="2816" spans="1:8" x14ac:dyDescent="0.35">
      <c r="A2816" s="416">
        <v>9194452</v>
      </c>
      <c r="B2816" s="254" t="s">
        <v>3633</v>
      </c>
      <c r="C2816" s="320"/>
      <c r="D2816" s="7">
        <v>40</v>
      </c>
      <c r="E2816" s="650">
        <v>420.50833333333333</v>
      </c>
      <c r="F2816" s="8">
        <f>E2816/100*$I$2*Main!$AF$2</f>
        <v>504.61</v>
      </c>
      <c r="G2816" s="639">
        <f>F2816*Main!$AF$4</f>
        <v>504.61</v>
      </c>
      <c r="H2816" s="105"/>
    </row>
    <row r="2817" spans="1:8" x14ac:dyDescent="0.35">
      <c r="A2817" s="416">
        <v>9194454</v>
      </c>
      <c r="B2817" s="254" t="s">
        <v>3634</v>
      </c>
      <c r="C2817" s="320"/>
      <c r="D2817" s="7">
        <v>40</v>
      </c>
      <c r="E2817" s="650">
        <v>471.58333333333331</v>
      </c>
      <c r="F2817" s="8">
        <f>E2817/100*$I$2*Main!$AF$2</f>
        <v>565.9</v>
      </c>
      <c r="G2817" s="639">
        <f>F2817*Main!$AF$4</f>
        <v>565.9</v>
      </c>
      <c r="H2817" s="105"/>
    </row>
    <row r="2818" spans="1:8" x14ac:dyDescent="0.35">
      <c r="A2818" s="416">
        <v>9194455</v>
      </c>
      <c r="B2818" s="254" t="s">
        <v>3635</v>
      </c>
      <c r="C2818" s="320"/>
      <c r="D2818" s="7">
        <v>40</v>
      </c>
      <c r="E2818" s="650">
        <v>497.11666666666667</v>
      </c>
      <c r="F2818" s="8">
        <f>E2818/100*$I$2*Main!$AF$2</f>
        <v>596.54000000000008</v>
      </c>
      <c r="G2818" s="639">
        <f>F2818*Main!$AF$4</f>
        <v>596.54000000000008</v>
      </c>
      <c r="H2818" s="105"/>
    </row>
    <row r="2819" spans="1:8" x14ac:dyDescent="0.35">
      <c r="A2819" s="416">
        <v>9194456</v>
      </c>
      <c r="B2819" s="254" t="s">
        <v>3636</v>
      </c>
      <c r="C2819" s="320"/>
      <c r="D2819" s="7">
        <v>40</v>
      </c>
      <c r="E2819" s="650">
        <v>522.69166666666672</v>
      </c>
      <c r="F2819" s="8">
        <f>E2819/100*$I$2*Main!$AF$2</f>
        <v>627.23</v>
      </c>
      <c r="G2819" s="639">
        <f>F2819*Main!$AF$4</f>
        <v>627.23</v>
      </c>
      <c r="H2819" s="105"/>
    </row>
    <row r="2820" spans="1:8" x14ac:dyDescent="0.35">
      <c r="A2820" s="416">
        <v>9194458</v>
      </c>
      <c r="B2820" s="254" t="s">
        <v>3637</v>
      </c>
      <c r="C2820" s="320"/>
      <c r="D2820" s="7">
        <v>40</v>
      </c>
      <c r="E2820" s="650">
        <v>578.69166666666672</v>
      </c>
      <c r="F2820" s="8">
        <f>E2820/100*$I$2*Main!$AF$2</f>
        <v>694.43000000000006</v>
      </c>
      <c r="G2820" s="639">
        <f>F2820*Main!$AF$4</f>
        <v>694.43000000000006</v>
      </c>
      <c r="H2820" s="105"/>
    </row>
    <row r="2821" spans="1:8" x14ac:dyDescent="0.35">
      <c r="A2821" s="416">
        <v>9194460</v>
      </c>
      <c r="B2821" s="254" t="s">
        <v>3638</v>
      </c>
      <c r="C2821" s="320"/>
      <c r="D2821" s="7">
        <v>20</v>
      </c>
      <c r="E2821" s="650">
        <v>981.70833333333337</v>
      </c>
      <c r="F2821" s="8">
        <f>E2821/100*$I$2*Main!$AF$2</f>
        <v>1178.0500000000002</v>
      </c>
      <c r="G2821" s="639">
        <f>F2821*Main!$AF$4</f>
        <v>1178.0500000000002</v>
      </c>
      <c r="H2821" s="105"/>
    </row>
    <row r="2822" spans="1:8" x14ac:dyDescent="0.35">
      <c r="A2822" s="416">
        <v>9194461</v>
      </c>
      <c r="B2822" s="254" t="s">
        <v>3639</v>
      </c>
      <c r="C2822" s="320"/>
      <c r="D2822" s="7">
        <v>20</v>
      </c>
      <c r="E2822" s="650">
        <v>1032.7750000000001</v>
      </c>
      <c r="F2822" s="8">
        <f>E2822/100*$I$2*Main!$AF$2</f>
        <v>1239.3300000000002</v>
      </c>
      <c r="G2822" s="639">
        <f>F2822*Main!$AF$4</f>
        <v>1239.3300000000002</v>
      </c>
      <c r="H2822" s="105"/>
    </row>
    <row r="2823" spans="1:8" x14ac:dyDescent="0.35">
      <c r="A2823" s="416">
        <v>9194463</v>
      </c>
      <c r="B2823" s="254" t="s">
        <v>3640</v>
      </c>
      <c r="C2823" s="7" t="s">
        <v>36</v>
      </c>
      <c r="D2823" s="7">
        <v>20</v>
      </c>
      <c r="E2823" s="650">
        <v>1186.0333333333333</v>
      </c>
      <c r="F2823" s="8">
        <f>E2823/100*$I$2*Main!$AF$2</f>
        <v>1423.24</v>
      </c>
      <c r="G2823" s="639">
        <f>F2823*Main!$AF$4</f>
        <v>1423.24</v>
      </c>
      <c r="H2823" s="105"/>
    </row>
    <row r="2824" spans="1:8" x14ac:dyDescent="0.35">
      <c r="A2824" s="416">
        <v>9194480</v>
      </c>
      <c r="B2824" s="254" t="s">
        <v>3641</v>
      </c>
      <c r="C2824" s="320"/>
      <c r="D2824" s="7">
        <v>20</v>
      </c>
      <c r="E2824" s="650">
        <v>715.0333333333333</v>
      </c>
      <c r="F2824" s="8">
        <f>E2824/100*$I$2*Main!$AF$2</f>
        <v>858.04</v>
      </c>
      <c r="G2824" s="639">
        <f>F2824*Main!$AF$4</f>
        <v>858.04</v>
      </c>
      <c r="H2824" s="105"/>
    </row>
    <row r="2825" spans="1:8" x14ac:dyDescent="0.35">
      <c r="A2825" s="416">
        <v>9194482</v>
      </c>
      <c r="B2825" s="254" t="s">
        <v>3642</v>
      </c>
      <c r="C2825" s="320"/>
      <c r="D2825" s="7">
        <v>20</v>
      </c>
      <c r="E2825" s="650">
        <v>820.10833333333335</v>
      </c>
      <c r="F2825" s="8">
        <f>E2825/100*$I$2*Main!$AF$2</f>
        <v>984.13</v>
      </c>
      <c r="G2825" s="639">
        <f>F2825*Main!$AF$4</f>
        <v>984.13</v>
      </c>
      <c r="H2825" s="105"/>
    </row>
    <row r="2826" spans="1:8" x14ac:dyDescent="0.35">
      <c r="A2826" s="416">
        <v>9194483</v>
      </c>
      <c r="B2826" s="254" t="s">
        <v>3643</v>
      </c>
      <c r="C2826" s="320"/>
      <c r="D2826" s="7">
        <v>20</v>
      </c>
      <c r="E2826" s="650">
        <v>872.63333333333333</v>
      </c>
      <c r="F2826" s="8">
        <f>E2826/100*$I$2*Main!$AF$2</f>
        <v>1047.1599999999999</v>
      </c>
      <c r="G2826" s="639">
        <f>F2826*Main!$AF$4</f>
        <v>1047.1599999999999</v>
      </c>
      <c r="H2826" s="105"/>
    </row>
    <row r="2827" spans="1:8" x14ac:dyDescent="0.35">
      <c r="A2827" s="416">
        <v>9194484</v>
      </c>
      <c r="B2827" s="254" t="s">
        <v>3644</v>
      </c>
      <c r="C2827" s="320"/>
      <c r="D2827" s="7">
        <v>20</v>
      </c>
      <c r="E2827" s="650">
        <v>925.19166666666672</v>
      </c>
      <c r="F2827" s="8">
        <f>E2827/100*$I$2*Main!$AF$2</f>
        <v>1110.23</v>
      </c>
      <c r="G2827" s="639">
        <f>F2827*Main!$AF$4</f>
        <v>1110.23</v>
      </c>
      <c r="H2827" s="105"/>
    </row>
    <row r="2828" spans="1:8" x14ac:dyDescent="0.35">
      <c r="A2828" s="416">
        <v>9194486</v>
      </c>
      <c r="B2828" s="254" t="s">
        <v>3645</v>
      </c>
      <c r="C2828" s="320"/>
      <c r="D2828" s="7">
        <v>20</v>
      </c>
      <c r="E2828" s="650">
        <v>1048.0333333333333</v>
      </c>
      <c r="F2828" s="8">
        <f>E2828/100*$I$2*Main!$AF$2</f>
        <v>1257.6399999999999</v>
      </c>
      <c r="G2828" s="639">
        <f>F2828*Main!$AF$4</f>
        <v>1257.6399999999999</v>
      </c>
      <c r="H2828" s="105"/>
    </row>
    <row r="2829" spans="1:8" x14ac:dyDescent="0.35">
      <c r="A2829" s="416">
        <v>9194489</v>
      </c>
      <c r="B2829" s="254" t="s">
        <v>3646</v>
      </c>
      <c r="C2829" s="320"/>
      <c r="D2829" s="7">
        <v>10</v>
      </c>
      <c r="E2829" s="650">
        <v>1585.2750000000001</v>
      </c>
      <c r="F2829" s="8">
        <f>E2829/100*$I$2*Main!$AF$2</f>
        <v>1902.33</v>
      </c>
      <c r="G2829" s="639">
        <f>F2829*Main!$AF$4</f>
        <v>1902.33</v>
      </c>
      <c r="H2829" s="105"/>
    </row>
    <row r="2830" spans="1:8" x14ac:dyDescent="0.35">
      <c r="A2830" s="416">
        <v>9194491</v>
      </c>
      <c r="B2830" s="254" t="s">
        <v>3647</v>
      </c>
      <c r="C2830" s="320"/>
      <c r="D2830" s="7">
        <v>10</v>
      </c>
      <c r="E2830" s="650">
        <v>1720.1583333333333</v>
      </c>
      <c r="F2830" s="8">
        <f>E2830/100*$I$2*Main!$AF$2</f>
        <v>2064.1899999999996</v>
      </c>
      <c r="G2830" s="639">
        <f>F2830*Main!$AF$4</f>
        <v>2064.1899999999996</v>
      </c>
      <c r="H2830" s="105"/>
    </row>
    <row r="2831" spans="1:8" x14ac:dyDescent="0.35">
      <c r="A2831" s="416">
        <v>9194493</v>
      </c>
      <c r="B2831" s="254" t="s">
        <v>3648</v>
      </c>
      <c r="C2831" s="7" t="s">
        <v>36</v>
      </c>
      <c r="D2831" s="7">
        <v>10</v>
      </c>
      <c r="E2831" s="650">
        <v>2077.9333333333334</v>
      </c>
      <c r="F2831" s="8">
        <f>E2831/100*$I$2*Main!$AF$2</f>
        <v>2493.52</v>
      </c>
      <c r="G2831" s="639">
        <f>F2831*Main!$AF$4</f>
        <v>2493.52</v>
      </c>
      <c r="H2831" s="105"/>
    </row>
    <row r="2832" spans="1:8" x14ac:dyDescent="0.35">
      <c r="A2832" s="416">
        <v>9194550</v>
      </c>
      <c r="B2832" s="254" t="s">
        <v>3649</v>
      </c>
      <c r="C2832" s="320"/>
      <c r="D2832" s="7">
        <v>80</v>
      </c>
      <c r="E2832" s="650">
        <v>382.27499999999998</v>
      </c>
      <c r="F2832" s="8">
        <f>E2832/100*$I$2*Main!$AF$2</f>
        <v>458.72999999999996</v>
      </c>
      <c r="G2832" s="639">
        <f>F2832*Main!$AF$4</f>
        <v>458.72999999999996</v>
      </c>
      <c r="H2832" s="105"/>
    </row>
    <row r="2833" spans="1:8" x14ac:dyDescent="0.35">
      <c r="A2833" s="416">
        <v>9194551</v>
      </c>
      <c r="B2833" s="254" t="s">
        <v>3650</v>
      </c>
      <c r="C2833" s="320"/>
      <c r="D2833" s="7">
        <v>80</v>
      </c>
      <c r="E2833" s="650">
        <v>382.27499999999998</v>
      </c>
      <c r="F2833" s="8">
        <f>E2833/100*$I$2*Main!$AF$2</f>
        <v>458.72999999999996</v>
      </c>
      <c r="G2833" s="639">
        <f>F2833*Main!$AF$4</f>
        <v>458.72999999999996</v>
      </c>
      <c r="H2833" s="105"/>
    </row>
    <row r="2834" spans="1:8" x14ac:dyDescent="0.35">
      <c r="A2834" s="416">
        <v>9194552</v>
      </c>
      <c r="B2834" s="254" t="s">
        <v>3651</v>
      </c>
      <c r="C2834" s="320"/>
      <c r="D2834" s="7">
        <v>80</v>
      </c>
      <c r="E2834" s="650">
        <v>391.05</v>
      </c>
      <c r="F2834" s="8">
        <f>E2834/100*$I$2*Main!$AF$2</f>
        <v>469.26000000000005</v>
      </c>
      <c r="G2834" s="639">
        <f>F2834*Main!$AF$4</f>
        <v>469.26000000000005</v>
      </c>
      <c r="H2834" s="105"/>
    </row>
    <row r="2835" spans="1:8" x14ac:dyDescent="0.35">
      <c r="A2835" s="416">
        <v>9194553</v>
      </c>
      <c r="B2835" s="254" t="s">
        <v>3652</v>
      </c>
      <c r="C2835" s="320"/>
      <c r="D2835" s="7">
        <v>80</v>
      </c>
      <c r="E2835" s="650">
        <v>391.05</v>
      </c>
      <c r="F2835" s="8">
        <f>E2835/100*$I$2*Main!$AF$2</f>
        <v>469.26000000000005</v>
      </c>
      <c r="G2835" s="639">
        <f>F2835*Main!$AF$4</f>
        <v>469.26000000000005</v>
      </c>
      <c r="H2835" s="105"/>
    </row>
    <row r="2836" spans="1:8" x14ac:dyDescent="0.35">
      <c r="A2836" s="416">
        <v>9194554</v>
      </c>
      <c r="B2836" s="254" t="s">
        <v>3653</v>
      </c>
      <c r="C2836" s="320"/>
      <c r="D2836" s="7">
        <v>80</v>
      </c>
      <c r="E2836" s="650">
        <v>402.05</v>
      </c>
      <c r="F2836" s="8">
        <f>E2836/100*$I$2*Main!$AF$2</f>
        <v>482.46000000000004</v>
      </c>
      <c r="G2836" s="639">
        <f>F2836*Main!$AF$4</f>
        <v>482.46000000000004</v>
      </c>
      <c r="H2836" s="105"/>
    </row>
    <row r="2837" spans="1:8" x14ac:dyDescent="0.35">
      <c r="A2837" s="416">
        <v>9194555</v>
      </c>
      <c r="B2837" s="254" t="s">
        <v>3654</v>
      </c>
      <c r="C2837" s="320"/>
      <c r="D2837" s="7">
        <v>80</v>
      </c>
      <c r="E2837" s="650">
        <v>402.05</v>
      </c>
      <c r="F2837" s="8">
        <f>E2837/100*$I$2*Main!$AF$2</f>
        <v>482.46000000000004</v>
      </c>
      <c r="G2837" s="639">
        <f>F2837*Main!$AF$4</f>
        <v>482.46000000000004</v>
      </c>
      <c r="H2837" s="105"/>
    </row>
    <row r="2838" spans="1:8" x14ac:dyDescent="0.35">
      <c r="A2838" s="416">
        <v>9194556</v>
      </c>
      <c r="B2838" s="254" t="s">
        <v>3655</v>
      </c>
      <c r="C2838" s="320"/>
      <c r="D2838" s="7">
        <v>80</v>
      </c>
      <c r="E2838" s="650">
        <v>417.40833333333336</v>
      </c>
      <c r="F2838" s="8">
        <f>E2838/100*$I$2*Main!$AF$2</f>
        <v>500.89000000000004</v>
      </c>
      <c r="G2838" s="639">
        <f>F2838*Main!$AF$4</f>
        <v>500.89000000000004</v>
      </c>
      <c r="H2838" s="105"/>
    </row>
    <row r="2839" spans="1:8" x14ac:dyDescent="0.35">
      <c r="A2839" s="416">
        <v>9194557</v>
      </c>
      <c r="B2839" s="254" t="s">
        <v>3656</v>
      </c>
      <c r="C2839" s="320"/>
      <c r="D2839" s="7">
        <v>80</v>
      </c>
      <c r="E2839" s="650">
        <v>417.40833333333336</v>
      </c>
      <c r="F2839" s="8">
        <f>E2839/100*$I$2*Main!$AF$2</f>
        <v>500.89000000000004</v>
      </c>
      <c r="G2839" s="639">
        <f>F2839*Main!$AF$4</f>
        <v>500.89000000000004</v>
      </c>
      <c r="H2839" s="105"/>
    </row>
    <row r="2840" spans="1:8" x14ac:dyDescent="0.35">
      <c r="A2840" s="416">
        <v>9194558</v>
      </c>
      <c r="B2840" s="254" t="s">
        <v>3657</v>
      </c>
      <c r="C2840" s="320"/>
      <c r="D2840" s="7">
        <v>80</v>
      </c>
      <c r="E2840" s="650">
        <v>428.4</v>
      </c>
      <c r="F2840" s="8">
        <f>E2840/100*$I$2*Main!$AF$2</f>
        <v>514.07999999999993</v>
      </c>
      <c r="G2840" s="639">
        <f>F2840*Main!$AF$4</f>
        <v>514.07999999999993</v>
      </c>
      <c r="H2840" s="105"/>
    </row>
    <row r="2841" spans="1:8" x14ac:dyDescent="0.35">
      <c r="A2841" s="416">
        <v>9194559</v>
      </c>
      <c r="B2841" s="254" t="s">
        <v>3658</v>
      </c>
      <c r="C2841" s="320"/>
      <c r="D2841" s="7">
        <v>80</v>
      </c>
      <c r="E2841" s="650">
        <v>428.4</v>
      </c>
      <c r="F2841" s="8">
        <f>E2841/100*$I$2*Main!$AF$2</f>
        <v>514.07999999999993</v>
      </c>
      <c r="G2841" s="639">
        <f>F2841*Main!$AF$4</f>
        <v>514.07999999999993</v>
      </c>
      <c r="H2841" s="105"/>
    </row>
    <row r="2842" spans="1:8" x14ac:dyDescent="0.35">
      <c r="A2842" s="416">
        <v>9194560</v>
      </c>
      <c r="B2842" s="254" t="s">
        <v>3659</v>
      </c>
      <c r="C2842" s="320"/>
      <c r="D2842" s="7">
        <v>80</v>
      </c>
      <c r="E2842" s="650">
        <v>439.4</v>
      </c>
      <c r="F2842" s="8">
        <f>E2842/100*$I$2*Main!$AF$2</f>
        <v>527.28</v>
      </c>
      <c r="G2842" s="639">
        <f>F2842*Main!$AF$4</f>
        <v>527.28</v>
      </c>
      <c r="H2842" s="105"/>
    </row>
    <row r="2843" spans="1:8" x14ac:dyDescent="0.35">
      <c r="A2843" s="416">
        <v>9194561</v>
      </c>
      <c r="B2843" s="254" t="s">
        <v>3660</v>
      </c>
      <c r="C2843" s="320"/>
      <c r="D2843" s="7">
        <v>80</v>
      </c>
      <c r="E2843" s="650">
        <v>439.4</v>
      </c>
      <c r="F2843" s="8">
        <f>E2843/100*$I$2*Main!$AF$2</f>
        <v>527.28</v>
      </c>
      <c r="G2843" s="639">
        <f>F2843*Main!$AF$4</f>
        <v>527.28</v>
      </c>
      <c r="H2843" s="105"/>
    </row>
    <row r="2844" spans="1:8" x14ac:dyDescent="0.35">
      <c r="A2844" s="416">
        <v>9195042</v>
      </c>
      <c r="B2844" s="254" t="s">
        <v>3661</v>
      </c>
      <c r="C2844" s="320"/>
      <c r="D2844" s="7">
        <v>80</v>
      </c>
      <c r="E2844" s="650">
        <v>402.05</v>
      </c>
      <c r="F2844" s="8">
        <f>E2844/100*$I$2*Main!$AF$2</f>
        <v>482.46000000000004</v>
      </c>
      <c r="G2844" s="639">
        <f>F2844*Main!$AF$4</f>
        <v>482.46000000000004</v>
      </c>
      <c r="H2844" s="105"/>
    </row>
    <row r="2845" spans="1:8" x14ac:dyDescent="0.35">
      <c r="A2845" s="416">
        <v>9195043</v>
      </c>
      <c r="B2845" s="254" t="s">
        <v>3662</v>
      </c>
      <c r="C2845" s="320"/>
      <c r="D2845" s="7">
        <v>80</v>
      </c>
      <c r="E2845" s="650">
        <v>402.05</v>
      </c>
      <c r="F2845" s="8">
        <f>E2845/100*$I$2*Main!$AF$2</f>
        <v>482.46000000000004</v>
      </c>
      <c r="G2845" s="639">
        <f>F2845*Main!$AF$4</f>
        <v>482.46000000000004</v>
      </c>
      <c r="H2845" s="105"/>
    </row>
    <row r="2846" spans="1:8" x14ac:dyDescent="0.35">
      <c r="A2846" s="416">
        <v>9195044</v>
      </c>
      <c r="B2846" s="254" t="s">
        <v>3663</v>
      </c>
      <c r="C2846" s="320"/>
      <c r="D2846" s="7">
        <v>80</v>
      </c>
      <c r="E2846" s="650">
        <v>417.40833333333336</v>
      </c>
      <c r="F2846" s="8">
        <f>E2846/100*$I$2*Main!$AF$2</f>
        <v>500.89000000000004</v>
      </c>
      <c r="G2846" s="639">
        <f>F2846*Main!$AF$4</f>
        <v>500.89000000000004</v>
      </c>
      <c r="H2846" s="105"/>
    </row>
    <row r="2847" spans="1:8" x14ac:dyDescent="0.35">
      <c r="A2847" s="416">
        <v>9195045</v>
      </c>
      <c r="B2847" s="254" t="s">
        <v>3664</v>
      </c>
      <c r="C2847" s="320"/>
      <c r="D2847" s="7">
        <v>80</v>
      </c>
      <c r="E2847" s="650">
        <v>417.40833333333336</v>
      </c>
      <c r="F2847" s="8">
        <f>E2847/100*$I$2*Main!$AF$2</f>
        <v>500.89000000000004</v>
      </c>
      <c r="G2847" s="639">
        <f>F2847*Main!$AF$4</f>
        <v>500.89000000000004</v>
      </c>
      <c r="H2847" s="105"/>
    </row>
    <row r="2848" spans="1:8" x14ac:dyDescent="0.35">
      <c r="A2848" s="416">
        <v>9195046</v>
      </c>
      <c r="B2848" s="254" t="s">
        <v>3665</v>
      </c>
      <c r="C2848" s="320"/>
      <c r="D2848" s="7">
        <v>80</v>
      </c>
      <c r="E2848" s="650">
        <v>428.4</v>
      </c>
      <c r="F2848" s="8">
        <f>E2848/100*$I$2*Main!$AF$2</f>
        <v>514.07999999999993</v>
      </c>
      <c r="G2848" s="639">
        <f>F2848*Main!$AF$4</f>
        <v>514.07999999999993</v>
      </c>
      <c r="H2848" s="105"/>
    </row>
    <row r="2849" spans="1:8" x14ac:dyDescent="0.35">
      <c r="A2849" s="416">
        <v>9195047</v>
      </c>
      <c r="B2849" s="254" t="s">
        <v>3666</v>
      </c>
      <c r="C2849" s="320"/>
      <c r="D2849" s="7">
        <v>80</v>
      </c>
      <c r="E2849" s="650">
        <v>428.4</v>
      </c>
      <c r="F2849" s="8">
        <f>E2849/100*$I$2*Main!$AF$2</f>
        <v>514.07999999999993</v>
      </c>
      <c r="G2849" s="639">
        <f>F2849*Main!$AF$4</f>
        <v>514.07999999999993</v>
      </c>
      <c r="H2849" s="105"/>
    </row>
    <row r="2850" spans="1:8" x14ac:dyDescent="0.35">
      <c r="A2850" s="416">
        <v>9195048</v>
      </c>
      <c r="B2850" s="254" t="s">
        <v>3667</v>
      </c>
      <c r="C2850" s="320"/>
      <c r="D2850" s="7">
        <v>80</v>
      </c>
      <c r="E2850" s="650">
        <v>439.4</v>
      </c>
      <c r="F2850" s="8">
        <f>E2850/100*$I$2*Main!$AF$2</f>
        <v>527.28</v>
      </c>
      <c r="G2850" s="639">
        <f>F2850*Main!$AF$4</f>
        <v>527.28</v>
      </c>
      <c r="H2850" s="105"/>
    </row>
    <row r="2851" spans="1:8" x14ac:dyDescent="0.35">
      <c r="A2851" s="416">
        <v>9195049</v>
      </c>
      <c r="B2851" s="254" t="s">
        <v>3668</v>
      </c>
      <c r="C2851" s="320"/>
      <c r="D2851" s="7">
        <v>80</v>
      </c>
      <c r="E2851" s="650">
        <v>439.4</v>
      </c>
      <c r="F2851" s="8">
        <f>E2851/100*$I$2*Main!$AF$2</f>
        <v>527.28</v>
      </c>
      <c r="G2851" s="639">
        <f>F2851*Main!$AF$4</f>
        <v>527.28</v>
      </c>
      <c r="H2851" s="105"/>
    </row>
    <row r="2852" spans="1:8" x14ac:dyDescent="0.35">
      <c r="A2852" s="416">
        <v>9206258</v>
      </c>
      <c r="B2852" s="254" t="s">
        <v>3669</v>
      </c>
      <c r="C2852" s="320"/>
      <c r="D2852" s="7">
        <v>80</v>
      </c>
      <c r="E2852" s="650">
        <v>383.11666666666667</v>
      </c>
      <c r="F2852" s="8">
        <f>E2852/100*$I$2*Main!$AF$2</f>
        <v>459.74</v>
      </c>
      <c r="G2852" s="639">
        <f>F2852*Main!$AF$4</f>
        <v>459.74</v>
      </c>
      <c r="H2852" s="105"/>
    </row>
    <row r="2853" spans="1:8" x14ac:dyDescent="0.35">
      <c r="A2853" s="416">
        <v>9194691</v>
      </c>
      <c r="B2853" s="254" t="s">
        <v>3670</v>
      </c>
      <c r="C2853" s="320"/>
      <c r="D2853" s="7">
        <v>1</v>
      </c>
      <c r="E2853" s="650">
        <v>1844.4166666666667</v>
      </c>
      <c r="F2853" s="8">
        <f>E2853/100*$I$2*Main!$AF$2</f>
        <v>2213.3000000000002</v>
      </c>
      <c r="G2853" s="639">
        <f>F2853*Main!$AF$4</f>
        <v>2213.3000000000002</v>
      </c>
      <c r="H2853" s="105"/>
    </row>
    <row r="2854" spans="1:8" x14ac:dyDescent="0.35">
      <c r="A2854" s="416">
        <v>9194692</v>
      </c>
      <c r="B2854" s="254" t="s">
        <v>3671</v>
      </c>
      <c r="C2854" s="320"/>
      <c r="D2854" s="7">
        <v>1</v>
      </c>
      <c r="E2854" s="650">
        <v>1855.575</v>
      </c>
      <c r="F2854" s="8">
        <f>E2854/100*$I$2*Main!$AF$2</f>
        <v>2226.69</v>
      </c>
      <c r="G2854" s="639">
        <f>F2854*Main!$AF$4</f>
        <v>2226.69</v>
      </c>
      <c r="H2854" s="105"/>
    </row>
    <row r="2855" spans="1:8" x14ac:dyDescent="0.35">
      <c r="A2855" s="416">
        <v>9194693</v>
      </c>
      <c r="B2855" s="254" t="s">
        <v>3672</v>
      </c>
      <c r="C2855" s="320"/>
      <c r="D2855" s="7">
        <v>1</v>
      </c>
      <c r="E2855" s="650">
        <v>1869.5666666666666</v>
      </c>
      <c r="F2855" s="8">
        <f>E2855/100*$I$2*Main!$AF$2</f>
        <v>2243.48</v>
      </c>
      <c r="G2855" s="639">
        <f>F2855*Main!$AF$4</f>
        <v>2243.48</v>
      </c>
      <c r="H2855" s="105"/>
    </row>
    <row r="2856" spans="1:8" x14ac:dyDescent="0.35">
      <c r="A2856" s="416">
        <v>9194694</v>
      </c>
      <c r="B2856" s="254" t="s">
        <v>3673</v>
      </c>
      <c r="C2856" s="320"/>
      <c r="D2856" s="7">
        <v>1</v>
      </c>
      <c r="E2856" s="650">
        <v>1889.15</v>
      </c>
      <c r="F2856" s="8">
        <f>E2856/100*$I$2*Main!$AF$2</f>
        <v>2266.98</v>
      </c>
      <c r="G2856" s="639">
        <f>F2856*Main!$AF$4</f>
        <v>2266.98</v>
      </c>
      <c r="H2856" s="105"/>
    </row>
    <row r="2857" spans="1:8" x14ac:dyDescent="0.35">
      <c r="A2857" s="416">
        <v>9194695</v>
      </c>
      <c r="B2857" s="254" t="s">
        <v>3674</v>
      </c>
      <c r="C2857" s="320"/>
      <c r="D2857" s="7">
        <v>1</v>
      </c>
      <c r="E2857" s="650">
        <v>1903.1416666666667</v>
      </c>
      <c r="F2857" s="8">
        <f>E2857/100*$I$2*Main!$AF$2</f>
        <v>2283.77</v>
      </c>
      <c r="G2857" s="639">
        <f>F2857*Main!$AF$4</f>
        <v>2283.77</v>
      </c>
      <c r="H2857" s="105"/>
    </row>
    <row r="2858" spans="1:8" x14ac:dyDescent="0.35">
      <c r="A2858" s="416">
        <v>9194696</v>
      </c>
      <c r="B2858" s="254" t="s">
        <v>3675</v>
      </c>
      <c r="C2858" s="320"/>
      <c r="D2858" s="7">
        <v>1</v>
      </c>
      <c r="E2858" s="650">
        <v>1917.075</v>
      </c>
      <c r="F2858" s="8">
        <f>E2858/100*$I$2*Main!$AF$2</f>
        <v>2300.4900000000002</v>
      </c>
      <c r="G2858" s="639">
        <f>F2858*Main!$AF$4</f>
        <v>2300.4900000000002</v>
      </c>
      <c r="H2858" s="105"/>
    </row>
    <row r="2859" spans="1:8" x14ac:dyDescent="0.35">
      <c r="A2859" s="416">
        <v>9194659</v>
      </c>
      <c r="B2859" s="254" t="s">
        <v>3676</v>
      </c>
      <c r="C2859" s="320"/>
      <c r="D2859" s="7">
        <v>1</v>
      </c>
      <c r="E2859" s="650">
        <v>669.50833333333333</v>
      </c>
      <c r="F2859" s="8">
        <f>E2859/100*$I$2*Main!$AF$2</f>
        <v>803.41</v>
      </c>
      <c r="G2859" s="639">
        <f>F2859*Main!$AF$4</f>
        <v>803.41</v>
      </c>
      <c r="H2859" s="105"/>
    </row>
    <row r="2860" spans="1:8" x14ac:dyDescent="0.35">
      <c r="A2860" s="416">
        <v>9194712</v>
      </c>
      <c r="B2860" s="254" t="s">
        <v>3677</v>
      </c>
      <c r="C2860" s="320"/>
      <c r="D2860" s="7">
        <v>1</v>
      </c>
      <c r="E2860" s="650">
        <v>2345.9166666666665</v>
      </c>
      <c r="F2860" s="8">
        <f>E2860/100*$I$2*Main!$AF$2</f>
        <v>2815.1</v>
      </c>
      <c r="G2860" s="639">
        <f>F2860*Main!$AF$4</f>
        <v>2815.1</v>
      </c>
      <c r="H2860" s="105"/>
    </row>
    <row r="2861" spans="1:8" x14ac:dyDescent="0.35">
      <c r="A2861" s="416">
        <v>9194713</v>
      </c>
      <c r="B2861" s="254" t="s">
        <v>3678</v>
      </c>
      <c r="C2861" s="320"/>
      <c r="D2861" s="7">
        <v>1</v>
      </c>
      <c r="E2861" s="650">
        <v>2359.6</v>
      </c>
      <c r="F2861" s="8">
        <f>E2861/100*$I$2*Main!$AF$2</f>
        <v>2831.52</v>
      </c>
      <c r="G2861" s="639">
        <f>F2861*Main!$AF$4</f>
        <v>2831.52</v>
      </c>
      <c r="H2861" s="105"/>
    </row>
    <row r="2862" spans="1:8" x14ac:dyDescent="0.35">
      <c r="A2862" s="416">
        <v>9194714</v>
      </c>
      <c r="B2862" s="254" t="s">
        <v>3679</v>
      </c>
      <c r="C2862" s="320"/>
      <c r="D2862" s="7">
        <v>1</v>
      </c>
      <c r="E2862" s="650">
        <v>2376.6916666666666</v>
      </c>
      <c r="F2862" s="8">
        <f>E2862/100*$I$2*Main!$AF$2</f>
        <v>2852.03</v>
      </c>
      <c r="G2862" s="639">
        <f>F2862*Main!$AF$4</f>
        <v>2852.03</v>
      </c>
      <c r="H2862" s="105"/>
    </row>
    <row r="2863" spans="1:8" x14ac:dyDescent="0.35">
      <c r="A2863" s="416">
        <v>9194715</v>
      </c>
      <c r="B2863" s="254" t="s">
        <v>3680</v>
      </c>
      <c r="C2863" s="320"/>
      <c r="D2863" s="7">
        <v>1</v>
      </c>
      <c r="E2863" s="650">
        <v>2400.5583333333334</v>
      </c>
      <c r="F2863" s="8">
        <f>E2863/100*$I$2*Main!$AF$2</f>
        <v>2880.67</v>
      </c>
      <c r="G2863" s="639">
        <f>F2863*Main!$AF$4</f>
        <v>2880.67</v>
      </c>
      <c r="H2863" s="105"/>
    </row>
    <row r="2864" spans="1:8" x14ac:dyDescent="0.35">
      <c r="A2864" s="416">
        <v>9194716</v>
      </c>
      <c r="B2864" s="254" t="s">
        <v>3681</v>
      </c>
      <c r="C2864" s="320"/>
      <c r="D2864" s="7">
        <v>1</v>
      </c>
      <c r="E2864" s="650">
        <v>2417.6583333333333</v>
      </c>
      <c r="F2864" s="8">
        <f>E2864/100*$I$2*Main!$AF$2</f>
        <v>2901.19</v>
      </c>
      <c r="G2864" s="639">
        <f>F2864*Main!$AF$4</f>
        <v>2901.19</v>
      </c>
      <c r="H2864" s="105"/>
    </row>
    <row r="2865" spans="1:8" x14ac:dyDescent="0.35">
      <c r="A2865" s="416">
        <v>9194717</v>
      </c>
      <c r="B2865" s="254" t="s">
        <v>3682</v>
      </c>
      <c r="C2865" s="320"/>
      <c r="D2865" s="7">
        <v>1</v>
      </c>
      <c r="E2865" s="650">
        <v>2434.7333333333331</v>
      </c>
      <c r="F2865" s="8">
        <f>E2865/100*$I$2*Main!$AF$2</f>
        <v>2921.68</v>
      </c>
      <c r="G2865" s="639">
        <f>F2865*Main!$AF$4</f>
        <v>2921.68</v>
      </c>
      <c r="H2865" s="105"/>
    </row>
    <row r="2866" spans="1:8" x14ac:dyDescent="0.35">
      <c r="A2866" s="416">
        <v>9194662</v>
      </c>
      <c r="B2866" s="254" t="s">
        <v>3683</v>
      </c>
      <c r="C2866" s="320"/>
      <c r="D2866" s="7">
        <v>1</v>
      </c>
      <c r="E2866" s="650">
        <v>1087.8916666666667</v>
      </c>
      <c r="F2866" s="8">
        <f>E2866/100*$I$2*Main!$AF$2</f>
        <v>1305.47</v>
      </c>
      <c r="G2866" s="639">
        <f>F2866*Main!$AF$4</f>
        <v>1305.47</v>
      </c>
      <c r="H2866" s="105"/>
    </row>
    <row r="2867" spans="1:8" x14ac:dyDescent="0.35">
      <c r="A2867" s="416">
        <v>9194811</v>
      </c>
      <c r="B2867" s="254" t="s">
        <v>3684</v>
      </c>
      <c r="C2867" s="7" t="s">
        <v>36</v>
      </c>
      <c r="D2867" s="7">
        <v>1</v>
      </c>
      <c r="E2867" s="650">
        <v>3711.8583333333331</v>
      </c>
      <c r="F2867" s="8">
        <f>E2867/100*$I$2*Main!$AF$2</f>
        <v>4454.2299999999996</v>
      </c>
      <c r="G2867" s="639">
        <f>F2867*Main!$AF$4</f>
        <v>4454.2299999999996</v>
      </c>
      <c r="H2867" s="105"/>
    </row>
    <row r="2868" spans="1:8" x14ac:dyDescent="0.35">
      <c r="A2868" s="416">
        <v>9194812</v>
      </c>
      <c r="B2868" s="254" t="s">
        <v>3685</v>
      </c>
      <c r="C2868" s="7" t="s">
        <v>36</v>
      </c>
      <c r="D2868" s="7">
        <v>1</v>
      </c>
      <c r="E2868" s="650">
        <v>3739.8166666666666</v>
      </c>
      <c r="F2868" s="8">
        <f>E2868/100*$I$2*Main!$AF$2</f>
        <v>4487.7800000000007</v>
      </c>
      <c r="G2868" s="639">
        <f>F2868*Main!$AF$4</f>
        <v>4487.7800000000007</v>
      </c>
      <c r="H2868" s="105"/>
    </row>
    <row r="2869" spans="1:8" x14ac:dyDescent="0.35">
      <c r="A2869" s="416">
        <v>9194813</v>
      </c>
      <c r="B2869" s="254" t="s">
        <v>3686</v>
      </c>
      <c r="C2869" s="7" t="s">
        <v>36</v>
      </c>
      <c r="D2869" s="7">
        <v>1</v>
      </c>
      <c r="E2869" s="650">
        <v>3774.75</v>
      </c>
      <c r="F2869" s="8">
        <f>E2869/100*$I$2*Main!$AF$2</f>
        <v>4529.7000000000007</v>
      </c>
      <c r="G2869" s="639">
        <f>F2869*Main!$AF$4</f>
        <v>4529.7000000000007</v>
      </c>
      <c r="H2869" s="105"/>
    </row>
    <row r="2870" spans="1:8" x14ac:dyDescent="0.35">
      <c r="A2870" s="416">
        <v>9194814</v>
      </c>
      <c r="B2870" s="254" t="s">
        <v>3687</v>
      </c>
      <c r="C2870" s="320"/>
      <c r="D2870" s="7">
        <v>1</v>
      </c>
      <c r="E2870" s="650">
        <v>3823.7</v>
      </c>
      <c r="F2870" s="8">
        <f>E2870/100*$I$2*Main!$AF$2</f>
        <v>4588.4399999999996</v>
      </c>
      <c r="G2870" s="639">
        <f>F2870*Main!$AF$4</f>
        <v>4588.4399999999996</v>
      </c>
      <c r="H2870" s="105"/>
    </row>
    <row r="2871" spans="1:8" x14ac:dyDescent="0.35">
      <c r="A2871" s="416">
        <v>9194815</v>
      </c>
      <c r="B2871" s="254" t="s">
        <v>3688</v>
      </c>
      <c r="C2871" s="320"/>
      <c r="D2871" s="7">
        <v>1</v>
      </c>
      <c r="E2871" s="650">
        <v>3858.6166666666668</v>
      </c>
      <c r="F2871" s="8">
        <f>E2871/100*$I$2*Main!$AF$2</f>
        <v>4630.34</v>
      </c>
      <c r="G2871" s="639">
        <f>F2871*Main!$AF$4</f>
        <v>4630.34</v>
      </c>
      <c r="H2871" s="105"/>
    </row>
    <row r="2872" spans="1:8" x14ac:dyDescent="0.35">
      <c r="A2872" s="416">
        <v>9194816</v>
      </c>
      <c r="B2872" s="254" t="s">
        <v>3689</v>
      </c>
      <c r="C2872" s="320"/>
      <c r="D2872" s="7">
        <v>1</v>
      </c>
      <c r="E2872" s="650">
        <v>3893.6</v>
      </c>
      <c r="F2872" s="8">
        <f>E2872/100*$I$2*Main!$AF$2</f>
        <v>4672.32</v>
      </c>
      <c r="G2872" s="639">
        <f>F2872*Main!$AF$4</f>
        <v>4672.32</v>
      </c>
      <c r="H2872" s="105"/>
    </row>
    <row r="2873" spans="1:8" x14ac:dyDescent="0.35">
      <c r="A2873" s="416">
        <v>9196319</v>
      </c>
      <c r="B2873" s="254" t="s">
        <v>3690</v>
      </c>
      <c r="C2873" s="320"/>
      <c r="D2873" s="7">
        <v>1</v>
      </c>
      <c r="E2873" s="650">
        <v>1589.9916666666666</v>
      </c>
      <c r="F2873" s="8">
        <f>E2873/100*$I$2*Main!$AF$2</f>
        <v>1907.99</v>
      </c>
      <c r="G2873" s="639">
        <f>F2873*Main!$AF$4</f>
        <v>1907.99</v>
      </c>
      <c r="H2873" s="105"/>
    </row>
    <row r="2874" spans="1:8" x14ac:dyDescent="0.35">
      <c r="A2874" s="416">
        <v>9194832</v>
      </c>
      <c r="B2874" s="254" t="s">
        <v>3691</v>
      </c>
      <c r="C2874" s="7" t="s">
        <v>36</v>
      </c>
      <c r="D2874" s="7">
        <v>1</v>
      </c>
      <c r="E2874" s="650">
        <v>4431.708333333333</v>
      </c>
      <c r="F2874" s="8">
        <f>E2874/100*$I$2*Main!$AF$2</f>
        <v>5318.0499999999993</v>
      </c>
      <c r="G2874" s="639">
        <f>F2874*Main!$AF$4</f>
        <v>5318.0499999999993</v>
      </c>
      <c r="H2874" s="105"/>
    </row>
    <row r="2875" spans="1:8" x14ac:dyDescent="0.35">
      <c r="A2875" s="416">
        <v>9194833</v>
      </c>
      <c r="B2875" s="254" t="s">
        <v>3692</v>
      </c>
      <c r="C2875" s="7" t="s">
        <v>36</v>
      </c>
      <c r="D2875" s="7">
        <v>1</v>
      </c>
      <c r="E2875" s="650">
        <v>4465.8916666666664</v>
      </c>
      <c r="F2875" s="8">
        <f>E2875/100*$I$2*Main!$AF$2</f>
        <v>5359.07</v>
      </c>
      <c r="G2875" s="639">
        <f>F2875*Main!$AF$4</f>
        <v>5359.07</v>
      </c>
      <c r="H2875" s="105"/>
    </row>
    <row r="2876" spans="1:8" x14ac:dyDescent="0.35">
      <c r="A2876" s="416">
        <v>9194834</v>
      </c>
      <c r="B2876" s="254" t="s">
        <v>3693</v>
      </c>
      <c r="C2876" s="7" t="s">
        <v>36</v>
      </c>
      <c r="D2876" s="7">
        <v>1</v>
      </c>
      <c r="E2876" s="650">
        <v>4508.6083333333336</v>
      </c>
      <c r="F2876" s="8">
        <f>E2876/100*$I$2*Main!$AF$2</f>
        <v>5410.33</v>
      </c>
      <c r="G2876" s="639">
        <f>F2876*Main!$AF$4</f>
        <v>5410.33</v>
      </c>
      <c r="H2876" s="105"/>
    </row>
    <row r="2877" spans="1:8" x14ac:dyDescent="0.35">
      <c r="A2877" s="416">
        <v>9194835</v>
      </c>
      <c r="B2877" s="254" t="s">
        <v>3694</v>
      </c>
      <c r="C2877" s="320"/>
      <c r="D2877" s="7">
        <v>1</v>
      </c>
      <c r="E2877" s="650">
        <v>4568.416666666667</v>
      </c>
      <c r="F2877" s="8">
        <f>E2877/100*$I$2*Main!$AF$2</f>
        <v>5482.1</v>
      </c>
      <c r="G2877" s="639">
        <f>F2877*Main!$AF$4</f>
        <v>5482.1</v>
      </c>
      <c r="H2877" s="105"/>
    </row>
    <row r="2878" spans="1:8" x14ac:dyDescent="0.35">
      <c r="A2878" s="416">
        <v>9194836</v>
      </c>
      <c r="B2878" s="254" t="s">
        <v>3695</v>
      </c>
      <c r="C2878" s="320"/>
      <c r="D2878" s="7">
        <v>1</v>
      </c>
      <c r="E2878" s="650">
        <v>4611.1000000000004</v>
      </c>
      <c r="F2878" s="8">
        <f>E2878/100*$I$2*Main!$AF$2</f>
        <v>5533.3200000000006</v>
      </c>
      <c r="G2878" s="639">
        <f>F2878*Main!$AF$4</f>
        <v>5533.3200000000006</v>
      </c>
      <c r="H2878" s="105"/>
    </row>
    <row r="2879" spans="1:8" x14ac:dyDescent="0.35">
      <c r="A2879" s="416">
        <v>9194837</v>
      </c>
      <c r="B2879" s="254" t="s">
        <v>3696</v>
      </c>
      <c r="C2879" s="320"/>
      <c r="D2879" s="7">
        <v>1</v>
      </c>
      <c r="E2879" s="650">
        <v>4653.8166666666666</v>
      </c>
      <c r="F2879" s="8">
        <f>E2879/100*$I$2*Main!$AF$2</f>
        <v>5584.58</v>
      </c>
      <c r="G2879" s="639">
        <f>F2879*Main!$AF$4</f>
        <v>5584.58</v>
      </c>
      <c r="H2879" s="105"/>
    </row>
    <row r="2880" spans="1:8" x14ac:dyDescent="0.35">
      <c r="A2880" s="416">
        <v>9196322</v>
      </c>
      <c r="B2880" s="254" t="s">
        <v>3697</v>
      </c>
      <c r="C2880" s="320"/>
      <c r="D2880" s="7">
        <v>1</v>
      </c>
      <c r="E2880" s="650">
        <v>2008.4083333333333</v>
      </c>
      <c r="F2880" s="8">
        <f>E2880/100*$I$2*Main!$AF$2</f>
        <v>2410.0899999999997</v>
      </c>
      <c r="G2880" s="639">
        <f>F2880*Main!$AF$4</f>
        <v>2410.0899999999997</v>
      </c>
      <c r="H2880" s="105"/>
    </row>
    <row r="2881" spans="1:8" x14ac:dyDescent="0.35">
      <c r="A2881" s="416">
        <v>9194739</v>
      </c>
      <c r="B2881" s="254" t="s">
        <v>3698</v>
      </c>
      <c r="C2881" s="320"/>
      <c r="D2881" s="7">
        <v>20</v>
      </c>
      <c r="E2881" s="650">
        <v>2594.7666666666669</v>
      </c>
      <c r="F2881" s="8">
        <f>E2881/100*$I$2*Main!$AF$2</f>
        <v>3113.7200000000003</v>
      </c>
      <c r="G2881" s="639">
        <f>F2881*Main!$AF$4</f>
        <v>3113.7200000000003</v>
      </c>
      <c r="H2881" s="105"/>
    </row>
    <row r="2882" spans="1:8" x14ac:dyDescent="0.35">
      <c r="A2882" s="416">
        <v>9194741</v>
      </c>
      <c r="B2882" s="254" t="s">
        <v>3699</v>
      </c>
      <c r="C2882" s="320"/>
      <c r="D2882" s="7">
        <v>20</v>
      </c>
      <c r="E2882" s="650">
        <v>2859.75</v>
      </c>
      <c r="F2882" s="8">
        <f>E2882/100*$I$2*Main!$AF$2</f>
        <v>3431.7</v>
      </c>
      <c r="G2882" s="639">
        <f>F2882*Main!$AF$4</f>
        <v>3431.7</v>
      </c>
      <c r="H2882" s="105"/>
    </row>
    <row r="2883" spans="1:8" x14ac:dyDescent="0.35">
      <c r="A2883" s="416">
        <v>9194743</v>
      </c>
      <c r="B2883" s="254" t="s">
        <v>3700</v>
      </c>
      <c r="C2883" s="320"/>
      <c r="D2883" s="7">
        <v>20</v>
      </c>
      <c r="E2883" s="650">
        <v>4360.4916666666668</v>
      </c>
      <c r="F2883" s="8">
        <f>E2883/100*$I$2*Main!$AF$2</f>
        <v>5232.59</v>
      </c>
      <c r="G2883" s="639">
        <f>F2883*Main!$AF$4</f>
        <v>5232.59</v>
      </c>
      <c r="H2883" s="105"/>
    </row>
    <row r="2884" spans="1:8" x14ac:dyDescent="0.35">
      <c r="A2884" s="416">
        <v>9293511</v>
      </c>
      <c r="B2884" s="254" t="s">
        <v>3701</v>
      </c>
      <c r="C2884" s="320"/>
      <c r="D2884" s="7">
        <v>20</v>
      </c>
      <c r="E2884" s="650">
        <v>4467.125</v>
      </c>
      <c r="F2884" s="8">
        <f>E2884/100*$I$2*Main!$AF$2</f>
        <v>5360.55</v>
      </c>
      <c r="G2884" s="639">
        <f>F2884*Main!$AF$4</f>
        <v>5360.55</v>
      </c>
      <c r="H2884" s="105"/>
    </row>
    <row r="2885" spans="1:8" x14ac:dyDescent="0.35">
      <c r="A2885" s="416">
        <v>9194766</v>
      </c>
      <c r="B2885" s="254" t="s">
        <v>3702</v>
      </c>
      <c r="C2885" s="320"/>
      <c r="D2885" s="7">
        <v>1</v>
      </c>
      <c r="E2885" s="650">
        <v>5630.166666666667</v>
      </c>
      <c r="F2885" s="8">
        <f>E2885/100*$I$2*Main!$AF$2</f>
        <v>6756.2000000000007</v>
      </c>
      <c r="G2885" s="639">
        <f>F2885*Main!$AF$4</f>
        <v>6756.2000000000007</v>
      </c>
      <c r="H2885" s="105"/>
    </row>
    <row r="2886" spans="1:8" x14ac:dyDescent="0.35">
      <c r="A2886" s="416">
        <v>9196349</v>
      </c>
      <c r="B2886" s="254" t="s">
        <v>3703</v>
      </c>
      <c r="C2886" s="320"/>
      <c r="D2886" s="7">
        <v>1</v>
      </c>
      <c r="E2886" s="650">
        <v>836.875</v>
      </c>
      <c r="F2886" s="8">
        <f>E2886/100*$I$2*Main!$AF$2</f>
        <v>1004.25</v>
      </c>
      <c r="G2886" s="639">
        <f>F2886*Main!$AF$4</f>
        <v>1004.25</v>
      </c>
      <c r="H2886" s="105"/>
    </row>
    <row r="2887" spans="1:8" x14ac:dyDescent="0.35">
      <c r="A2887" s="416">
        <v>9293518</v>
      </c>
      <c r="B2887" s="254" t="s">
        <v>3704</v>
      </c>
      <c r="C2887" s="320"/>
      <c r="D2887" s="7">
        <v>1</v>
      </c>
      <c r="E2887" s="650">
        <v>1999</v>
      </c>
      <c r="F2887" s="8">
        <f>E2887/100*$I$2*Main!$AF$2</f>
        <v>2398.7999999999997</v>
      </c>
      <c r="G2887" s="639">
        <f>F2887*Main!$AF$4</f>
        <v>2398.7999999999997</v>
      </c>
      <c r="H2887" s="105"/>
    </row>
    <row r="2888" spans="1:8" x14ac:dyDescent="0.35">
      <c r="A2888" s="416">
        <v>9235837</v>
      </c>
      <c r="B2888" s="254" t="s">
        <v>3705</v>
      </c>
      <c r="C2888" s="320"/>
      <c r="D2888" s="7">
        <v>1</v>
      </c>
      <c r="E2888" s="650">
        <v>804.67499999999995</v>
      </c>
      <c r="F2888" s="8">
        <f>E2888/100*$I$2*Main!$AF$2</f>
        <v>965.6099999999999</v>
      </c>
      <c r="G2888" s="639">
        <f>F2888*Main!$AF$4</f>
        <v>965.6099999999999</v>
      </c>
      <c r="H2888" s="105"/>
    </row>
    <row r="2889" spans="1:8" x14ac:dyDescent="0.35">
      <c r="A2889" s="416">
        <v>9194616</v>
      </c>
      <c r="B2889" s="254" t="s">
        <v>3706</v>
      </c>
      <c r="C2889" s="320"/>
      <c r="D2889" s="7">
        <v>30</v>
      </c>
      <c r="E2889" s="650">
        <v>1848.5166666666667</v>
      </c>
      <c r="F2889" s="8">
        <f>E2889/100*$I$2*Main!$AF$2</f>
        <v>2218.2200000000003</v>
      </c>
      <c r="G2889" s="639">
        <f>F2889*Main!$AF$4</f>
        <v>2218.2200000000003</v>
      </c>
      <c r="H2889" s="105"/>
    </row>
    <row r="2890" spans="1:8" x14ac:dyDescent="0.35">
      <c r="A2890" s="416">
        <v>1065191</v>
      </c>
      <c r="B2890" s="254" t="s">
        <v>3707</v>
      </c>
      <c r="C2890" s="320"/>
      <c r="D2890" s="7">
        <v>400</v>
      </c>
      <c r="E2890" s="650">
        <v>29.008333333333333</v>
      </c>
      <c r="F2890" s="8">
        <f>E2890/100*$I$2*Main!$AF$2</f>
        <v>34.809999999999995</v>
      </c>
      <c r="G2890" s="639">
        <f>F2890*Main!$AF$4</f>
        <v>34.809999999999995</v>
      </c>
      <c r="H2890" s="105"/>
    </row>
    <row r="2891" spans="1:8" x14ac:dyDescent="0.35">
      <c r="A2891" s="416">
        <v>1061450</v>
      </c>
      <c r="B2891" s="254" t="s">
        <v>986</v>
      </c>
      <c r="C2891" s="320"/>
      <c r="D2891" s="7">
        <v>400</v>
      </c>
      <c r="E2891" s="650">
        <v>35.424999999999997</v>
      </c>
      <c r="F2891" s="8">
        <f>E2891/100*$I$2*Main!$AF$2</f>
        <v>42.509999999999991</v>
      </c>
      <c r="G2891" s="639">
        <f>F2891*Main!$AF$4</f>
        <v>42.509999999999991</v>
      </c>
      <c r="H2891" s="105"/>
    </row>
    <row r="2892" spans="1:8" x14ac:dyDescent="0.35">
      <c r="A2892" s="416">
        <v>9002503</v>
      </c>
      <c r="B2892" s="254" t="s">
        <v>3708</v>
      </c>
      <c r="C2892" s="320"/>
      <c r="D2892" s="7">
        <v>400</v>
      </c>
      <c r="E2892" s="650">
        <v>12.925000000000001</v>
      </c>
      <c r="F2892" s="8">
        <f>E2892/100*$I$2*Main!$AF$2</f>
        <v>15.51</v>
      </c>
      <c r="G2892" s="639">
        <f>F2892*Main!$AF$4</f>
        <v>15.51</v>
      </c>
      <c r="H2892" s="105"/>
    </row>
    <row r="2893" spans="1:8" x14ac:dyDescent="0.35">
      <c r="A2893" s="416">
        <v>1061965</v>
      </c>
      <c r="B2893" s="254" t="s">
        <v>3709</v>
      </c>
      <c r="C2893" s="320"/>
      <c r="D2893" s="7">
        <v>400</v>
      </c>
      <c r="E2893" s="650">
        <v>13.975</v>
      </c>
      <c r="F2893" s="8">
        <f>E2893/100*$I$2*Main!$AF$2</f>
        <v>16.77</v>
      </c>
      <c r="G2893" s="639">
        <f>F2893*Main!$AF$4</f>
        <v>16.77</v>
      </c>
      <c r="H2893" s="105"/>
    </row>
    <row r="2894" spans="1:8" x14ac:dyDescent="0.35">
      <c r="A2894" s="416">
        <v>9098724</v>
      </c>
      <c r="B2894" s="254" t="s">
        <v>3710</v>
      </c>
      <c r="C2894" s="320"/>
      <c r="D2894" s="7">
        <v>80</v>
      </c>
      <c r="E2894" s="650">
        <v>77.308333333333337</v>
      </c>
      <c r="F2894" s="8">
        <f>E2894/100*$I$2*Main!$AF$2</f>
        <v>92.77</v>
      </c>
      <c r="G2894" s="639">
        <f>F2894*Main!$AF$4</f>
        <v>92.77</v>
      </c>
      <c r="H2894" s="105"/>
    </row>
    <row r="2895" spans="1:8" x14ac:dyDescent="0.35">
      <c r="A2895" s="416">
        <v>9268143</v>
      </c>
      <c r="B2895" s="254" t="s">
        <v>987</v>
      </c>
      <c r="C2895" s="320"/>
      <c r="D2895" s="7">
        <v>1</v>
      </c>
      <c r="E2895" s="650">
        <v>726.20833333333337</v>
      </c>
      <c r="F2895" s="8">
        <f>E2895/100*$I$2*Main!$AF$2</f>
        <v>871.45</v>
      </c>
      <c r="G2895" s="639">
        <f>F2895*Main!$AF$4</f>
        <v>871.45</v>
      </c>
      <c r="H2895" s="105"/>
    </row>
    <row r="2896" spans="1:8" x14ac:dyDescent="0.35">
      <c r="A2896" s="416">
        <v>9268145</v>
      </c>
      <c r="B2896" s="254" t="s">
        <v>988</v>
      </c>
      <c r="C2896" s="320"/>
      <c r="D2896" s="7">
        <v>1</v>
      </c>
      <c r="E2896" s="650">
        <v>484.84166666666664</v>
      </c>
      <c r="F2896" s="8">
        <f>E2896/100*$I$2*Main!$AF$2</f>
        <v>581.80999999999995</v>
      </c>
      <c r="G2896" s="639">
        <f>F2896*Main!$AF$4</f>
        <v>581.80999999999995</v>
      </c>
      <c r="H2896" s="105"/>
    </row>
    <row r="2897" spans="1:8" x14ac:dyDescent="0.35">
      <c r="A2897" s="416">
        <v>9268144</v>
      </c>
      <c r="B2897" s="254" t="s">
        <v>989</v>
      </c>
      <c r="C2897" s="320"/>
      <c r="D2897" s="7">
        <v>1</v>
      </c>
      <c r="E2897" s="650">
        <v>925.38333333333333</v>
      </c>
      <c r="F2897" s="8">
        <f>E2897/100*$I$2*Main!$AF$2</f>
        <v>1110.46</v>
      </c>
      <c r="G2897" s="639">
        <f>F2897*Main!$AF$4</f>
        <v>1110.46</v>
      </c>
      <c r="H2897" s="105"/>
    </row>
    <row r="2898" spans="1:8" x14ac:dyDescent="0.35">
      <c r="A2898" s="416">
        <v>9117782</v>
      </c>
      <c r="B2898" s="254" t="s">
        <v>990</v>
      </c>
      <c r="C2898" s="7" t="s">
        <v>36</v>
      </c>
      <c r="D2898" s="7">
        <v>100</v>
      </c>
      <c r="E2898" s="650">
        <v>105.50833333333334</v>
      </c>
      <c r="F2898" s="8">
        <f>E2898/100*$I$2*Main!$AF$2</f>
        <v>126.61</v>
      </c>
      <c r="G2898" s="639">
        <f>F2898*Main!$AF$4</f>
        <v>126.61</v>
      </c>
      <c r="H2898" s="105"/>
    </row>
    <row r="2899" spans="1:8" x14ac:dyDescent="0.35">
      <c r="A2899" s="416">
        <v>9194646</v>
      </c>
      <c r="B2899" s="254" t="s">
        <v>3711</v>
      </c>
      <c r="C2899" s="320"/>
      <c r="D2899" s="7">
        <v>300</v>
      </c>
      <c r="E2899" s="650">
        <v>29.008333333333333</v>
      </c>
      <c r="F2899" s="8">
        <f>E2899/100*$I$2*Main!$AF$2</f>
        <v>34.809999999999995</v>
      </c>
      <c r="G2899" s="639">
        <f>F2899*Main!$AF$4</f>
        <v>34.809999999999995</v>
      </c>
      <c r="H2899" s="105"/>
    </row>
    <row r="2900" spans="1:8" x14ac:dyDescent="0.35">
      <c r="A2900" s="416">
        <v>9194652</v>
      </c>
      <c r="B2900" s="254" t="s">
        <v>3712</v>
      </c>
      <c r="C2900" s="320"/>
      <c r="D2900" s="7">
        <v>300</v>
      </c>
      <c r="E2900" s="650">
        <v>85.333333333333329</v>
      </c>
      <c r="F2900" s="8">
        <f>E2900/100*$I$2*Main!$AF$2</f>
        <v>102.39999999999999</v>
      </c>
      <c r="G2900" s="639">
        <f>F2900*Main!$AF$4</f>
        <v>102.39999999999999</v>
      </c>
      <c r="H2900" s="105"/>
    </row>
    <row r="2901" spans="1:8" x14ac:dyDescent="0.35">
      <c r="A2901" s="416">
        <v>9194647</v>
      </c>
      <c r="B2901" s="254" t="s">
        <v>3713</v>
      </c>
      <c r="C2901" s="320"/>
      <c r="D2901" s="7">
        <v>300</v>
      </c>
      <c r="E2901" s="650">
        <v>29.008333333333333</v>
      </c>
      <c r="F2901" s="8">
        <f>E2901/100*$I$2*Main!$AF$2</f>
        <v>34.809999999999995</v>
      </c>
      <c r="G2901" s="639">
        <f>F2901*Main!$AF$4</f>
        <v>34.809999999999995</v>
      </c>
      <c r="H2901" s="105"/>
    </row>
    <row r="2902" spans="1:8" x14ac:dyDescent="0.35">
      <c r="A2902" s="416">
        <v>9194653</v>
      </c>
      <c r="B2902" s="254" t="s">
        <v>3714</v>
      </c>
      <c r="C2902" s="320"/>
      <c r="D2902" s="7">
        <v>300</v>
      </c>
      <c r="E2902" s="650">
        <v>85.333333333333329</v>
      </c>
      <c r="F2902" s="8">
        <f>E2902/100*$I$2*Main!$AF$2</f>
        <v>102.39999999999999</v>
      </c>
      <c r="G2902" s="639">
        <f>F2902*Main!$AF$4</f>
        <v>102.39999999999999</v>
      </c>
      <c r="H2902" s="105"/>
    </row>
    <row r="2903" spans="1:8" x14ac:dyDescent="0.35">
      <c r="A2903" s="416">
        <v>9194648</v>
      </c>
      <c r="B2903" s="254" t="s">
        <v>3715</v>
      </c>
      <c r="C2903" s="320"/>
      <c r="D2903" s="7">
        <v>300</v>
      </c>
      <c r="E2903" s="650">
        <v>29.008333333333333</v>
      </c>
      <c r="F2903" s="8">
        <f>E2903/100*$I$2*Main!$AF$2</f>
        <v>34.809999999999995</v>
      </c>
      <c r="G2903" s="639">
        <f>F2903*Main!$AF$4</f>
        <v>34.809999999999995</v>
      </c>
      <c r="H2903" s="105"/>
    </row>
    <row r="2904" spans="1:8" x14ac:dyDescent="0.35">
      <c r="A2904" s="416">
        <v>9194656</v>
      </c>
      <c r="B2904" s="254" t="s">
        <v>991</v>
      </c>
      <c r="C2904" s="320"/>
      <c r="D2904" s="7">
        <v>300</v>
      </c>
      <c r="E2904" s="650">
        <v>85.333333333333329</v>
      </c>
      <c r="F2904" s="8">
        <f>E2904/100*$I$2*Main!$AF$2</f>
        <v>102.39999999999999</v>
      </c>
      <c r="G2904" s="639">
        <f>F2904*Main!$AF$4</f>
        <v>102.39999999999999</v>
      </c>
      <c r="H2904" s="105"/>
    </row>
    <row r="2905" spans="1:8" x14ac:dyDescent="0.35">
      <c r="A2905" s="416">
        <v>9240699</v>
      </c>
      <c r="B2905" s="254" t="s">
        <v>3716</v>
      </c>
      <c r="C2905" s="320"/>
      <c r="D2905" s="7">
        <v>100</v>
      </c>
      <c r="E2905" s="650">
        <v>346.05</v>
      </c>
      <c r="F2905" s="8">
        <f>E2905/100*$I$2*Main!$AF$2</f>
        <v>415.26</v>
      </c>
      <c r="G2905" s="639">
        <f>F2905*Main!$AF$4</f>
        <v>415.26</v>
      </c>
      <c r="H2905" s="105"/>
    </row>
    <row r="2906" spans="1:8" x14ac:dyDescent="0.35">
      <c r="A2906" s="416">
        <v>9240700</v>
      </c>
      <c r="B2906" s="254" t="s">
        <v>3717</v>
      </c>
      <c r="C2906" s="320"/>
      <c r="D2906" s="7">
        <v>100</v>
      </c>
      <c r="E2906" s="650">
        <v>346.05</v>
      </c>
      <c r="F2906" s="8">
        <f>E2906/100*$I$2*Main!$AF$2</f>
        <v>415.26</v>
      </c>
      <c r="G2906" s="639">
        <f>F2906*Main!$AF$4</f>
        <v>415.26</v>
      </c>
      <c r="H2906" s="105"/>
    </row>
    <row r="2907" spans="1:8" x14ac:dyDescent="0.35">
      <c r="A2907" s="416">
        <v>9240701</v>
      </c>
      <c r="B2907" s="254" t="s">
        <v>3718</v>
      </c>
      <c r="C2907" s="320"/>
      <c r="D2907" s="7">
        <v>100</v>
      </c>
      <c r="E2907" s="650">
        <v>346.05</v>
      </c>
      <c r="F2907" s="8">
        <f>E2907/100*$I$2*Main!$AF$2</f>
        <v>415.26</v>
      </c>
      <c r="G2907" s="639">
        <f>F2907*Main!$AF$4</f>
        <v>415.26</v>
      </c>
      <c r="H2907" s="105"/>
    </row>
    <row r="2908" spans="1:8" x14ac:dyDescent="0.35">
      <c r="A2908" s="416">
        <v>9240702</v>
      </c>
      <c r="B2908" s="254" t="s">
        <v>3719</v>
      </c>
      <c r="C2908" s="320"/>
      <c r="D2908" s="7">
        <v>100</v>
      </c>
      <c r="E2908" s="650">
        <v>346.05</v>
      </c>
      <c r="F2908" s="8">
        <f>E2908/100*$I$2*Main!$AF$2</f>
        <v>415.26</v>
      </c>
      <c r="G2908" s="639">
        <f>F2908*Main!$AF$4</f>
        <v>415.26</v>
      </c>
      <c r="H2908" s="105"/>
    </row>
    <row r="2909" spans="1:8" x14ac:dyDescent="0.35">
      <c r="A2909" s="416">
        <v>9240703</v>
      </c>
      <c r="B2909" s="254" t="s">
        <v>3720</v>
      </c>
      <c r="C2909" s="320"/>
      <c r="D2909" s="7">
        <v>100</v>
      </c>
      <c r="E2909" s="650">
        <v>346.05</v>
      </c>
      <c r="F2909" s="8">
        <f>E2909/100*$I$2*Main!$AF$2</f>
        <v>415.26</v>
      </c>
      <c r="G2909" s="639">
        <f>F2909*Main!$AF$4</f>
        <v>415.26</v>
      </c>
      <c r="H2909" s="105"/>
    </row>
    <row r="2910" spans="1:8" x14ac:dyDescent="0.35">
      <c r="A2910" s="416">
        <v>9240704</v>
      </c>
      <c r="B2910" s="254" t="s">
        <v>3721</v>
      </c>
      <c r="C2910" s="7" t="s">
        <v>36</v>
      </c>
      <c r="D2910" s="7">
        <v>100</v>
      </c>
      <c r="E2910" s="650">
        <v>458.50833333333333</v>
      </c>
      <c r="F2910" s="8">
        <f>E2910/100*$I$2*Main!$AF$2</f>
        <v>550.21</v>
      </c>
      <c r="G2910" s="639">
        <f>F2910*Main!$AF$4</f>
        <v>550.21</v>
      </c>
      <c r="H2910" s="105"/>
    </row>
    <row r="2911" spans="1:8" x14ac:dyDescent="0.35">
      <c r="A2911" s="416">
        <v>9240705</v>
      </c>
      <c r="B2911" s="254" t="s">
        <v>3722</v>
      </c>
      <c r="C2911" s="7" t="s">
        <v>36</v>
      </c>
      <c r="D2911" s="7">
        <v>100</v>
      </c>
      <c r="E2911" s="650">
        <v>458.50833333333333</v>
      </c>
      <c r="F2911" s="8">
        <f>E2911/100*$I$2*Main!$AF$2</f>
        <v>550.21</v>
      </c>
      <c r="G2911" s="639">
        <f>F2911*Main!$AF$4</f>
        <v>550.21</v>
      </c>
      <c r="H2911" s="105"/>
    </row>
    <row r="2912" spans="1:8" x14ac:dyDescent="0.35">
      <c r="A2912" s="416">
        <v>9240706</v>
      </c>
      <c r="B2912" s="254" t="s">
        <v>3723</v>
      </c>
      <c r="C2912" s="7" t="s">
        <v>36</v>
      </c>
      <c r="D2912" s="7">
        <v>100</v>
      </c>
      <c r="E2912" s="650">
        <v>458.50833333333333</v>
      </c>
      <c r="F2912" s="8">
        <f>E2912/100*$I$2*Main!$AF$2</f>
        <v>550.21</v>
      </c>
      <c r="G2912" s="639">
        <f>F2912*Main!$AF$4</f>
        <v>550.21</v>
      </c>
      <c r="H2912" s="105"/>
    </row>
    <row r="2913" spans="1:8" x14ac:dyDescent="0.35">
      <c r="A2913" s="416">
        <v>9240707</v>
      </c>
      <c r="B2913" s="254" t="s">
        <v>3724</v>
      </c>
      <c r="C2913" s="7" t="s">
        <v>36</v>
      </c>
      <c r="D2913" s="7">
        <v>100</v>
      </c>
      <c r="E2913" s="650">
        <v>458.50833333333333</v>
      </c>
      <c r="F2913" s="8">
        <f>E2913/100*$I$2*Main!$AF$2</f>
        <v>550.21</v>
      </c>
      <c r="G2913" s="639">
        <f>F2913*Main!$AF$4</f>
        <v>550.21</v>
      </c>
      <c r="H2913" s="105"/>
    </row>
    <row r="2914" spans="1:8" x14ac:dyDescent="0.35">
      <c r="A2914" s="416">
        <v>9240708</v>
      </c>
      <c r="B2914" s="254" t="s">
        <v>3725</v>
      </c>
      <c r="C2914" s="7" t="s">
        <v>36</v>
      </c>
      <c r="D2914" s="7">
        <v>100</v>
      </c>
      <c r="E2914" s="650">
        <v>458.50833333333333</v>
      </c>
      <c r="F2914" s="8">
        <f>E2914/100*$I$2*Main!$AF$2</f>
        <v>550.21</v>
      </c>
      <c r="G2914" s="639">
        <f>F2914*Main!$AF$4</f>
        <v>550.21</v>
      </c>
      <c r="H2914" s="105"/>
    </row>
    <row r="2915" spans="1:8" x14ac:dyDescent="0.35">
      <c r="A2915" s="416">
        <v>9158850</v>
      </c>
      <c r="B2915" s="254" t="s">
        <v>3726</v>
      </c>
      <c r="C2915" s="320"/>
      <c r="D2915" s="7">
        <v>30</v>
      </c>
      <c r="E2915" s="650">
        <v>694</v>
      </c>
      <c r="F2915" s="8">
        <f>E2915/100*$I$2*Main!$AF$2</f>
        <v>832.80000000000007</v>
      </c>
      <c r="G2915" s="639">
        <f>F2915*Main!$AF$4</f>
        <v>832.80000000000007</v>
      </c>
      <c r="H2915" s="105"/>
    </row>
    <row r="2916" spans="1:8" x14ac:dyDescent="0.35">
      <c r="A2916" s="416">
        <v>9158951</v>
      </c>
      <c r="B2916" s="254" t="s">
        <v>3727</v>
      </c>
      <c r="C2916" s="320"/>
      <c r="D2916" s="7">
        <v>30</v>
      </c>
      <c r="E2916" s="650">
        <v>694</v>
      </c>
      <c r="F2916" s="8">
        <f>E2916/100*$I$2*Main!$AF$2</f>
        <v>832.80000000000007</v>
      </c>
      <c r="G2916" s="639">
        <f>F2916*Main!$AF$4</f>
        <v>832.80000000000007</v>
      </c>
      <c r="H2916" s="105"/>
    </row>
    <row r="2917" spans="1:8" x14ac:dyDescent="0.35">
      <c r="A2917" s="416">
        <v>9158954</v>
      </c>
      <c r="B2917" s="254" t="s">
        <v>3728</v>
      </c>
      <c r="C2917" s="320"/>
      <c r="D2917" s="7">
        <v>30</v>
      </c>
      <c r="E2917" s="650">
        <v>726.1583333333333</v>
      </c>
      <c r="F2917" s="8">
        <f>E2917/100*$I$2*Main!$AF$2</f>
        <v>871.39</v>
      </c>
      <c r="G2917" s="639">
        <f>F2917*Main!$AF$4</f>
        <v>871.39</v>
      </c>
      <c r="H2917" s="105"/>
    </row>
    <row r="2918" spans="1:8" x14ac:dyDescent="0.35">
      <c r="A2918" s="416">
        <v>9158955</v>
      </c>
      <c r="B2918" s="254" t="s">
        <v>3729</v>
      </c>
      <c r="C2918" s="320"/>
      <c r="D2918" s="7">
        <v>30</v>
      </c>
      <c r="E2918" s="650">
        <v>726.1583333333333</v>
      </c>
      <c r="F2918" s="8">
        <f>E2918/100*$I$2*Main!$AF$2</f>
        <v>871.39</v>
      </c>
      <c r="G2918" s="639">
        <f>F2918*Main!$AF$4</f>
        <v>871.39</v>
      </c>
      <c r="H2918" s="105"/>
    </row>
    <row r="2919" spans="1:8" x14ac:dyDescent="0.35">
      <c r="A2919" s="416">
        <v>9158956</v>
      </c>
      <c r="B2919" s="254" t="s">
        <v>3730</v>
      </c>
      <c r="C2919" s="320"/>
      <c r="D2919" s="7">
        <v>30</v>
      </c>
      <c r="E2919" s="650">
        <v>751.2166666666667</v>
      </c>
      <c r="F2919" s="8">
        <f>E2919/100*$I$2*Main!$AF$2</f>
        <v>901.46</v>
      </c>
      <c r="G2919" s="639">
        <f>F2919*Main!$AF$4</f>
        <v>901.46</v>
      </c>
      <c r="H2919" s="105"/>
    </row>
    <row r="2920" spans="1:8" x14ac:dyDescent="0.35">
      <c r="A2920" s="416">
        <v>9158957</v>
      </c>
      <c r="B2920" s="254" t="s">
        <v>3731</v>
      </c>
      <c r="C2920" s="320"/>
      <c r="D2920" s="7">
        <v>30</v>
      </c>
      <c r="E2920" s="650">
        <v>751.2166666666667</v>
      </c>
      <c r="F2920" s="8">
        <f>E2920/100*$I$2*Main!$AF$2</f>
        <v>901.46</v>
      </c>
      <c r="G2920" s="639">
        <f>F2920*Main!$AF$4</f>
        <v>901.46</v>
      </c>
      <c r="H2920" s="105"/>
    </row>
    <row r="2921" spans="1:8" x14ac:dyDescent="0.35">
      <c r="A2921" s="416">
        <v>9158958</v>
      </c>
      <c r="B2921" s="254" t="s">
        <v>3732</v>
      </c>
      <c r="C2921" s="320"/>
      <c r="D2921" s="7">
        <v>30</v>
      </c>
      <c r="E2921" s="650">
        <v>769.10833333333335</v>
      </c>
      <c r="F2921" s="8">
        <f>E2921/100*$I$2*Main!$AF$2</f>
        <v>922.93</v>
      </c>
      <c r="G2921" s="639">
        <f>F2921*Main!$AF$4</f>
        <v>922.93</v>
      </c>
      <c r="H2921" s="105"/>
    </row>
    <row r="2922" spans="1:8" x14ac:dyDescent="0.35">
      <c r="A2922" s="418">
        <v>9158959</v>
      </c>
      <c r="B2922" s="254" t="s">
        <v>3733</v>
      </c>
      <c r="C2922" s="320"/>
      <c r="D2922" s="7">
        <v>30</v>
      </c>
      <c r="E2922" s="650">
        <v>769.10833333333335</v>
      </c>
      <c r="F2922" s="8">
        <f>E2922/100*$I$2*Main!$AF$2</f>
        <v>922.93</v>
      </c>
      <c r="G2922" s="639">
        <f>F2922*Main!$AF$4</f>
        <v>922.93</v>
      </c>
      <c r="H2922" s="105"/>
    </row>
    <row r="2923" spans="1:8" x14ac:dyDescent="0.35">
      <c r="A2923" s="416">
        <v>9158960</v>
      </c>
      <c r="B2923" s="254" t="s">
        <v>3734</v>
      </c>
      <c r="C2923" s="320"/>
      <c r="D2923" s="7">
        <v>30</v>
      </c>
      <c r="E2923" s="650">
        <v>787.0333333333333</v>
      </c>
      <c r="F2923" s="8">
        <f>E2923/100*$I$2*Main!$AF$2</f>
        <v>944.43999999999994</v>
      </c>
      <c r="G2923" s="639">
        <f>F2923*Main!$AF$4</f>
        <v>944.43999999999994</v>
      </c>
      <c r="H2923" s="105"/>
    </row>
    <row r="2924" spans="1:8" x14ac:dyDescent="0.35">
      <c r="A2924" s="416">
        <v>9158961</v>
      </c>
      <c r="B2924" s="254" t="s">
        <v>3735</v>
      </c>
      <c r="C2924" s="320"/>
      <c r="D2924" s="7">
        <v>30</v>
      </c>
      <c r="E2924" s="650">
        <v>787.0333333333333</v>
      </c>
      <c r="F2924" s="8">
        <f>E2924/100*$I$2*Main!$AF$2</f>
        <v>944.43999999999994</v>
      </c>
      <c r="G2924" s="639">
        <f>F2924*Main!$AF$4</f>
        <v>944.43999999999994</v>
      </c>
      <c r="H2924" s="105"/>
    </row>
    <row r="2925" spans="1:8" x14ac:dyDescent="0.35">
      <c r="A2925" s="416">
        <v>9158962</v>
      </c>
      <c r="B2925" s="254" t="s">
        <v>3736</v>
      </c>
      <c r="C2925" s="7" t="s">
        <v>36</v>
      </c>
      <c r="D2925" s="7">
        <v>30</v>
      </c>
      <c r="E2925" s="650">
        <v>836.14166666666665</v>
      </c>
      <c r="F2925" s="8">
        <f>E2925/100*$I$2*Main!$AF$2</f>
        <v>1003.37</v>
      </c>
      <c r="G2925" s="639">
        <f>F2925*Main!$AF$4</f>
        <v>1003.37</v>
      </c>
      <c r="H2925" s="105"/>
    </row>
    <row r="2926" spans="1:8" x14ac:dyDescent="0.35">
      <c r="A2926" s="416">
        <v>9158963</v>
      </c>
      <c r="B2926" s="254" t="s">
        <v>3737</v>
      </c>
      <c r="C2926" s="7" t="s">
        <v>36</v>
      </c>
      <c r="D2926" s="7">
        <v>30</v>
      </c>
      <c r="E2926" s="650">
        <v>836.14166666666665</v>
      </c>
      <c r="F2926" s="8">
        <f>E2926/100*$I$2*Main!$AF$2</f>
        <v>1003.37</v>
      </c>
      <c r="G2926" s="639">
        <f>F2926*Main!$AF$4</f>
        <v>1003.37</v>
      </c>
      <c r="H2926" s="105"/>
    </row>
    <row r="2927" spans="1:8" x14ac:dyDescent="0.35">
      <c r="A2927" s="416">
        <v>9158966</v>
      </c>
      <c r="B2927" s="254" t="s">
        <v>3738</v>
      </c>
      <c r="C2927" s="7" t="s">
        <v>36</v>
      </c>
      <c r="D2927" s="7">
        <v>30</v>
      </c>
      <c r="E2927" s="650">
        <v>874.92499999999995</v>
      </c>
      <c r="F2927" s="8">
        <f>E2927/100*$I$2*Main!$AF$2</f>
        <v>1049.9100000000001</v>
      </c>
      <c r="G2927" s="639">
        <f>F2927*Main!$AF$4</f>
        <v>1049.9100000000001</v>
      </c>
      <c r="H2927" s="105"/>
    </row>
    <row r="2928" spans="1:8" x14ac:dyDescent="0.35">
      <c r="A2928" s="416">
        <v>9158967</v>
      </c>
      <c r="B2928" s="254" t="s">
        <v>3739</v>
      </c>
      <c r="C2928" s="7" t="s">
        <v>36</v>
      </c>
      <c r="D2928" s="7">
        <v>30</v>
      </c>
      <c r="E2928" s="650">
        <v>874.92499999999995</v>
      </c>
      <c r="F2928" s="8">
        <f>E2928/100*$I$2*Main!$AF$2</f>
        <v>1049.9100000000001</v>
      </c>
      <c r="G2928" s="639">
        <f>F2928*Main!$AF$4</f>
        <v>1049.9100000000001</v>
      </c>
      <c r="H2928" s="105"/>
    </row>
    <row r="2929" spans="1:8" x14ac:dyDescent="0.35">
      <c r="A2929" s="416">
        <v>9158968</v>
      </c>
      <c r="B2929" s="254" t="s">
        <v>3740</v>
      </c>
      <c r="C2929" s="7" t="s">
        <v>36</v>
      </c>
      <c r="D2929" s="7">
        <v>30</v>
      </c>
      <c r="E2929" s="650">
        <v>905.06666666666672</v>
      </c>
      <c r="F2929" s="8">
        <f>E2929/100*$I$2*Main!$AF$2</f>
        <v>1086.08</v>
      </c>
      <c r="G2929" s="639">
        <f>F2929*Main!$AF$4</f>
        <v>1086.08</v>
      </c>
      <c r="H2929" s="105"/>
    </row>
    <row r="2930" spans="1:8" x14ac:dyDescent="0.35">
      <c r="A2930" s="416">
        <v>9158969</v>
      </c>
      <c r="B2930" s="254" t="s">
        <v>3741</v>
      </c>
      <c r="C2930" s="7" t="s">
        <v>36</v>
      </c>
      <c r="D2930" s="7">
        <v>30</v>
      </c>
      <c r="E2930" s="650">
        <v>905.06666666666672</v>
      </c>
      <c r="F2930" s="8">
        <f>E2930/100*$I$2*Main!$AF$2</f>
        <v>1086.08</v>
      </c>
      <c r="G2930" s="639">
        <f>F2930*Main!$AF$4</f>
        <v>1086.08</v>
      </c>
      <c r="H2930" s="105"/>
    </row>
    <row r="2931" spans="1:8" x14ac:dyDescent="0.35">
      <c r="A2931" s="416">
        <v>9158970</v>
      </c>
      <c r="B2931" s="254" t="s">
        <v>3742</v>
      </c>
      <c r="C2931" s="7" t="s">
        <v>36</v>
      </c>
      <c r="D2931" s="7">
        <v>30</v>
      </c>
      <c r="E2931" s="650">
        <v>926.63333333333333</v>
      </c>
      <c r="F2931" s="8">
        <f>E2931/100*$I$2*Main!$AF$2</f>
        <v>1111.96</v>
      </c>
      <c r="G2931" s="639">
        <f>F2931*Main!$AF$4</f>
        <v>1111.96</v>
      </c>
      <c r="H2931" s="105"/>
    </row>
    <row r="2932" spans="1:8" x14ac:dyDescent="0.35">
      <c r="A2932" s="416">
        <v>9158971</v>
      </c>
      <c r="B2932" s="254" t="s">
        <v>3743</v>
      </c>
      <c r="C2932" s="7" t="s">
        <v>36</v>
      </c>
      <c r="D2932" s="7">
        <v>30</v>
      </c>
      <c r="E2932" s="650">
        <v>926.63333333333333</v>
      </c>
      <c r="F2932" s="8">
        <f>E2932/100*$I$2*Main!$AF$2</f>
        <v>1111.96</v>
      </c>
      <c r="G2932" s="639">
        <f>F2932*Main!$AF$4</f>
        <v>1111.96</v>
      </c>
      <c r="H2932" s="105"/>
    </row>
    <row r="2933" spans="1:8" x14ac:dyDescent="0.35">
      <c r="A2933" s="416">
        <v>9158973</v>
      </c>
      <c r="B2933" s="254" t="s">
        <v>3744</v>
      </c>
      <c r="C2933" s="7" t="s">
        <v>36</v>
      </c>
      <c r="D2933" s="7">
        <v>30</v>
      </c>
      <c r="E2933" s="650">
        <v>948.17499999999995</v>
      </c>
      <c r="F2933" s="8">
        <f>E2933/100*$I$2*Main!$AF$2</f>
        <v>1137.81</v>
      </c>
      <c r="G2933" s="639">
        <f>F2933*Main!$AF$4</f>
        <v>1137.81</v>
      </c>
      <c r="H2933" s="105"/>
    </row>
    <row r="2934" spans="1:8" x14ac:dyDescent="0.35">
      <c r="A2934" s="416">
        <v>9158975</v>
      </c>
      <c r="B2934" s="254" t="s">
        <v>3745</v>
      </c>
      <c r="C2934" s="7" t="s">
        <v>36</v>
      </c>
      <c r="D2934" s="7">
        <v>30</v>
      </c>
      <c r="E2934" s="650">
        <v>948.17499999999995</v>
      </c>
      <c r="F2934" s="8">
        <f>E2934/100*$I$2*Main!$AF$2</f>
        <v>1137.81</v>
      </c>
      <c r="G2934" s="639">
        <f>F2934*Main!$AF$4</f>
        <v>1137.81</v>
      </c>
      <c r="H2934" s="105"/>
    </row>
    <row r="2935" spans="1:8" x14ac:dyDescent="0.35">
      <c r="A2935" s="416">
        <v>9039095</v>
      </c>
      <c r="B2935" s="254" t="s">
        <v>3749</v>
      </c>
      <c r="C2935" s="320"/>
      <c r="D2935" s="7">
        <v>20</v>
      </c>
      <c r="E2935" s="650">
        <v>1068.8333333333333</v>
      </c>
      <c r="F2935" s="8">
        <f>E2935/100*$I$2*Main!$AF$2</f>
        <v>1282.5999999999999</v>
      </c>
      <c r="G2935" s="639">
        <f>F2935*Main!$AF$4</f>
        <v>1282.5999999999999</v>
      </c>
      <c r="H2935" s="105"/>
    </row>
    <row r="2936" spans="1:8" x14ac:dyDescent="0.35">
      <c r="A2936" s="416">
        <v>9046294</v>
      </c>
      <c r="B2936" s="254" t="s">
        <v>3752</v>
      </c>
      <c r="C2936" s="320"/>
      <c r="D2936" s="7">
        <v>20</v>
      </c>
      <c r="E2936" s="650">
        <v>1120.575</v>
      </c>
      <c r="F2936" s="8">
        <f>E2936/100*$I$2*Main!$AF$2</f>
        <v>1344.69</v>
      </c>
      <c r="G2936" s="639">
        <f>F2936*Main!$AF$4</f>
        <v>1344.69</v>
      </c>
      <c r="H2936" s="105"/>
    </row>
    <row r="2937" spans="1:8" x14ac:dyDescent="0.35">
      <c r="A2937" s="416">
        <v>9046295</v>
      </c>
      <c r="B2937" s="254" t="s">
        <v>3753</v>
      </c>
      <c r="C2937" s="320"/>
      <c r="D2937" s="7">
        <v>20</v>
      </c>
      <c r="E2937" s="650">
        <v>1120.575</v>
      </c>
      <c r="F2937" s="8">
        <f>E2937/100*$I$2*Main!$AF$2</f>
        <v>1344.69</v>
      </c>
      <c r="G2937" s="639">
        <f>F2937*Main!$AF$4</f>
        <v>1344.69</v>
      </c>
      <c r="H2937" s="105"/>
    </row>
    <row r="2938" spans="1:8" x14ac:dyDescent="0.35">
      <c r="A2938" s="416">
        <v>9046288</v>
      </c>
      <c r="B2938" s="254" t="s">
        <v>3754</v>
      </c>
      <c r="C2938" s="320"/>
      <c r="D2938" s="7">
        <v>20</v>
      </c>
      <c r="E2938" s="650">
        <v>1142.1166666666666</v>
      </c>
      <c r="F2938" s="8">
        <f>E2938/100*$I$2*Main!$AF$2</f>
        <v>1370.54</v>
      </c>
      <c r="G2938" s="639">
        <f>F2938*Main!$AF$4</f>
        <v>1370.54</v>
      </c>
      <c r="H2938" s="105"/>
    </row>
    <row r="2939" spans="1:8" x14ac:dyDescent="0.35">
      <c r="A2939" s="416">
        <v>9046289</v>
      </c>
      <c r="B2939" s="254" t="s">
        <v>3755</v>
      </c>
      <c r="C2939" s="320"/>
      <c r="D2939" s="7">
        <v>20</v>
      </c>
      <c r="E2939" s="650">
        <v>1142.1166666666666</v>
      </c>
      <c r="F2939" s="8">
        <f>E2939/100*$I$2*Main!$AF$2</f>
        <v>1370.54</v>
      </c>
      <c r="G2939" s="639">
        <f>F2939*Main!$AF$4</f>
        <v>1370.54</v>
      </c>
      <c r="H2939" s="105"/>
    </row>
    <row r="2940" spans="1:8" x14ac:dyDescent="0.35">
      <c r="A2940" s="416">
        <v>9047171</v>
      </c>
      <c r="B2940" s="254" t="s">
        <v>3756</v>
      </c>
      <c r="C2940" s="320"/>
      <c r="D2940" s="7">
        <v>20</v>
      </c>
      <c r="E2940" s="650">
        <v>1163.6583333333333</v>
      </c>
      <c r="F2940" s="8">
        <f>E2940/100*$I$2*Main!$AF$2</f>
        <v>1396.3899999999999</v>
      </c>
      <c r="G2940" s="639">
        <f>F2940*Main!$AF$4</f>
        <v>1396.3899999999999</v>
      </c>
      <c r="H2940" s="105"/>
    </row>
    <row r="2941" spans="1:8" x14ac:dyDescent="0.35">
      <c r="A2941" s="416">
        <v>9047172</v>
      </c>
      <c r="B2941" s="254" t="s">
        <v>3757</v>
      </c>
      <c r="C2941" s="320"/>
      <c r="D2941" s="7">
        <v>20</v>
      </c>
      <c r="E2941" s="650">
        <v>1163.6583333333333</v>
      </c>
      <c r="F2941" s="8">
        <f>E2941/100*$I$2*Main!$AF$2</f>
        <v>1396.3899999999999</v>
      </c>
      <c r="G2941" s="639">
        <f>F2941*Main!$AF$4</f>
        <v>1396.3899999999999</v>
      </c>
      <c r="H2941" s="105"/>
    </row>
    <row r="2942" spans="1:8" x14ac:dyDescent="0.35">
      <c r="A2942" s="416">
        <v>9047392</v>
      </c>
      <c r="B2942" s="254" t="s">
        <v>3758</v>
      </c>
      <c r="C2942" s="320"/>
      <c r="D2942" s="7">
        <v>20</v>
      </c>
      <c r="E2942" s="650">
        <v>1051.5999999999999</v>
      </c>
      <c r="F2942" s="8">
        <f>E2942/100*$I$2*Main!$AF$2</f>
        <v>1261.9199999999998</v>
      </c>
      <c r="G2942" s="639">
        <f>F2942*Main!$AF$4</f>
        <v>1261.9199999999998</v>
      </c>
      <c r="H2942" s="105"/>
    </row>
    <row r="2943" spans="1:8" x14ac:dyDescent="0.35">
      <c r="A2943" s="416">
        <v>9047393</v>
      </c>
      <c r="B2943" s="254" t="s">
        <v>3759</v>
      </c>
      <c r="C2943" s="320"/>
      <c r="D2943" s="7">
        <v>20</v>
      </c>
      <c r="E2943" s="650">
        <v>1051.5999999999999</v>
      </c>
      <c r="F2943" s="8">
        <f>E2943/100*$I$2*Main!$AF$2</f>
        <v>1261.9199999999998</v>
      </c>
      <c r="G2943" s="639">
        <f>F2943*Main!$AF$4</f>
        <v>1261.9199999999998</v>
      </c>
      <c r="H2943" s="105"/>
    </row>
    <row r="2944" spans="1:8" x14ac:dyDescent="0.35">
      <c r="A2944" s="416">
        <v>9065870</v>
      </c>
      <c r="B2944" s="254" t="s">
        <v>3760</v>
      </c>
      <c r="C2944" s="320"/>
      <c r="D2944" s="7">
        <v>20</v>
      </c>
      <c r="E2944" s="650">
        <v>1068.8333333333333</v>
      </c>
      <c r="F2944" s="8">
        <f>E2944/100*$I$2*Main!$AF$2</f>
        <v>1282.5999999999999</v>
      </c>
      <c r="G2944" s="639">
        <f>F2944*Main!$AF$4</f>
        <v>1282.5999999999999</v>
      </c>
      <c r="H2944" s="105"/>
    </row>
    <row r="2945" spans="1:8" x14ac:dyDescent="0.35">
      <c r="A2945" s="416">
        <v>9065871</v>
      </c>
      <c r="B2945" s="254" t="s">
        <v>3761</v>
      </c>
      <c r="C2945" s="320"/>
      <c r="D2945" s="7">
        <v>20</v>
      </c>
      <c r="E2945" s="650">
        <v>1068.8333333333333</v>
      </c>
      <c r="F2945" s="8">
        <f>E2945/100*$I$2*Main!$AF$2</f>
        <v>1282.5999999999999</v>
      </c>
      <c r="G2945" s="639">
        <f>F2945*Main!$AF$4</f>
        <v>1282.5999999999999</v>
      </c>
      <c r="H2945" s="105"/>
    </row>
    <row r="2946" spans="1:8" x14ac:dyDescent="0.35">
      <c r="A2946" s="416">
        <v>9047443</v>
      </c>
      <c r="B2946" s="254" t="s">
        <v>3762</v>
      </c>
      <c r="C2946" s="7" t="s">
        <v>36</v>
      </c>
      <c r="D2946" s="7">
        <v>20</v>
      </c>
      <c r="E2946" s="650">
        <v>1090.4000000000001</v>
      </c>
      <c r="F2946" s="8">
        <f>E2946/100*$I$2*Main!$AF$2</f>
        <v>1308.4800000000002</v>
      </c>
      <c r="G2946" s="639">
        <f>F2946*Main!$AF$4</f>
        <v>1308.4800000000002</v>
      </c>
      <c r="H2946" s="105"/>
    </row>
    <row r="2947" spans="1:8" x14ac:dyDescent="0.35">
      <c r="A2947" s="416">
        <v>9047444</v>
      </c>
      <c r="B2947" s="254" t="s">
        <v>3763</v>
      </c>
      <c r="C2947" s="7" t="s">
        <v>36</v>
      </c>
      <c r="D2947" s="7">
        <v>20</v>
      </c>
      <c r="E2947" s="650">
        <v>1090.4000000000001</v>
      </c>
      <c r="F2947" s="8">
        <f>E2947/100*$I$2*Main!$AF$2</f>
        <v>1308.4800000000002</v>
      </c>
      <c r="G2947" s="639">
        <f>F2947*Main!$AF$4</f>
        <v>1308.4800000000002</v>
      </c>
      <c r="H2947" s="105"/>
    </row>
    <row r="2948" spans="1:8" x14ac:dyDescent="0.35">
      <c r="A2948" s="416">
        <v>9047450</v>
      </c>
      <c r="B2948" s="254" t="s">
        <v>3764</v>
      </c>
      <c r="C2948" s="320"/>
      <c r="D2948" s="7">
        <v>20</v>
      </c>
      <c r="E2948" s="650">
        <v>1120.575</v>
      </c>
      <c r="F2948" s="8">
        <f>E2948/100*$I$2*Main!$AF$2</f>
        <v>1344.69</v>
      </c>
      <c r="G2948" s="639">
        <f>F2948*Main!$AF$4</f>
        <v>1344.69</v>
      </c>
      <c r="H2948" s="105"/>
    </row>
    <row r="2949" spans="1:8" x14ac:dyDescent="0.35">
      <c r="A2949" s="416">
        <v>9047451</v>
      </c>
      <c r="B2949" s="254" t="s">
        <v>3765</v>
      </c>
      <c r="C2949" s="320"/>
      <c r="D2949" s="7">
        <v>20</v>
      </c>
      <c r="E2949" s="650">
        <v>1120.575</v>
      </c>
      <c r="F2949" s="8">
        <f>E2949/100*$I$2*Main!$AF$2</f>
        <v>1344.69</v>
      </c>
      <c r="G2949" s="639">
        <f>F2949*Main!$AF$4</f>
        <v>1344.69</v>
      </c>
      <c r="H2949" s="105"/>
    </row>
    <row r="2950" spans="1:8" x14ac:dyDescent="0.35">
      <c r="A2950" s="416">
        <v>9047452</v>
      </c>
      <c r="B2950" s="254" t="s">
        <v>3766</v>
      </c>
      <c r="C2950" s="320"/>
      <c r="D2950" s="7">
        <v>20</v>
      </c>
      <c r="E2950" s="650">
        <v>1142.1166666666666</v>
      </c>
      <c r="F2950" s="8">
        <f>E2950/100*$I$2*Main!$AF$2</f>
        <v>1370.54</v>
      </c>
      <c r="G2950" s="639">
        <f>F2950*Main!$AF$4</f>
        <v>1370.54</v>
      </c>
      <c r="H2950" s="105"/>
    </row>
    <row r="2951" spans="1:8" x14ac:dyDescent="0.35">
      <c r="A2951" s="416">
        <v>9047453</v>
      </c>
      <c r="B2951" s="254" t="s">
        <v>3767</v>
      </c>
      <c r="C2951" s="320"/>
      <c r="D2951" s="7">
        <v>20</v>
      </c>
      <c r="E2951" s="650">
        <v>1142.1166666666666</v>
      </c>
      <c r="F2951" s="8">
        <f>E2951/100*$I$2*Main!$AF$2</f>
        <v>1370.54</v>
      </c>
      <c r="G2951" s="639">
        <f>F2951*Main!$AF$4</f>
        <v>1370.54</v>
      </c>
      <c r="H2951" s="105"/>
    </row>
    <row r="2952" spans="1:8" x14ac:dyDescent="0.35">
      <c r="A2952" s="416">
        <v>9047454</v>
      </c>
      <c r="B2952" s="254" t="s">
        <v>3768</v>
      </c>
      <c r="C2952" s="320"/>
      <c r="D2952" s="7">
        <v>20</v>
      </c>
      <c r="E2952" s="650">
        <v>1163.6583333333333</v>
      </c>
      <c r="F2952" s="8">
        <f>E2952/100*$I$2*Main!$AF$2</f>
        <v>1396.3899999999999</v>
      </c>
      <c r="G2952" s="639">
        <f>F2952*Main!$AF$4</f>
        <v>1396.3899999999999</v>
      </c>
      <c r="H2952" s="105"/>
    </row>
    <row r="2953" spans="1:8" x14ac:dyDescent="0.35">
      <c r="A2953" s="416">
        <v>9047455</v>
      </c>
      <c r="B2953" s="254" t="s">
        <v>3769</v>
      </c>
      <c r="C2953" s="320"/>
      <c r="D2953" s="7">
        <v>20</v>
      </c>
      <c r="E2953" s="650">
        <v>1163.6583333333333</v>
      </c>
      <c r="F2953" s="8">
        <f>E2953/100*$I$2*Main!$AF$2</f>
        <v>1396.3899999999999</v>
      </c>
      <c r="G2953" s="639">
        <f>F2953*Main!$AF$4</f>
        <v>1396.3899999999999</v>
      </c>
      <c r="H2953" s="105"/>
    </row>
    <row r="2954" spans="1:8" x14ac:dyDescent="0.35">
      <c r="A2954" s="417">
        <v>9229333</v>
      </c>
      <c r="B2954" s="254" t="s">
        <v>3746</v>
      </c>
      <c r="C2954" s="320"/>
      <c r="D2954" s="7">
        <v>20</v>
      </c>
      <c r="E2954" s="650">
        <v>1051.5999999999999</v>
      </c>
      <c r="F2954" s="8">
        <f>E2954/100*$I$2*Main!$AF$2</f>
        <v>1261.9199999999998</v>
      </c>
      <c r="G2954" s="639">
        <f>F2954*Main!$AF$4</f>
        <v>1261.9199999999998</v>
      </c>
      <c r="H2954" s="105"/>
    </row>
    <row r="2955" spans="1:8" x14ac:dyDescent="0.35">
      <c r="A2955" s="417">
        <v>9229334</v>
      </c>
      <c r="B2955" s="254" t="s">
        <v>3747</v>
      </c>
      <c r="C2955" s="320"/>
      <c r="D2955" s="7">
        <v>20</v>
      </c>
      <c r="E2955" s="650">
        <v>1051.5999999999999</v>
      </c>
      <c r="F2955" s="8">
        <f>E2955/100*$I$2*Main!$AF$2</f>
        <v>1261.9199999999998</v>
      </c>
      <c r="G2955" s="639">
        <f>F2955*Main!$AF$4</f>
        <v>1261.9199999999998</v>
      </c>
      <c r="H2955" s="105"/>
    </row>
    <row r="2956" spans="1:8" x14ac:dyDescent="0.35">
      <c r="A2956" s="417">
        <v>9208589</v>
      </c>
      <c r="B2956" s="254" t="s">
        <v>3748</v>
      </c>
      <c r="C2956" s="320"/>
      <c r="D2956" s="7">
        <v>20</v>
      </c>
      <c r="E2956" s="650">
        <v>1068.8333333333333</v>
      </c>
      <c r="F2956" s="8">
        <f>E2956/100*$I$2*Main!$AF$2</f>
        <v>1282.5999999999999</v>
      </c>
      <c r="G2956" s="639">
        <f>F2956*Main!$AF$4</f>
        <v>1282.5999999999999</v>
      </c>
      <c r="H2956" s="105"/>
    </row>
    <row r="2957" spans="1:8" x14ac:dyDescent="0.35">
      <c r="A2957" s="417">
        <v>9208590</v>
      </c>
      <c r="B2957" s="254" t="s">
        <v>3749</v>
      </c>
      <c r="C2957" s="320"/>
      <c r="D2957" s="7">
        <v>20</v>
      </c>
      <c r="E2957" s="650">
        <v>1068.8333333333333</v>
      </c>
      <c r="F2957" s="8">
        <f>E2957/100*$I$2*Main!$AF$2</f>
        <v>1282.5999999999999</v>
      </c>
      <c r="G2957" s="639">
        <f>F2957*Main!$AF$4</f>
        <v>1282.5999999999999</v>
      </c>
      <c r="H2957" s="105"/>
    </row>
    <row r="2958" spans="1:8" x14ac:dyDescent="0.35">
      <c r="A2958" s="417">
        <v>9082523</v>
      </c>
      <c r="B2958" s="254" t="s">
        <v>3750</v>
      </c>
      <c r="C2958" s="320"/>
      <c r="D2958" s="7">
        <v>20</v>
      </c>
      <c r="E2958" s="650">
        <v>1090.4000000000001</v>
      </c>
      <c r="F2958" s="8">
        <f>E2958/100*$I$2*Main!$AF$2</f>
        <v>1308.4800000000002</v>
      </c>
      <c r="G2958" s="639">
        <f>F2958*Main!$AF$4</f>
        <v>1308.4800000000002</v>
      </c>
      <c r="H2958" s="105"/>
    </row>
    <row r="2959" spans="1:8" x14ac:dyDescent="0.35">
      <c r="A2959" s="417">
        <v>9082525</v>
      </c>
      <c r="B2959" s="254" t="s">
        <v>3751</v>
      </c>
      <c r="C2959" s="320"/>
      <c r="D2959" s="7">
        <v>20</v>
      </c>
      <c r="E2959" s="650">
        <v>1090.4000000000001</v>
      </c>
      <c r="F2959" s="8">
        <f>E2959/100*$I$2*Main!$AF$2</f>
        <v>1308.4800000000002</v>
      </c>
      <c r="G2959" s="639">
        <f>F2959*Main!$AF$4</f>
        <v>1308.4800000000002</v>
      </c>
      <c r="H2959" s="105"/>
    </row>
    <row r="2960" spans="1:8" x14ac:dyDescent="0.35">
      <c r="A2960" s="417">
        <v>9208567</v>
      </c>
      <c r="B2960" s="254" t="s">
        <v>3752</v>
      </c>
      <c r="C2960" s="320"/>
      <c r="D2960" s="7">
        <v>20</v>
      </c>
      <c r="E2960" s="650">
        <v>1120.575</v>
      </c>
      <c r="F2960" s="8">
        <f>E2960/100*$I$2*Main!$AF$2</f>
        <v>1344.69</v>
      </c>
      <c r="G2960" s="639">
        <f>F2960*Main!$AF$4</f>
        <v>1344.69</v>
      </c>
      <c r="H2960" s="105"/>
    </row>
    <row r="2961" spans="1:8" x14ac:dyDescent="0.35">
      <c r="A2961" s="417">
        <v>9208568</v>
      </c>
      <c r="B2961" s="254" t="s">
        <v>3753</v>
      </c>
      <c r="C2961" s="320"/>
      <c r="D2961" s="7">
        <v>20</v>
      </c>
      <c r="E2961" s="650">
        <v>1120.575</v>
      </c>
      <c r="F2961" s="8">
        <f>E2961/100*$I$2*Main!$AF$2</f>
        <v>1344.69</v>
      </c>
      <c r="G2961" s="639">
        <f>F2961*Main!$AF$4</f>
        <v>1344.69</v>
      </c>
      <c r="H2961" s="105"/>
    </row>
    <row r="2962" spans="1:8" x14ac:dyDescent="0.35">
      <c r="A2962" s="417">
        <v>9065916</v>
      </c>
      <c r="B2962" s="254" t="s">
        <v>3754</v>
      </c>
      <c r="C2962" s="320"/>
      <c r="D2962" s="7">
        <v>20</v>
      </c>
      <c r="E2962" s="650">
        <v>1142.1166666666666</v>
      </c>
      <c r="F2962" s="8">
        <f>E2962/100*$I$2*Main!$AF$2</f>
        <v>1370.54</v>
      </c>
      <c r="G2962" s="639">
        <f>F2962*Main!$AF$4</f>
        <v>1370.54</v>
      </c>
      <c r="H2962" s="105"/>
    </row>
    <row r="2963" spans="1:8" x14ac:dyDescent="0.35">
      <c r="A2963" s="417">
        <v>9065917</v>
      </c>
      <c r="B2963" s="254" t="s">
        <v>3755</v>
      </c>
      <c r="C2963" s="320"/>
      <c r="D2963" s="7">
        <v>20</v>
      </c>
      <c r="E2963" s="650">
        <v>1142.1166666666666</v>
      </c>
      <c r="F2963" s="8">
        <f>E2963/100*$I$2*Main!$AF$2</f>
        <v>1370.54</v>
      </c>
      <c r="G2963" s="639">
        <f>F2963*Main!$AF$4</f>
        <v>1370.54</v>
      </c>
      <c r="H2963" s="105"/>
    </row>
    <row r="2964" spans="1:8" x14ac:dyDescent="0.35">
      <c r="A2964" s="417">
        <v>9083739</v>
      </c>
      <c r="B2964" s="254" t="s">
        <v>3756</v>
      </c>
      <c r="C2964" s="320"/>
      <c r="D2964" s="7">
        <v>20</v>
      </c>
      <c r="E2964" s="650">
        <v>1163.6583333333333</v>
      </c>
      <c r="F2964" s="8">
        <f>E2964/100*$I$2*Main!$AF$2</f>
        <v>1396.3899999999999</v>
      </c>
      <c r="G2964" s="639">
        <f>F2964*Main!$AF$4</f>
        <v>1396.3899999999999</v>
      </c>
      <c r="H2964" s="105"/>
    </row>
    <row r="2965" spans="1:8" x14ac:dyDescent="0.35">
      <c r="A2965" s="417">
        <v>9083740</v>
      </c>
      <c r="B2965" s="254" t="s">
        <v>3757</v>
      </c>
      <c r="C2965" s="320"/>
      <c r="D2965" s="7">
        <v>20</v>
      </c>
      <c r="E2965" s="650">
        <v>1163.6583333333333</v>
      </c>
      <c r="F2965" s="8">
        <f>E2965/100*$I$2*Main!$AF$2</f>
        <v>1396.3899999999999</v>
      </c>
      <c r="G2965" s="639">
        <f>F2965*Main!$AF$4</f>
        <v>1396.3899999999999</v>
      </c>
      <c r="H2965" s="105"/>
    </row>
    <row r="2966" spans="1:8" x14ac:dyDescent="0.35">
      <c r="A2966" s="417">
        <v>9237598</v>
      </c>
      <c r="B2966" s="254" t="s">
        <v>3746</v>
      </c>
      <c r="C2966" s="320"/>
      <c r="D2966" s="7">
        <v>20</v>
      </c>
      <c r="E2966" s="650">
        <v>1051.5999999999999</v>
      </c>
      <c r="F2966" s="8">
        <f>E2966/100*$I$2*Main!$AF$2</f>
        <v>1261.9199999999998</v>
      </c>
      <c r="G2966" s="639">
        <f>F2966*Main!$AF$4</f>
        <v>1261.9199999999998</v>
      </c>
      <c r="H2966" s="105"/>
    </row>
    <row r="2967" spans="1:8" x14ac:dyDescent="0.35">
      <c r="A2967" s="417">
        <v>9237600</v>
      </c>
      <c r="B2967" s="254" t="s">
        <v>3759</v>
      </c>
      <c r="C2967" s="320"/>
      <c r="D2967" s="7">
        <v>20</v>
      </c>
      <c r="E2967" s="650">
        <v>1051.5999999999999</v>
      </c>
      <c r="F2967" s="8">
        <f>E2967/100*$I$2*Main!$AF$2</f>
        <v>1261.9199999999998</v>
      </c>
      <c r="G2967" s="639">
        <f>F2967*Main!$AF$4</f>
        <v>1261.9199999999998</v>
      </c>
      <c r="H2967" s="105"/>
    </row>
    <row r="2968" spans="1:8" x14ac:dyDescent="0.35">
      <c r="A2968" s="417">
        <v>9237603</v>
      </c>
      <c r="B2968" s="254" t="s">
        <v>3760</v>
      </c>
      <c r="C2968" s="320"/>
      <c r="D2968" s="7">
        <v>20</v>
      </c>
      <c r="E2968" s="650">
        <v>1068.8333333333333</v>
      </c>
      <c r="F2968" s="8">
        <f>E2968/100*$I$2*Main!$AF$2</f>
        <v>1282.5999999999999</v>
      </c>
      <c r="G2968" s="639">
        <f>F2968*Main!$AF$4</f>
        <v>1282.5999999999999</v>
      </c>
      <c r="H2968" s="105"/>
    </row>
    <row r="2969" spans="1:8" x14ac:dyDescent="0.35">
      <c r="A2969" s="417">
        <v>9237604</v>
      </c>
      <c r="B2969" s="254" t="s">
        <v>3761</v>
      </c>
      <c r="C2969" s="320"/>
      <c r="D2969" s="7">
        <v>20</v>
      </c>
      <c r="E2969" s="650">
        <v>1068.8333333333333</v>
      </c>
      <c r="F2969" s="8">
        <f>E2969/100*$I$2*Main!$AF$2</f>
        <v>1282.5999999999999</v>
      </c>
      <c r="G2969" s="639">
        <f>F2969*Main!$AF$4</f>
        <v>1282.5999999999999</v>
      </c>
      <c r="H2969" s="105"/>
    </row>
    <row r="2970" spans="1:8" x14ac:dyDescent="0.35">
      <c r="A2970" s="417">
        <v>9237605</v>
      </c>
      <c r="B2970" s="254" t="s">
        <v>3762</v>
      </c>
      <c r="C2970" s="7" t="s">
        <v>36</v>
      </c>
      <c r="D2970" s="7">
        <v>20</v>
      </c>
      <c r="E2970" s="650">
        <v>1090.4000000000001</v>
      </c>
      <c r="F2970" s="8">
        <f>E2970/100*$I$2*Main!$AF$2</f>
        <v>1308.4800000000002</v>
      </c>
      <c r="G2970" s="639">
        <f>F2970*Main!$AF$4</f>
        <v>1308.4800000000002</v>
      </c>
      <c r="H2970" s="105"/>
    </row>
    <row r="2971" spans="1:8" x14ac:dyDescent="0.35">
      <c r="A2971" s="417">
        <v>9237606</v>
      </c>
      <c r="B2971" s="254" t="s">
        <v>3763</v>
      </c>
      <c r="C2971" s="7" t="s">
        <v>36</v>
      </c>
      <c r="D2971" s="7">
        <v>20</v>
      </c>
      <c r="E2971" s="650">
        <v>1090.4000000000001</v>
      </c>
      <c r="F2971" s="8">
        <f>E2971/100*$I$2*Main!$AF$2</f>
        <v>1308.4800000000002</v>
      </c>
      <c r="G2971" s="639">
        <f>F2971*Main!$AF$4</f>
        <v>1308.4800000000002</v>
      </c>
      <c r="H2971" s="105"/>
    </row>
    <row r="2972" spans="1:8" x14ac:dyDescent="0.35">
      <c r="A2972" s="417">
        <v>9237607</v>
      </c>
      <c r="B2972" s="254" t="s">
        <v>3764</v>
      </c>
      <c r="C2972" s="320"/>
      <c r="D2972" s="7">
        <v>20</v>
      </c>
      <c r="E2972" s="650">
        <v>1120.575</v>
      </c>
      <c r="F2972" s="8">
        <f>E2972/100*$I$2*Main!$AF$2</f>
        <v>1344.69</v>
      </c>
      <c r="G2972" s="639">
        <f>F2972*Main!$AF$4</f>
        <v>1344.69</v>
      </c>
      <c r="H2972" s="105"/>
    </row>
    <row r="2973" spans="1:8" x14ac:dyDescent="0.35">
      <c r="A2973" s="417">
        <v>9237608</v>
      </c>
      <c r="B2973" s="254" t="s">
        <v>3765</v>
      </c>
      <c r="C2973" s="320"/>
      <c r="D2973" s="7">
        <v>20</v>
      </c>
      <c r="E2973" s="650">
        <v>1120.575</v>
      </c>
      <c r="F2973" s="8">
        <f>E2973/100*$I$2*Main!$AF$2</f>
        <v>1344.69</v>
      </c>
      <c r="G2973" s="639">
        <f>F2973*Main!$AF$4</f>
        <v>1344.69</v>
      </c>
      <c r="H2973" s="105"/>
    </row>
    <row r="2974" spans="1:8" x14ac:dyDescent="0.35">
      <c r="A2974" s="417">
        <v>9217483</v>
      </c>
      <c r="B2974" s="254" t="s">
        <v>3766</v>
      </c>
      <c r="C2974" s="320"/>
      <c r="D2974" s="7">
        <v>20</v>
      </c>
      <c r="E2974" s="650">
        <v>1142.1166666666666</v>
      </c>
      <c r="F2974" s="8">
        <f>E2974/100*$I$2*Main!$AF$2</f>
        <v>1370.54</v>
      </c>
      <c r="G2974" s="639">
        <f>F2974*Main!$AF$4</f>
        <v>1370.54</v>
      </c>
      <c r="H2974" s="105"/>
    </row>
    <row r="2975" spans="1:8" x14ac:dyDescent="0.35">
      <c r="A2975" s="417">
        <v>9217484</v>
      </c>
      <c r="B2975" s="254" t="s">
        <v>3767</v>
      </c>
      <c r="C2975" s="320"/>
      <c r="D2975" s="7">
        <v>20</v>
      </c>
      <c r="E2975" s="650">
        <v>1142.1166666666666</v>
      </c>
      <c r="F2975" s="8">
        <f>E2975/100*$I$2*Main!$AF$2</f>
        <v>1370.54</v>
      </c>
      <c r="G2975" s="639">
        <f>F2975*Main!$AF$4</f>
        <v>1370.54</v>
      </c>
      <c r="H2975" s="105"/>
    </row>
    <row r="2976" spans="1:8" x14ac:dyDescent="0.35">
      <c r="A2976" s="417">
        <v>9237609</v>
      </c>
      <c r="B2976" s="254" t="s">
        <v>3768</v>
      </c>
      <c r="C2976" s="320"/>
      <c r="D2976" s="7">
        <v>20</v>
      </c>
      <c r="E2976" s="650">
        <v>1163.6583333333333</v>
      </c>
      <c r="F2976" s="8">
        <f>E2976/100*$I$2*Main!$AF$2</f>
        <v>1396.3899999999999</v>
      </c>
      <c r="G2976" s="639">
        <f>F2976*Main!$AF$4</f>
        <v>1396.3899999999999</v>
      </c>
      <c r="H2976" s="105"/>
    </row>
    <row r="2977" spans="1:8" x14ac:dyDescent="0.35">
      <c r="A2977" s="417">
        <v>9237610</v>
      </c>
      <c r="B2977" s="254" t="s">
        <v>3769</v>
      </c>
      <c r="C2977" s="320"/>
      <c r="D2977" s="7">
        <v>20</v>
      </c>
      <c r="E2977" s="650">
        <v>1163.6583333333333</v>
      </c>
      <c r="F2977" s="8">
        <f>E2977/100*$I$2*Main!$AF$2</f>
        <v>1396.3899999999999</v>
      </c>
      <c r="G2977" s="639">
        <f>F2977*Main!$AF$4</f>
        <v>1396.3899999999999</v>
      </c>
      <c r="H2977" s="105"/>
    </row>
    <row r="2978" spans="1:8" x14ac:dyDescent="0.35">
      <c r="A2978" s="416">
        <v>9116754</v>
      </c>
      <c r="B2978" s="254" t="s">
        <v>3770</v>
      </c>
      <c r="C2978" s="320"/>
      <c r="D2978" s="7">
        <v>20</v>
      </c>
      <c r="E2978" s="650">
        <v>1741.1666666666667</v>
      </c>
      <c r="F2978" s="8">
        <f>E2978/100*$I$2*Main!$AF$2</f>
        <v>2089.4</v>
      </c>
      <c r="G2978" s="639">
        <f>F2978*Main!$AF$4</f>
        <v>2089.4</v>
      </c>
      <c r="H2978" s="105"/>
    </row>
    <row r="2979" spans="1:8" x14ac:dyDescent="0.35">
      <c r="A2979" s="416">
        <v>9116775</v>
      </c>
      <c r="B2979" s="254" t="s">
        <v>3771</v>
      </c>
      <c r="C2979" s="320"/>
      <c r="D2979" s="7">
        <v>20</v>
      </c>
      <c r="E2979" s="650">
        <v>1741.1666666666667</v>
      </c>
      <c r="F2979" s="8">
        <f>E2979/100*$I$2*Main!$AF$2</f>
        <v>2089.4</v>
      </c>
      <c r="G2979" s="639">
        <f>F2979*Main!$AF$4</f>
        <v>2089.4</v>
      </c>
      <c r="H2979" s="105"/>
    </row>
    <row r="2980" spans="1:8" x14ac:dyDescent="0.35">
      <c r="A2980" s="416">
        <v>9117490</v>
      </c>
      <c r="B2980" s="254" t="s">
        <v>3772</v>
      </c>
      <c r="C2980" s="320"/>
      <c r="D2980" s="7">
        <v>20</v>
      </c>
      <c r="E2980" s="650">
        <v>1758.3916666666667</v>
      </c>
      <c r="F2980" s="8">
        <f>E2980/100*$I$2*Main!$AF$2</f>
        <v>2110.0700000000002</v>
      </c>
      <c r="G2980" s="639">
        <f>F2980*Main!$AF$4</f>
        <v>2110.0700000000002</v>
      </c>
      <c r="H2980" s="105"/>
    </row>
    <row r="2981" spans="1:8" x14ac:dyDescent="0.35">
      <c r="A2981" s="416">
        <v>9117501</v>
      </c>
      <c r="B2981" s="254" t="s">
        <v>3773</v>
      </c>
      <c r="C2981" s="320"/>
      <c r="D2981" s="7">
        <v>20</v>
      </c>
      <c r="E2981" s="650">
        <v>1758.3916666666667</v>
      </c>
      <c r="F2981" s="8">
        <f>E2981/100*$I$2*Main!$AF$2</f>
        <v>2110.0700000000002</v>
      </c>
      <c r="G2981" s="639">
        <f>F2981*Main!$AF$4</f>
        <v>2110.0700000000002</v>
      </c>
      <c r="H2981" s="105"/>
    </row>
    <row r="2982" spans="1:8" x14ac:dyDescent="0.35">
      <c r="A2982" s="416">
        <v>9117473</v>
      </c>
      <c r="B2982" s="254" t="s">
        <v>3774</v>
      </c>
      <c r="C2982" s="320"/>
      <c r="D2982" s="7">
        <v>20</v>
      </c>
      <c r="E2982" s="650">
        <v>1779.9416666666666</v>
      </c>
      <c r="F2982" s="8">
        <f>E2982/100*$I$2*Main!$AF$2</f>
        <v>2135.9299999999998</v>
      </c>
      <c r="G2982" s="639">
        <f>F2982*Main!$AF$4</f>
        <v>2135.9299999999998</v>
      </c>
      <c r="H2982" s="105"/>
    </row>
    <row r="2983" spans="1:8" x14ac:dyDescent="0.35">
      <c r="A2983" s="416">
        <v>9117474</v>
      </c>
      <c r="B2983" s="254" t="s">
        <v>3775</v>
      </c>
      <c r="C2983" s="320"/>
      <c r="D2983" s="7">
        <v>20</v>
      </c>
      <c r="E2983" s="650">
        <v>1779.9416666666666</v>
      </c>
      <c r="F2983" s="8">
        <f>E2983/100*$I$2*Main!$AF$2</f>
        <v>2135.9299999999998</v>
      </c>
      <c r="G2983" s="639">
        <f>F2983*Main!$AF$4</f>
        <v>2135.9299999999998</v>
      </c>
      <c r="H2983" s="105"/>
    </row>
    <row r="2984" spans="1:8" x14ac:dyDescent="0.35">
      <c r="A2984" s="416">
        <v>9116789</v>
      </c>
      <c r="B2984" s="254" t="s">
        <v>3776</v>
      </c>
      <c r="C2984" s="320"/>
      <c r="D2984" s="7">
        <v>20</v>
      </c>
      <c r="E2984" s="650">
        <v>1810.0833333333333</v>
      </c>
      <c r="F2984" s="8">
        <f>E2984/100*$I$2*Main!$AF$2</f>
        <v>2172.1</v>
      </c>
      <c r="G2984" s="639">
        <f>F2984*Main!$AF$4</f>
        <v>2172.1</v>
      </c>
      <c r="H2984" s="105"/>
    </row>
    <row r="2985" spans="1:8" x14ac:dyDescent="0.35">
      <c r="A2985" s="416">
        <v>9116790</v>
      </c>
      <c r="B2985" s="254" t="s">
        <v>3777</v>
      </c>
      <c r="C2985" s="320"/>
      <c r="D2985" s="7">
        <v>20</v>
      </c>
      <c r="E2985" s="650">
        <v>1810.0833333333333</v>
      </c>
      <c r="F2985" s="8">
        <f>E2985/100*$I$2*Main!$AF$2</f>
        <v>2172.1</v>
      </c>
      <c r="G2985" s="639">
        <f>F2985*Main!$AF$4</f>
        <v>2172.1</v>
      </c>
      <c r="H2985" s="105"/>
    </row>
    <row r="2986" spans="1:8" x14ac:dyDescent="0.35">
      <c r="A2986" s="416">
        <v>9115820</v>
      </c>
      <c r="B2986" s="254" t="s">
        <v>3778</v>
      </c>
      <c r="C2986" s="320"/>
      <c r="D2986" s="7">
        <v>20</v>
      </c>
      <c r="E2986" s="650">
        <v>1831.675</v>
      </c>
      <c r="F2986" s="8">
        <f>E2986/100*$I$2*Main!$AF$2</f>
        <v>2198.0099999999998</v>
      </c>
      <c r="G2986" s="639">
        <f>F2986*Main!$AF$4</f>
        <v>2198.0099999999998</v>
      </c>
      <c r="H2986" s="105"/>
    </row>
    <row r="2987" spans="1:8" x14ac:dyDescent="0.35">
      <c r="A2987" s="416">
        <v>9115821</v>
      </c>
      <c r="B2987" s="254" t="s">
        <v>3779</v>
      </c>
      <c r="C2987" s="320"/>
      <c r="D2987" s="7">
        <v>20</v>
      </c>
      <c r="E2987" s="650">
        <v>1831.675</v>
      </c>
      <c r="F2987" s="8">
        <f>E2987/100*$I$2*Main!$AF$2</f>
        <v>2198.0099999999998</v>
      </c>
      <c r="G2987" s="639">
        <f>F2987*Main!$AF$4</f>
        <v>2198.0099999999998</v>
      </c>
      <c r="H2987" s="105"/>
    </row>
    <row r="2988" spans="1:8" x14ac:dyDescent="0.35">
      <c r="A2988" s="416">
        <v>9117871</v>
      </c>
      <c r="B2988" s="254" t="s">
        <v>3780</v>
      </c>
      <c r="C2988" s="320"/>
      <c r="D2988" s="7">
        <v>20</v>
      </c>
      <c r="E2988" s="650">
        <v>1853.1916666666666</v>
      </c>
      <c r="F2988" s="8">
        <f>E2988/100*$I$2*Main!$AF$2</f>
        <v>2223.83</v>
      </c>
      <c r="G2988" s="639">
        <f>F2988*Main!$AF$4</f>
        <v>2223.83</v>
      </c>
      <c r="H2988" s="105"/>
    </row>
    <row r="2989" spans="1:8" x14ac:dyDescent="0.35">
      <c r="A2989" s="416">
        <v>9117872</v>
      </c>
      <c r="B2989" s="254" t="s">
        <v>3781</v>
      </c>
      <c r="C2989" s="320"/>
      <c r="D2989" s="7">
        <v>20</v>
      </c>
      <c r="E2989" s="650">
        <v>1853.1916666666666</v>
      </c>
      <c r="F2989" s="8">
        <f>E2989/100*$I$2*Main!$AF$2</f>
        <v>2223.83</v>
      </c>
      <c r="G2989" s="639">
        <f>F2989*Main!$AF$4</f>
        <v>2223.83</v>
      </c>
      <c r="H2989" s="105"/>
    </row>
    <row r="2990" spans="1:8" x14ac:dyDescent="0.35">
      <c r="A2990" s="416">
        <v>9113945</v>
      </c>
      <c r="B2990" s="254" t="s">
        <v>3782</v>
      </c>
      <c r="C2990" s="7" t="s">
        <v>36</v>
      </c>
      <c r="D2990" s="7">
        <v>20</v>
      </c>
      <c r="E2990" s="650">
        <v>1741.1666666666667</v>
      </c>
      <c r="F2990" s="8">
        <f>E2990/100*$I$2*Main!$AF$2</f>
        <v>2089.4</v>
      </c>
      <c r="G2990" s="639">
        <f>F2990*Main!$AF$4</f>
        <v>2089.4</v>
      </c>
      <c r="H2990" s="105"/>
    </row>
    <row r="2991" spans="1:8" x14ac:dyDescent="0.35">
      <c r="A2991" s="416">
        <v>9113951</v>
      </c>
      <c r="B2991" s="254" t="s">
        <v>3783</v>
      </c>
      <c r="C2991" s="7" t="s">
        <v>36</v>
      </c>
      <c r="D2991" s="7">
        <v>20</v>
      </c>
      <c r="E2991" s="650">
        <v>1741.1666666666667</v>
      </c>
      <c r="F2991" s="8">
        <f>E2991/100*$I$2*Main!$AF$2</f>
        <v>2089.4</v>
      </c>
      <c r="G2991" s="639">
        <f>F2991*Main!$AF$4</f>
        <v>2089.4</v>
      </c>
      <c r="H2991" s="105"/>
    </row>
    <row r="2992" spans="1:8" x14ac:dyDescent="0.35">
      <c r="A2992" s="416">
        <v>9117396</v>
      </c>
      <c r="B2992" s="254" t="s">
        <v>3784</v>
      </c>
      <c r="C2992" s="7" t="s">
        <v>36</v>
      </c>
      <c r="D2992" s="7">
        <v>20</v>
      </c>
      <c r="E2992" s="650">
        <v>1758.3916666666667</v>
      </c>
      <c r="F2992" s="8">
        <f>E2992/100*$I$2*Main!$AF$2</f>
        <v>2110.0700000000002</v>
      </c>
      <c r="G2992" s="639">
        <f>F2992*Main!$AF$4</f>
        <v>2110.0700000000002</v>
      </c>
      <c r="H2992" s="105"/>
    </row>
    <row r="2993" spans="1:8" x14ac:dyDescent="0.35">
      <c r="A2993" s="416">
        <v>9117397</v>
      </c>
      <c r="B2993" s="254" t="s">
        <v>3785</v>
      </c>
      <c r="C2993" s="7" t="s">
        <v>36</v>
      </c>
      <c r="D2993" s="7">
        <v>20</v>
      </c>
      <c r="E2993" s="650">
        <v>1758.3916666666667</v>
      </c>
      <c r="F2993" s="8">
        <f>E2993/100*$I$2*Main!$AF$2</f>
        <v>2110.0700000000002</v>
      </c>
      <c r="G2993" s="639">
        <f>F2993*Main!$AF$4</f>
        <v>2110.0700000000002</v>
      </c>
      <c r="H2993" s="105"/>
    </row>
    <row r="2994" spans="1:8" x14ac:dyDescent="0.35">
      <c r="A2994" s="416">
        <v>9117372</v>
      </c>
      <c r="B2994" s="254" t="s">
        <v>3786</v>
      </c>
      <c r="C2994" s="7" t="s">
        <v>36</v>
      </c>
      <c r="D2994" s="7">
        <v>20</v>
      </c>
      <c r="E2994" s="650">
        <v>1779.9416666666666</v>
      </c>
      <c r="F2994" s="8">
        <f>E2994/100*$I$2*Main!$AF$2</f>
        <v>2135.9299999999998</v>
      </c>
      <c r="G2994" s="639">
        <f>F2994*Main!$AF$4</f>
        <v>2135.9299999999998</v>
      </c>
      <c r="H2994" s="105"/>
    </row>
    <row r="2995" spans="1:8" x14ac:dyDescent="0.35">
      <c r="A2995" s="416">
        <v>9117373</v>
      </c>
      <c r="B2995" s="254" t="s">
        <v>3787</v>
      </c>
      <c r="C2995" s="7" t="s">
        <v>36</v>
      </c>
      <c r="D2995" s="7">
        <v>20</v>
      </c>
      <c r="E2995" s="650">
        <v>1779.9416666666666</v>
      </c>
      <c r="F2995" s="8">
        <f>E2995/100*$I$2*Main!$AF$2</f>
        <v>2135.9299999999998</v>
      </c>
      <c r="G2995" s="639">
        <f>F2995*Main!$AF$4</f>
        <v>2135.9299999999998</v>
      </c>
      <c r="H2995" s="105"/>
    </row>
    <row r="2996" spans="1:8" x14ac:dyDescent="0.35">
      <c r="A2996" s="416">
        <v>9113907</v>
      </c>
      <c r="B2996" s="254" t="s">
        <v>3788</v>
      </c>
      <c r="C2996" s="7" t="s">
        <v>36</v>
      </c>
      <c r="D2996" s="7">
        <v>20</v>
      </c>
      <c r="E2996" s="650">
        <v>1810.0833333333333</v>
      </c>
      <c r="F2996" s="8">
        <f>E2996/100*$I$2*Main!$AF$2</f>
        <v>2172.1</v>
      </c>
      <c r="G2996" s="639">
        <f>F2996*Main!$AF$4</f>
        <v>2172.1</v>
      </c>
      <c r="H2996" s="105"/>
    </row>
    <row r="2997" spans="1:8" x14ac:dyDescent="0.35">
      <c r="A2997" s="416">
        <v>9113938</v>
      </c>
      <c r="B2997" s="254" t="s">
        <v>3789</v>
      </c>
      <c r="C2997" s="7" t="s">
        <v>36</v>
      </c>
      <c r="D2997" s="7">
        <v>20</v>
      </c>
      <c r="E2997" s="650">
        <v>1810.0833333333333</v>
      </c>
      <c r="F2997" s="8">
        <f>E2997/100*$I$2*Main!$AF$2</f>
        <v>2172.1</v>
      </c>
      <c r="G2997" s="639">
        <f>F2997*Main!$AF$4</f>
        <v>2172.1</v>
      </c>
      <c r="H2997" s="105"/>
    </row>
    <row r="2998" spans="1:8" x14ac:dyDescent="0.35">
      <c r="A2998" s="416">
        <v>9117305</v>
      </c>
      <c r="B2998" s="254" t="s">
        <v>3790</v>
      </c>
      <c r="C2998" s="320"/>
      <c r="D2998" s="7">
        <v>20</v>
      </c>
      <c r="E2998" s="650">
        <v>1831.675</v>
      </c>
      <c r="F2998" s="8">
        <f>E2998/100*$I$2*Main!$AF$2</f>
        <v>2198.0099999999998</v>
      </c>
      <c r="G2998" s="639">
        <f>F2998*Main!$AF$4</f>
        <v>2198.0099999999998</v>
      </c>
      <c r="H2998" s="105"/>
    </row>
    <row r="2999" spans="1:8" x14ac:dyDescent="0.35">
      <c r="A2999" s="416">
        <v>9117306</v>
      </c>
      <c r="B2999" s="254" t="s">
        <v>3791</v>
      </c>
      <c r="C2999" s="320"/>
      <c r="D2999" s="7">
        <v>20</v>
      </c>
      <c r="E2999" s="650">
        <v>1831.675</v>
      </c>
      <c r="F2999" s="8">
        <f>E2999/100*$I$2*Main!$AF$2</f>
        <v>2198.0099999999998</v>
      </c>
      <c r="G2999" s="639">
        <f>F2999*Main!$AF$4</f>
        <v>2198.0099999999998</v>
      </c>
      <c r="H2999" s="105"/>
    </row>
    <row r="3000" spans="1:8" x14ac:dyDescent="0.35">
      <c r="A3000" s="416">
        <v>9118403</v>
      </c>
      <c r="B3000" s="254" t="s">
        <v>3792</v>
      </c>
      <c r="C3000" s="7" t="s">
        <v>36</v>
      </c>
      <c r="D3000" s="7">
        <v>20</v>
      </c>
      <c r="E3000" s="650">
        <v>1853.1916666666666</v>
      </c>
      <c r="F3000" s="8">
        <f>E3000/100*$I$2*Main!$AF$2</f>
        <v>2223.83</v>
      </c>
      <c r="G3000" s="639">
        <f>F3000*Main!$AF$4</f>
        <v>2223.83</v>
      </c>
      <c r="H3000" s="105"/>
    </row>
    <row r="3001" spans="1:8" x14ac:dyDescent="0.35">
      <c r="A3001" s="416">
        <v>9118404</v>
      </c>
      <c r="B3001" s="254" t="s">
        <v>3793</v>
      </c>
      <c r="C3001" s="7" t="s">
        <v>36</v>
      </c>
      <c r="D3001" s="7">
        <v>20</v>
      </c>
      <c r="E3001" s="650">
        <v>1853.1916666666666</v>
      </c>
      <c r="F3001" s="8">
        <f>E3001/100*$I$2*Main!$AF$2</f>
        <v>2223.83</v>
      </c>
      <c r="G3001" s="639">
        <f>F3001*Main!$AF$4</f>
        <v>2223.83</v>
      </c>
      <c r="H3001" s="105"/>
    </row>
    <row r="3002" spans="1:8" x14ac:dyDescent="0.35">
      <c r="A3002" s="416">
        <v>9243707</v>
      </c>
      <c r="B3002" s="254" t="s">
        <v>3794</v>
      </c>
      <c r="C3002" s="320"/>
      <c r="D3002" s="7">
        <v>20</v>
      </c>
      <c r="E3002" s="650">
        <v>1051.5999999999999</v>
      </c>
      <c r="F3002" s="8">
        <f>E3002/100*$I$2*Main!$AF$2</f>
        <v>1261.9199999999998</v>
      </c>
      <c r="G3002" s="639">
        <f>F3002*Main!$AF$4</f>
        <v>1261.9199999999998</v>
      </c>
      <c r="H3002" s="105"/>
    </row>
    <row r="3003" spans="1:8" x14ac:dyDescent="0.35">
      <c r="A3003" s="416">
        <v>9243708</v>
      </c>
      <c r="B3003" s="254" t="s">
        <v>3795</v>
      </c>
      <c r="C3003" s="320"/>
      <c r="D3003" s="7">
        <v>20</v>
      </c>
      <c r="E3003" s="650">
        <v>1051.5999999999999</v>
      </c>
      <c r="F3003" s="8">
        <f>E3003/100*$I$2*Main!$AF$2</f>
        <v>1261.9199999999998</v>
      </c>
      <c r="G3003" s="639">
        <f>F3003*Main!$AF$4</f>
        <v>1261.9199999999998</v>
      </c>
      <c r="H3003" s="105"/>
    </row>
    <row r="3004" spans="1:8" x14ac:dyDescent="0.35">
      <c r="A3004" s="416">
        <v>9243710</v>
      </c>
      <c r="B3004" s="254" t="s">
        <v>3796</v>
      </c>
      <c r="C3004" s="320"/>
      <c r="D3004" s="7">
        <v>20</v>
      </c>
      <c r="E3004" s="650">
        <v>1068.8333333333333</v>
      </c>
      <c r="F3004" s="8">
        <f>E3004/100*$I$2*Main!$AF$2</f>
        <v>1282.5999999999999</v>
      </c>
      <c r="G3004" s="639">
        <f>F3004*Main!$AF$4</f>
        <v>1282.5999999999999</v>
      </c>
      <c r="H3004" s="105"/>
    </row>
    <row r="3005" spans="1:8" x14ac:dyDescent="0.35">
      <c r="A3005" s="416">
        <v>9243711</v>
      </c>
      <c r="B3005" s="254" t="s">
        <v>3797</v>
      </c>
      <c r="C3005" s="320"/>
      <c r="D3005" s="7">
        <v>20</v>
      </c>
      <c r="E3005" s="650">
        <v>1068.8333333333333</v>
      </c>
      <c r="F3005" s="8">
        <f>E3005/100*$I$2*Main!$AF$2</f>
        <v>1282.5999999999999</v>
      </c>
      <c r="G3005" s="639">
        <f>F3005*Main!$AF$4</f>
        <v>1282.5999999999999</v>
      </c>
      <c r="H3005" s="105"/>
    </row>
    <row r="3006" spans="1:8" x14ac:dyDescent="0.35">
      <c r="A3006" s="416">
        <v>9243713</v>
      </c>
      <c r="B3006" s="254" t="s">
        <v>3798</v>
      </c>
      <c r="C3006" s="320"/>
      <c r="D3006" s="7">
        <v>20</v>
      </c>
      <c r="E3006" s="650">
        <v>1090.4000000000001</v>
      </c>
      <c r="F3006" s="8">
        <f>E3006/100*$I$2*Main!$AF$2</f>
        <v>1308.4800000000002</v>
      </c>
      <c r="G3006" s="639">
        <f>F3006*Main!$AF$4</f>
        <v>1308.4800000000002</v>
      </c>
      <c r="H3006" s="105"/>
    </row>
    <row r="3007" spans="1:8" x14ac:dyDescent="0.35">
      <c r="A3007" s="416">
        <v>9243714</v>
      </c>
      <c r="B3007" s="254" t="s">
        <v>3799</v>
      </c>
      <c r="C3007" s="320"/>
      <c r="D3007" s="7">
        <v>20</v>
      </c>
      <c r="E3007" s="650">
        <v>1090.4000000000001</v>
      </c>
      <c r="F3007" s="8">
        <f>E3007/100*$I$2*Main!$AF$2</f>
        <v>1308.4800000000002</v>
      </c>
      <c r="G3007" s="639">
        <f>F3007*Main!$AF$4</f>
        <v>1308.4800000000002</v>
      </c>
      <c r="H3007" s="105"/>
    </row>
    <row r="3008" spans="1:8" x14ac:dyDescent="0.35">
      <c r="A3008" s="416">
        <v>9243716</v>
      </c>
      <c r="B3008" s="254" t="s">
        <v>3800</v>
      </c>
      <c r="C3008" s="320"/>
      <c r="D3008" s="7">
        <v>20</v>
      </c>
      <c r="E3008" s="650">
        <v>1051.5999999999999</v>
      </c>
      <c r="F3008" s="8">
        <f>E3008/100*$I$2*Main!$AF$2</f>
        <v>1261.9199999999998</v>
      </c>
      <c r="G3008" s="639">
        <f>F3008*Main!$AF$4</f>
        <v>1261.9199999999998</v>
      </c>
      <c r="H3008" s="105"/>
    </row>
    <row r="3009" spans="1:8" x14ac:dyDescent="0.35">
      <c r="A3009" s="416">
        <v>9243717</v>
      </c>
      <c r="B3009" s="254" t="s">
        <v>3801</v>
      </c>
      <c r="C3009" s="320"/>
      <c r="D3009" s="7">
        <v>20</v>
      </c>
      <c r="E3009" s="650">
        <v>1051.5999999999999</v>
      </c>
      <c r="F3009" s="8">
        <f>E3009/100*$I$2*Main!$AF$2</f>
        <v>1261.9199999999998</v>
      </c>
      <c r="G3009" s="639">
        <f>F3009*Main!$AF$4</f>
        <v>1261.9199999999998</v>
      </c>
      <c r="H3009" s="105"/>
    </row>
    <row r="3010" spans="1:8" x14ac:dyDescent="0.35">
      <c r="A3010" s="416">
        <v>9243719</v>
      </c>
      <c r="B3010" s="254" t="s">
        <v>3802</v>
      </c>
      <c r="C3010" s="320"/>
      <c r="D3010" s="7">
        <v>20</v>
      </c>
      <c r="E3010" s="650">
        <v>1068.8333333333333</v>
      </c>
      <c r="F3010" s="8">
        <f>E3010/100*$I$2*Main!$AF$2</f>
        <v>1282.5999999999999</v>
      </c>
      <c r="G3010" s="639">
        <f>F3010*Main!$AF$4</f>
        <v>1282.5999999999999</v>
      </c>
      <c r="H3010" s="105"/>
    </row>
    <row r="3011" spans="1:8" x14ac:dyDescent="0.35">
      <c r="A3011" s="416">
        <v>9243720</v>
      </c>
      <c r="B3011" s="254" t="s">
        <v>3803</v>
      </c>
      <c r="C3011" s="320"/>
      <c r="D3011" s="7">
        <v>20</v>
      </c>
      <c r="E3011" s="650">
        <v>1068.8333333333333</v>
      </c>
      <c r="F3011" s="8">
        <f>E3011/100*$I$2*Main!$AF$2</f>
        <v>1282.5999999999999</v>
      </c>
      <c r="G3011" s="639">
        <f>F3011*Main!$AF$4</f>
        <v>1282.5999999999999</v>
      </c>
      <c r="H3011" s="105"/>
    </row>
    <row r="3012" spans="1:8" x14ac:dyDescent="0.35">
      <c r="A3012" s="416">
        <v>9243722</v>
      </c>
      <c r="B3012" s="254" t="s">
        <v>3804</v>
      </c>
      <c r="C3012" s="320"/>
      <c r="D3012" s="7">
        <v>20</v>
      </c>
      <c r="E3012" s="650">
        <v>1090.4000000000001</v>
      </c>
      <c r="F3012" s="8">
        <f>E3012/100*$I$2*Main!$AF$2</f>
        <v>1308.4800000000002</v>
      </c>
      <c r="G3012" s="639">
        <f>F3012*Main!$AF$4</f>
        <v>1308.4800000000002</v>
      </c>
      <c r="H3012" s="105"/>
    </row>
    <row r="3013" spans="1:8" x14ac:dyDescent="0.35">
      <c r="A3013" s="416">
        <v>9243723</v>
      </c>
      <c r="B3013" s="254" t="s">
        <v>3805</v>
      </c>
      <c r="C3013" s="320"/>
      <c r="D3013" s="7">
        <v>20</v>
      </c>
      <c r="E3013" s="650">
        <v>1090.4000000000001</v>
      </c>
      <c r="F3013" s="8">
        <f>E3013/100*$I$2*Main!$AF$2</f>
        <v>1308.4800000000002</v>
      </c>
      <c r="G3013" s="639">
        <f>F3013*Main!$AF$4</f>
        <v>1308.4800000000002</v>
      </c>
      <c r="H3013" s="105"/>
    </row>
    <row r="3014" spans="1:8" x14ac:dyDescent="0.35">
      <c r="A3014" s="416">
        <v>9243725</v>
      </c>
      <c r="B3014" s="254" t="s">
        <v>3806</v>
      </c>
      <c r="C3014" s="320"/>
      <c r="D3014" s="7">
        <v>20</v>
      </c>
      <c r="E3014" s="650">
        <v>1120.575</v>
      </c>
      <c r="F3014" s="8">
        <f>E3014/100*$I$2*Main!$AF$2</f>
        <v>1344.69</v>
      </c>
      <c r="G3014" s="639">
        <f>F3014*Main!$AF$4</f>
        <v>1344.69</v>
      </c>
      <c r="H3014" s="105"/>
    </row>
    <row r="3015" spans="1:8" x14ac:dyDescent="0.35">
      <c r="A3015" s="416">
        <v>9243726</v>
      </c>
      <c r="B3015" s="254" t="s">
        <v>3807</v>
      </c>
      <c r="C3015" s="320"/>
      <c r="D3015" s="7">
        <v>20</v>
      </c>
      <c r="E3015" s="650">
        <v>1120.575</v>
      </c>
      <c r="F3015" s="8">
        <f>E3015/100*$I$2*Main!$AF$2</f>
        <v>1344.69</v>
      </c>
      <c r="G3015" s="639">
        <f>F3015*Main!$AF$4</f>
        <v>1344.69</v>
      </c>
      <c r="H3015" s="105"/>
    </row>
    <row r="3016" spans="1:8" x14ac:dyDescent="0.35">
      <c r="A3016" s="416">
        <v>9243728</v>
      </c>
      <c r="B3016" s="254" t="s">
        <v>3808</v>
      </c>
      <c r="C3016" s="320"/>
      <c r="D3016" s="7">
        <v>20</v>
      </c>
      <c r="E3016" s="650">
        <v>1142.1166666666666</v>
      </c>
      <c r="F3016" s="8">
        <f>E3016/100*$I$2*Main!$AF$2</f>
        <v>1370.54</v>
      </c>
      <c r="G3016" s="639">
        <f>F3016*Main!$AF$4</f>
        <v>1370.54</v>
      </c>
      <c r="H3016" s="105"/>
    </row>
    <row r="3017" spans="1:8" x14ac:dyDescent="0.35">
      <c r="A3017" s="416">
        <v>9243729</v>
      </c>
      <c r="B3017" s="254" t="s">
        <v>3809</v>
      </c>
      <c r="C3017" s="320"/>
      <c r="D3017" s="7">
        <v>20</v>
      </c>
      <c r="E3017" s="650">
        <v>1142.1166666666666</v>
      </c>
      <c r="F3017" s="8">
        <f>E3017/100*$I$2*Main!$AF$2</f>
        <v>1370.54</v>
      </c>
      <c r="G3017" s="639">
        <f>F3017*Main!$AF$4</f>
        <v>1370.54</v>
      </c>
      <c r="H3017" s="105"/>
    </row>
    <row r="3018" spans="1:8" x14ac:dyDescent="0.35">
      <c r="A3018" s="416">
        <v>9243731</v>
      </c>
      <c r="B3018" s="254" t="s">
        <v>3810</v>
      </c>
      <c r="C3018" s="320"/>
      <c r="D3018" s="7">
        <v>20</v>
      </c>
      <c r="E3018" s="650">
        <v>1163.6583333333333</v>
      </c>
      <c r="F3018" s="8">
        <f>E3018/100*$I$2*Main!$AF$2</f>
        <v>1396.3899999999999</v>
      </c>
      <c r="G3018" s="639">
        <f>F3018*Main!$AF$4</f>
        <v>1396.3899999999999</v>
      </c>
      <c r="H3018" s="105"/>
    </row>
    <row r="3019" spans="1:8" x14ac:dyDescent="0.35">
      <c r="A3019" s="416">
        <v>9243732</v>
      </c>
      <c r="B3019" s="254" t="s">
        <v>3811</v>
      </c>
      <c r="C3019" s="320"/>
      <c r="D3019" s="7">
        <v>20</v>
      </c>
      <c r="E3019" s="650">
        <v>1163.6583333333333</v>
      </c>
      <c r="F3019" s="8">
        <f>E3019/100*$I$2*Main!$AF$2</f>
        <v>1396.3899999999999</v>
      </c>
      <c r="G3019" s="639">
        <f>F3019*Main!$AF$4</f>
        <v>1396.3899999999999</v>
      </c>
      <c r="H3019" s="105"/>
    </row>
    <row r="3020" spans="1:8" x14ac:dyDescent="0.35">
      <c r="A3020" s="416">
        <v>9243682</v>
      </c>
      <c r="B3020" s="254" t="s">
        <v>3812</v>
      </c>
      <c r="C3020" s="320"/>
      <c r="D3020" s="7">
        <v>1</v>
      </c>
      <c r="E3020" s="650">
        <v>2378.9583333333335</v>
      </c>
      <c r="F3020" s="8">
        <f>E3020/100*$I$2*Main!$AF$2</f>
        <v>2854.7500000000005</v>
      </c>
      <c r="G3020" s="639">
        <f>F3020*Main!$AF$4</f>
        <v>2854.7500000000005</v>
      </c>
      <c r="H3020" s="105"/>
    </row>
    <row r="3021" spans="1:8" x14ac:dyDescent="0.35">
      <c r="A3021" s="416">
        <v>9243685</v>
      </c>
      <c r="B3021" s="254" t="s">
        <v>3813</v>
      </c>
      <c r="C3021" s="320"/>
      <c r="D3021" s="7">
        <v>1</v>
      </c>
      <c r="E3021" s="650">
        <v>2413.4666666666667</v>
      </c>
      <c r="F3021" s="8">
        <f>E3021/100*$I$2*Main!$AF$2</f>
        <v>2896.1600000000003</v>
      </c>
      <c r="G3021" s="639">
        <f>F3021*Main!$AF$4</f>
        <v>2896.1600000000003</v>
      </c>
      <c r="H3021" s="105"/>
    </row>
    <row r="3022" spans="1:8" x14ac:dyDescent="0.35">
      <c r="A3022" s="416">
        <v>9243688</v>
      </c>
      <c r="B3022" s="254" t="s">
        <v>3814</v>
      </c>
      <c r="C3022" s="320"/>
      <c r="D3022" s="7">
        <v>1</v>
      </c>
      <c r="E3022" s="650">
        <v>2456.5583333333334</v>
      </c>
      <c r="F3022" s="8">
        <f>E3022/100*$I$2*Main!$AF$2</f>
        <v>2947.87</v>
      </c>
      <c r="G3022" s="639">
        <f>F3022*Main!$AF$4</f>
        <v>2947.87</v>
      </c>
      <c r="H3022" s="105"/>
    </row>
    <row r="3023" spans="1:8" x14ac:dyDescent="0.35">
      <c r="A3023" s="416">
        <v>9243691</v>
      </c>
      <c r="B3023" s="254" t="s">
        <v>3815</v>
      </c>
      <c r="C3023" s="320"/>
      <c r="D3023" s="7">
        <v>1</v>
      </c>
      <c r="E3023" s="650">
        <v>2378.9583333333335</v>
      </c>
      <c r="F3023" s="8">
        <f>E3023/100*$I$2*Main!$AF$2</f>
        <v>2854.7500000000005</v>
      </c>
      <c r="G3023" s="639">
        <f>F3023*Main!$AF$4</f>
        <v>2854.7500000000005</v>
      </c>
      <c r="H3023" s="105"/>
    </row>
    <row r="3024" spans="1:8" x14ac:dyDescent="0.35">
      <c r="A3024" s="416">
        <v>9243694</v>
      </c>
      <c r="B3024" s="254" t="s">
        <v>3816</v>
      </c>
      <c r="C3024" s="320"/>
      <c r="D3024" s="7">
        <v>1</v>
      </c>
      <c r="E3024" s="650">
        <v>2413.4666666666667</v>
      </c>
      <c r="F3024" s="8">
        <f>E3024/100*$I$2*Main!$AF$2</f>
        <v>2896.1600000000003</v>
      </c>
      <c r="G3024" s="639">
        <f>F3024*Main!$AF$4</f>
        <v>2896.1600000000003</v>
      </c>
      <c r="H3024" s="105"/>
    </row>
    <row r="3025" spans="1:8" x14ac:dyDescent="0.35">
      <c r="A3025" s="416">
        <v>9243697</v>
      </c>
      <c r="B3025" s="254" t="s">
        <v>3817</v>
      </c>
      <c r="C3025" s="320"/>
      <c r="D3025" s="7">
        <v>1</v>
      </c>
      <c r="E3025" s="650">
        <v>2456.5583333333334</v>
      </c>
      <c r="F3025" s="8">
        <f>E3025/100*$I$2*Main!$AF$2</f>
        <v>2947.87</v>
      </c>
      <c r="G3025" s="639">
        <f>F3025*Main!$AF$4</f>
        <v>2947.87</v>
      </c>
      <c r="H3025" s="105"/>
    </row>
    <row r="3026" spans="1:8" x14ac:dyDescent="0.35">
      <c r="A3026" s="416">
        <v>9243700</v>
      </c>
      <c r="B3026" s="254" t="s">
        <v>3818</v>
      </c>
      <c r="C3026" s="7" t="s">
        <v>36</v>
      </c>
      <c r="D3026" s="7">
        <v>1</v>
      </c>
      <c r="E3026" s="650">
        <v>2516.8583333333331</v>
      </c>
      <c r="F3026" s="8">
        <f>E3026/100*$I$2*Main!$AF$2</f>
        <v>3020.2299999999996</v>
      </c>
      <c r="G3026" s="639">
        <f>F3026*Main!$AF$4</f>
        <v>3020.2299999999996</v>
      </c>
      <c r="H3026" s="105"/>
    </row>
    <row r="3027" spans="1:8" x14ac:dyDescent="0.35">
      <c r="A3027" s="416">
        <v>9243703</v>
      </c>
      <c r="B3027" s="254" t="s">
        <v>3819</v>
      </c>
      <c r="C3027" s="320"/>
      <c r="D3027" s="7">
        <v>1</v>
      </c>
      <c r="E3027" s="650">
        <v>2559.9499999999998</v>
      </c>
      <c r="F3027" s="8">
        <f>E3027/100*$I$2*Main!$AF$2</f>
        <v>3071.94</v>
      </c>
      <c r="G3027" s="639">
        <f>F3027*Main!$AF$4</f>
        <v>3071.94</v>
      </c>
      <c r="H3027" s="105"/>
    </row>
    <row r="3028" spans="1:8" x14ac:dyDescent="0.35">
      <c r="A3028" s="416">
        <v>9243706</v>
      </c>
      <c r="B3028" s="254" t="s">
        <v>3820</v>
      </c>
      <c r="C3028" s="7" t="s">
        <v>36</v>
      </c>
      <c r="D3028" s="7">
        <v>1</v>
      </c>
      <c r="E3028" s="650">
        <v>2603.0416666666665</v>
      </c>
      <c r="F3028" s="8">
        <f>E3028/100*$I$2*Main!$AF$2</f>
        <v>3123.6499999999996</v>
      </c>
      <c r="G3028" s="639">
        <f>F3028*Main!$AF$4</f>
        <v>3123.6499999999996</v>
      </c>
      <c r="H3028" s="105"/>
    </row>
    <row r="3029" spans="1:8" x14ac:dyDescent="0.35">
      <c r="A3029" s="416">
        <v>9243778</v>
      </c>
      <c r="B3029" s="254" t="s">
        <v>3821</v>
      </c>
      <c r="C3029" s="7" t="s">
        <v>36</v>
      </c>
      <c r="D3029" s="7">
        <v>1</v>
      </c>
      <c r="E3029" s="650">
        <v>3249.4833333333331</v>
      </c>
      <c r="F3029" s="8">
        <f>E3029/100*$I$2*Main!$AF$2</f>
        <v>3899.38</v>
      </c>
      <c r="G3029" s="639">
        <f>F3029*Main!$AF$4</f>
        <v>3899.38</v>
      </c>
      <c r="H3029" s="105"/>
    </row>
    <row r="3030" spans="1:8" x14ac:dyDescent="0.35">
      <c r="A3030" s="416">
        <v>9243781</v>
      </c>
      <c r="B3030" s="254" t="s">
        <v>3822</v>
      </c>
      <c r="C3030" s="320"/>
      <c r="D3030" s="7">
        <v>1</v>
      </c>
      <c r="E3030" s="650">
        <v>3292.6</v>
      </c>
      <c r="F3030" s="8">
        <f>E3030/100*$I$2*Main!$AF$2</f>
        <v>3951.1200000000003</v>
      </c>
      <c r="G3030" s="639">
        <f>F3030*Main!$AF$4</f>
        <v>3951.1200000000003</v>
      </c>
      <c r="H3030" s="105"/>
    </row>
    <row r="3031" spans="1:8" x14ac:dyDescent="0.35">
      <c r="A3031" s="416">
        <v>9243784</v>
      </c>
      <c r="B3031" s="254" t="s">
        <v>3823</v>
      </c>
      <c r="C3031" s="7" t="s">
        <v>36</v>
      </c>
      <c r="D3031" s="7">
        <v>1</v>
      </c>
      <c r="E3031" s="650">
        <v>3335.7</v>
      </c>
      <c r="F3031" s="8">
        <f>E3031/100*$I$2*Main!$AF$2</f>
        <v>4002.84</v>
      </c>
      <c r="G3031" s="639">
        <f>F3031*Main!$AF$4</f>
        <v>4002.84</v>
      </c>
      <c r="H3031" s="105"/>
    </row>
    <row r="3032" spans="1:8" x14ac:dyDescent="0.35">
      <c r="A3032" s="416">
        <v>9243760</v>
      </c>
      <c r="B3032" s="254" t="s">
        <v>3824</v>
      </c>
      <c r="C3032" s="7" t="s">
        <v>36</v>
      </c>
      <c r="D3032" s="7">
        <v>1</v>
      </c>
      <c r="E3032" s="650">
        <v>3249.4833333333331</v>
      </c>
      <c r="F3032" s="8">
        <f>E3032/100*$I$2*Main!$AF$2</f>
        <v>3899.38</v>
      </c>
      <c r="G3032" s="639">
        <f>F3032*Main!$AF$4</f>
        <v>3899.38</v>
      </c>
      <c r="H3032" s="105"/>
    </row>
    <row r="3033" spans="1:8" x14ac:dyDescent="0.35">
      <c r="A3033" s="416">
        <v>9243763</v>
      </c>
      <c r="B3033" s="254" t="s">
        <v>3825</v>
      </c>
      <c r="C3033" s="7" t="s">
        <v>36</v>
      </c>
      <c r="D3033" s="7">
        <v>1</v>
      </c>
      <c r="E3033" s="650">
        <v>3292.6</v>
      </c>
      <c r="F3033" s="8">
        <f>E3033/100*$I$2*Main!$AF$2</f>
        <v>3951.1200000000003</v>
      </c>
      <c r="G3033" s="639">
        <f>F3033*Main!$AF$4</f>
        <v>3951.1200000000003</v>
      </c>
      <c r="H3033" s="105"/>
    </row>
    <row r="3034" spans="1:8" x14ac:dyDescent="0.35">
      <c r="A3034" s="416">
        <v>9243766</v>
      </c>
      <c r="B3034" s="254" t="s">
        <v>3826</v>
      </c>
      <c r="C3034" s="7" t="s">
        <v>36</v>
      </c>
      <c r="D3034" s="7">
        <v>1</v>
      </c>
      <c r="E3034" s="650">
        <v>3335.7</v>
      </c>
      <c r="F3034" s="8">
        <f>E3034/100*$I$2*Main!$AF$2</f>
        <v>4002.84</v>
      </c>
      <c r="G3034" s="639">
        <f>F3034*Main!$AF$4</f>
        <v>4002.84</v>
      </c>
      <c r="H3034" s="105"/>
    </row>
    <row r="3035" spans="1:8" x14ac:dyDescent="0.35">
      <c r="A3035" s="416">
        <v>48355</v>
      </c>
      <c r="B3035" s="254" t="s">
        <v>3828</v>
      </c>
      <c r="C3035" s="320"/>
      <c r="D3035" s="7">
        <v>1</v>
      </c>
      <c r="E3035" s="650">
        <v>3292.5916666666667</v>
      </c>
      <c r="F3035" s="8">
        <f>E3035/100*$I$2*Main!$AF$2</f>
        <v>3951.1099999999997</v>
      </c>
      <c r="G3035" s="639">
        <f>F3035*Main!$AF$4</f>
        <v>3951.1099999999997</v>
      </c>
      <c r="H3035" s="105"/>
    </row>
    <row r="3036" spans="1:8" x14ac:dyDescent="0.35">
      <c r="A3036" s="417">
        <v>9307639</v>
      </c>
      <c r="B3036" s="254" t="s">
        <v>3827</v>
      </c>
      <c r="C3036" s="7" t="s">
        <v>36</v>
      </c>
      <c r="D3036" s="7">
        <v>1</v>
      </c>
      <c r="E3036" s="650">
        <v>3249.4833333333331</v>
      </c>
      <c r="F3036" s="8">
        <f>E3036/100*$I$2*Main!$AF$2</f>
        <v>3899.38</v>
      </c>
      <c r="G3036" s="639">
        <f>F3036*Main!$AF$4</f>
        <v>3899.38</v>
      </c>
      <c r="H3036" s="105"/>
    </row>
    <row r="3037" spans="1:8" x14ac:dyDescent="0.35">
      <c r="A3037" s="417">
        <v>9307638</v>
      </c>
      <c r="B3037" s="254" t="s">
        <v>3828</v>
      </c>
      <c r="C3037" s="320"/>
      <c r="D3037" s="7">
        <v>1</v>
      </c>
      <c r="E3037" s="650">
        <v>3292.5916666666667</v>
      </c>
      <c r="F3037" s="8">
        <f>E3037/100*$I$2*Main!$AF$2</f>
        <v>3951.1099999999997</v>
      </c>
      <c r="G3037" s="639">
        <f>F3037*Main!$AF$4</f>
        <v>3951.1099999999997</v>
      </c>
      <c r="H3037" s="105"/>
    </row>
    <row r="3038" spans="1:8" x14ac:dyDescent="0.35">
      <c r="A3038" s="417">
        <v>9307637</v>
      </c>
      <c r="B3038" s="254" t="s">
        <v>3829</v>
      </c>
      <c r="C3038" s="7" t="s">
        <v>36</v>
      </c>
      <c r="D3038" s="7">
        <v>1</v>
      </c>
      <c r="E3038" s="650">
        <v>3335.6916666666666</v>
      </c>
      <c r="F3038" s="8">
        <f>E3038/100*$I$2*Main!$AF$2</f>
        <v>4002.8299999999995</v>
      </c>
      <c r="G3038" s="639">
        <f>F3038*Main!$AF$4</f>
        <v>4002.8299999999995</v>
      </c>
      <c r="H3038" s="105"/>
    </row>
    <row r="3039" spans="1:8" x14ac:dyDescent="0.35">
      <c r="A3039" s="417">
        <v>9307633</v>
      </c>
      <c r="B3039" s="254" t="s">
        <v>3830</v>
      </c>
      <c r="C3039" s="7" t="s">
        <v>36</v>
      </c>
      <c r="D3039" s="7">
        <v>1</v>
      </c>
      <c r="E3039" s="650">
        <v>3249.4833333333331</v>
      </c>
      <c r="F3039" s="8">
        <f>E3039/100*$I$2*Main!$AF$2</f>
        <v>3899.38</v>
      </c>
      <c r="G3039" s="639">
        <f>F3039*Main!$AF$4</f>
        <v>3899.38</v>
      </c>
      <c r="H3039" s="105"/>
    </row>
    <row r="3040" spans="1:8" x14ac:dyDescent="0.35">
      <c r="A3040" s="417">
        <v>9307632</v>
      </c>
      <c r="B3040" s="254" t="s">
        <v>3831</v>
      </c>
      <c r="C3040" s="7" t="s">
        <v>36</v>
      </c>
      <c r="D3040" s="7">
        <v>1</v>
      </c>
      <c r="E3040" s="650">
        <v>3292.5916666666667</v>
      </c>
      <c r="F3040" s="8">
        <f>E3040/100*$I$2*Main!$AF$2</f>
        <v>3951.1099999999997</v>
      </c>
      <c r="G3040" s="639">
        <f>F3040*Main!$AF$4</f>
        <v>3951.1099999999997</v>
      </c>
      <c r="H3040" s="105"/>
    </row>
    <row r="3041" spans="1:8" x14ac:dyDescent="0.35">
      <c r="A3041" s="417">
        <v>9307631</v>
      </c>
      <c r="B3041" s="254" t="s">
        <v>3832</v>
      </c>
      <c r="C3041" s="7" t="s">
        <v>36</v>
      </c>
      <c r="D3041" s="7">
        <v>1</v>
      </c>
      <c r="E3041" s="650">
        <v>3335.6916666666666</v>
      </c>
      <c r="F3041" s="8">
        <f>E3041/100*$I$2*Main!$AF$2</f>
        <v>4002.8299999999995</v>
      </c>
      <c r="G3041" s="639">
        <f>F3041*Main!$AF$4</f>
        <v>4002.8299999999995</v>
      </c>
      <c r="H3041" s="105"/>
    </row>
    <row r="3042" spans="1:8" x14ac:dyDescent="0.35">
      <c r="A3042" s="416">
        <v>9143503</v>
      </c>
      <c r="B3042" s="254" t="s">
        <v>3833</v>
      </c>
      <c r="C3042" s="7" t="s">
        <v>36</v>
      </c>
      <c r="D3042" s="7">
        <v>1</v>
      </c>
      <c r="E3042" s="650">
        <v>4628.5583333333334</v>
      </c>
      <c r="F3042" s="8">
        <f>E3042/100*$I$2*Main!$AF$2</f>
        <v>5554.27</v>
      </c>
      <c r="G3042" s="639">
        <f>F3042*Main!$AF$4</f>
        <v>5554.27</v>
      </c>
      <c r="H3042" s="105"/>
    </row>
    <row r="3043" spans="1:8" x14ac:dyDescent="0.35">
      <c r="A3043" s="416">
        <v>9143504</v>
      </c>
      <c r="B3043" s="254" t="s">
        <v>3834</v>
      </c>
      <c r="C3043" s="7" t="s">
        <v>36</v>
      </c>
      <c r="D3043" s="7">
        <v>1</v>
      </c>
      <c r="E3043" s="650">
        <v>4671.666666666667</v>
      </c>
      <c r="F3043" s="8">
        <f>E3043/100*$I$2*Main!$AF$2</f>
        <v>5606</v>
      </c>
      <c r="G3043" s="639">
        <f>F3043*Main!$AF$4</f>
        <v>5606</v>
      </c>
      <c r="H3043" s="105"/>
    </row>
    <row r="3044" spans="1:8" x14ac:dyDescent="0.35">
      <c r="A3044" s="416">
        <v>9143505</v>
      </c>
      <c r="B3044" s="254" t="s">
        <v>3835</v>
      </c>
      <c r="C3044" s="7" t="s">
        <v>36</v>
      </c>
      <c r="D3044" s="7">
        <v>1</v>
      </c>
      <c r="E3044" s="650">
        <v>4714.7666666666664</v>
      </c>
      <c r="F3044" s="8">
        <f>E3044/100*$I$2*Main!$AF$2</f>
        <v>5657.72</v>
      </c>
      <c r="G3044" s="639">
        <f>F3044*Main!$AF$4</f>
        <v>5657.72</v>
      </c>
      <c r="H3044" s="105"/>
    </row>
    <row r="3045" spans="1:8" x14ac:dyDescent="0.35">
      <c r="A3045" s="416">
        <v>9143509</v>
      </c>
      <c r="B3045" s="254" t="s">
        <v>3836</v>
      </c>
      <c r="C3045" s="7" t="s">
        <v>36</v>
      </c>
      <c r="D3045" s="7">
        <v>1</v>
      </c>
      <c r="E3045" s="650">
        <v>4628.5583333333334</v>
      </c>
      <c r="F3045" s="8">
        <f>E3045/100*$I$2*Main!$AF$2</f>
        <v>5554.27</v>
      </c>
      <c r="G3045" s="639">
        <f>F3045*Main!$AF$4</f>
        <v>5554.27</v>
      </c>
      <c r="H3045" s="105"/>
    </row>
    <row r="3046" spans="1:8" x14ac:dyDescent="0.35">
      <c r="A3046" s="416">
        <v>9143510</v>
      </c>
      <c r="B3046" s="254" t="s">
        <v>3837</v>
      </c>
      <c r="C3046" s="7" t="s">
        <v>36</v>
      </c>
      <c r="D3046" s="7">
        <v>1</v>
      </c>
      <c r="E3046" s="650">
        <v>4671.666666666667</v>
      </c>
      <c r="F3046" s="8">
        <f>E3046/100*$I$2*Main!$AF$2</f>
        <v>5606</v>
      </c>
      <c r="G3046" s="639">
        <f>F3046*Main!$AF$4</f>
        <v>5606</v>
      </c>
      <c r="H3046" s="105"/>
    </row>
    <row r="3047" spans="1:8" x14ac:dyDescent="0.35">
      <c r="A3047" s="416">
        <v>9143435</v>
      </c>
      <c r="B3047" s="254" t="s">
        <v>3838</v>
      </c>
      <c r="C3047" s="7" t="s">
        <v>36</v>
      </c>
      <c r="D3047" s="7">
        <v>1</v>
      </c>
      <c r="E3047" s="650">
        <v>4714.7666666666664</v>
      </c>
      <c r="F3047" s="8">
        <f>E3047/100*$I$2*Main!$AF$2</f>
        <v>5657.72</v>
      </c>
      <c r="G3047" s="639">
        <f>F3047*Main!$AF$4</f>
        <v>5657.72</v>
      </c>
      <c r="H3047" s="105"/>
    </row>
    <row r="3048" spans="1:8" x14ac:dyDescent="0.35">
      <c r="A3048" s="416">
        <v>9240161</v>
      </c>
      <c r="B3048" s="254" t="s">
        <v>992</v>
      </c>
      <c r="C3048" s="320"/>
      <c r="D3048" s="7">
        <v>1</v>
      </c>
      <c r="E3048" s="650">
        <v>3459.9666666666667</v>
      </c>
      <c r="F3048" s="8">
        <f>E3048/100*$I$2*Main!$AF$2</f>
        <v>4151.96</v>
      </c>
      <c r="G3048" s="639">
        <f>F3048*Main!$AF$4</f>
        <v>4151.96</v>
      </c>
      <c r="H3048" s="105"/>
    </row>
    <row r="3049" spans="1:8" x14ac:dyDescent="0.35">
      <c r="A3049" s="416">
        <v>9240162</v>
      </c>
      <c r="B3049" s="254" t="s">
        <v>993</v>
      </c>
      <c r="C3049" s="320"/>
      <c r="D3049" s="7">
        <v>1</v>
      </c>
      <c r="E3049" s="650">
        <v>3459.9666666666667</v>
      </c>
      <c r="F3049" s="8">
        <f>E3049/100*$I$2*Main!$AF$2</f>
        <v>4151.96</v>
      </c>
      <c r="G3049" s="639">
        <f>F3049*Main!$AF$4</f>
        <v>4151.96</v>
      </c>
      <c r="H3049" s="105"/>
    </row>
    <row r="3050" spans="1:8" x14ac:dyDescent="0.35">
      <c r="A3050" s="416">
        <v>9240163</v>
      </c>
      <c r="B3050" s="254" t="s">
        <v>994</v>
      </c>
      <c r="C3050" s="320"/>
      <c r="D3050" s="7">
        <v>1</v>
      </c>
      <c r="E3050" s="650">
        <v>3459.9666666666667</v>
      </c>
      <c r="F3050" s="8">
        <f>E3050/100*$I$2*Main!$AF$2</f>
        <v>4151.96</v>
      </c>
      <c r="G3050" s="639">
        <f>F3050*Main!$AF$4</f>
        <v>4151.96</v>
      </c>
      <c r="H3050" s="105"/>
    </row>
    <row r="3051" spans="1:8" x14ac:dyDescent="0.35">
      <c r="A3051" s="416">
        <v>9240164</v>
      </c>
      <c r="B3051" s="254" t="s">
        <v>995</v>
      </c>
      <c r="C3051" s="320"/>
      <c r="D3051" s="7">
        <v>1</v>
      </c>
      <c r="E3051" s="650">
        <v>3459.9666666666667</v>
      </c>
      <c r="F3051" s="8">
        <f>E3051/100*$I$2*Main!$AF$2</f>
        <v>4151.96</v>
      </c>
      <c r="G3051" s="639">
        <f>F3051*Main!$AF$4</f>
        <v>4151.96</v>
      </c>
      <c r="H3051" s="105"/>
    </row>
    <row r="3052" spans="1:8" x14ac:dyDescent="0.35">
      <c r="A3052" s="416">
        <v>9236718</v>
      </c>
      <c r="B3052" s="254" t="s">
        <v>996</v>
      </c>
      <c r="C3052" s="320"/>
      <c r="D3052" s="7">
        <v>100</v>
      </c>
      <c r="E3052" s="650">
        <v>953.31666666666672</v>
      </c>
      <c r="F3052" s="8">
        <f>E3052/100*$I$2*Main!$AF$2</f>
        <v>1143.98</v>
      </c>
      <c r="G3052" s="639">
        <f>F3052*Main!$AF$4</f>
        <v>1143.98</v>
      </c>
      <c r="H3052" s="105"/>
    </row>
    <row r="3053" spans="1:8" x14ac:dyDescent="0.35">
      <c r="A3053" s="416">
        <v>9219965</v>
      </c>
      <c r="B3053" s="254" t="s">
        <v>997</v>
      </c>
      <c r="C3053" s="320"/>
      <c r="D3053" s="7">
        <v>200</v>
      </c>
      <c r="E3053" s="650">
        <v>101.45</v>
      </c>
      <c r="F3053" s="8">
        <f>E3053/100*$I$2*Main!$AF$2</f>
        <v>121.74</v>
      </c>
      <c r="G3053" s="639">
        <f>F3053*Main!$AF$4</f>
        <v>121.74</v>
      </c>
      <c r="H3053" s="105"/>
    </row>
    <row r="3054" spans="1:8" x14ac:dyDescent="0.35">
      <c r="A3054" s="416">
        <v>9219966</v>
      </c>
      <c r="B3054" s="254" t="s">
        <v>998</v>
      </c>
      <c r="C3054" s="320"/>
      <c r="D3054" s="7">
        <v>200</v>
      </c>
      <c r="E3054" s="650">
        <v>110.80833333333334</v>
      </c>
      <c r="F3054" s="8">
        <f>E3054/100*$I$2*Main!$AF$2</f>
        <v>132.97</v>
      </c>
      <c r="G3054" s="639">
        <f>F3054*Main!$AF$4</f>
        <v>132.97</v>
      </c>
      <c r="H3054" s="105"/>
    </row>
    <row r="3055" spans="1:8" x14ac:dyDescent="0.35">
      <c r="A3055" s="416">
        <v>9236526</v>
      </c>
      <c r="B3055" s="254" t="s">
        <v>999</v>
      </c>
      <c r="C3055" s="320"/>
      <c r="D3055" s="7">
        <v>20</v>
      </c>
      <c r="E3055" s="650">
        <v>110.80833333333334</v>
      </c>
      <c r="F3055" s="8">
        <f>E3055/100*$I$2*Main!$AF$2</f>
        <v>132.97</v>
      </c>
      <c r="G3055" s="639">
        <f>F3055*Main!$AF$4</f>
        <v>132.97</v>
      </c>
      <c r="H3055" s="105"/>
    </row>
    <row r="3056" spans="1:8" x14ac:dyDescent="0.35">
      <c r="A3056" s="416">
        <v>9236527</v>
      </c>
      <c r="B3056" s="254" t="s">
        <v>3839</v>
      </c>
      <c r="C3056" s="320"/>
      <c r="D3056" s="7">
        <v>20</v>
      </c>
      <c r="E3056" s="650">
        <v>101.45</v>
      </c>
      <c r="F3056" s="8">
        <f>E3056/100*$I$2*Main!$AF$2</f>
        <v>121.74</v>
      </c>
      <c r="G3056" s="639">
        <f>F3056*Main!$AF$4</f>
        <v>121.74</v>
      </c>
      <c r="H3056" s="105"/>
    </row>
    <row r="3057" spans="1:8" x14ac:dyDescent="0.35">
      <c r="A3057" s="416">
        <v>9221295</v>
      </c>
      <c r="B3057" s="254" t="s">
        <v>3840</v>
      </c>
      <c r="C3057" s="320"/>
      <c r="D3057" s="7">
        <v>20</v>
      </c>
      <c r="E3057" s="650">
        <v>80.525000000000006</v>
      </c>
      <c r="F3057" s="8">
        <f>E3057/100*$I$2*Main!$AF$2</f>
        <v>96.63</v>
      </c>
      <c r="G3057" s="639">
        <f>F3057*Main!$AF$4</f>
        <v>96.63</v>
      </c>
      <c r="H3057" s="105"/>
    </row>
    <row r="3058" spans="1:8" x14ac:dyDescent="0.35">
      <c r="A3058" s="416">
        <v>9079333</v>
      </c>
      <c r="B3058" s="254" t="s">
        <v>3841</v>
      </c>
      <c r="C3058" s="7" t="s">
        <v>36</v>
      </c>
      <c r="D3058" s="7">
        <v>1</v>
      </c>
      <c r="E3058" s="650">
        <v>2690.0083333333332</v>
      </c>
      <c r="F3058" s="8">
        <f>E3058/100*$I$2*Main!$AF$2</f>
        <v>3228.0099999999998</v>
      </c>
      <c r="G3058" s="639">
        <f>F3058*Main!$AF$4</f>
        <v>3228.0099999999998</v>
      </c>
      <c r="H3058" s="105"/>
    </row>
    <row r="3059" spans="1:8" x14ac:dyDescent="0.35">
      <c r="A3059" s="416">
        <v>1008302</v>
      </c>
      <c r="B3059" s="254" t="s">
        <v>3842</v>
      </c>
      <c r="C3059" s="320"/>
      <c r="D3059" s="7">
        <v>1000</v>
      </c>
      <c r="E3059" s="650">
        <v>3.9416666666666669</v>
      </c>
      <c r="F3059" s="8">
        <f>E3059/100*$I$2*Main!$AF$2</f>
        <v>4.7300000000000004</v>
      </c>
      <c r="G3059" s="639">
        <f>F3059*Main!$AF$4</f>
        <v>4.7300000000000004</v>
      </c>
      <c r="H3059" s="105"/>
    </row>
    <row r="3060" spans="1:8" x14ac:dyDescent="0.35">
      <c r="A3060" s="416">
        <v>9194917</v>
      </c>
      <c r="B3060" s="254" t="s">
        <v>3843</v>
      </c>
      <c r="C3060" s="320"/>
      <c r="D3060" s="7">
        <v>1</v>
      </c>
      <c r="E3060" s="650">
        <v>1261.1166666666666</v>
      </c>
      <c r="F3060" s="8">
        <f>E3060/100*$I$2*Main!$AF$2</f>
        <v>1513.34</v>
      </c>
      <c r="G3060" s="639">
        <f>F3060*Main!$AF$4</f>
        <v>1513.34</v>
      </c>
      <c r="H3060" s="105"/>
    </row>
    <row r="3061" spans="1:8" x14ac:dyDescent="0.35">
      <c r="A3061" s="416">
        <v>9194918</v>
      </c>
      <c r="B3061" s="254" t="s">
        <v>3844</v>
      </c>
      <c r="C3061" s="320"/>
      <c r="D3061" s="7">
        <v>1</v>
      </c>
      <c r="E3061" s="650">
        <v>1348.075</v>
      </c>
      <c r="F3061" s="8">
        <f>E3061/100*$I$2*Main!$AF$2</f>
        <v>1617.69</v>
      </c>
      <c r="G3061" s="639">
        <f>F3061*Main!$AF$4</f>
        <v>1617.69</v>
      </c>
      <c r="H3061" s="105"/>
    </row>
    <row r="3062" spans="1:8" x14ac:dyDescent="0.35">
      <c r="A3062" s="416">
        <v>9194919</v>
      </c>
      <c r="B3062" s="254" t="s">
        <v>3845</v>
      </c>
      <c r="C3062" s="320"/>
      <c r="D3062" s="7">
        <v>1</v>
      </c>
      <c r="E3062" s="650">
        <v>1435.0333333333333</v>
      </c>
      <c r="F3062" s="8">
        <f>E3062/100*$I$2*Main!$AF$2</f>
        <v>1722.04</v>
      </c>
      <c r="G3062" s="639">
        <f>F3062*Main!$AF$4</f>
        <v>1722.04</v>
      </c>
      <c r="H3062" s="105"/>
    </row>
    <row r="3063" spans="1:8" x14ac:dyDescent="0.35">
      <c r="A3063" s="416">
        <v>9194920</v>
      </c>
      <c r="B3063" s="254" t="s">
        <v>3846</v>
      </c>
      <c r="C3063" s="320"/>
      <c r="D3063" s="7">
        <v>1</v>
      </c>
      <c r="E3063" s="650">
        <v>1522.0083333333334</v>
      </c>
      <c r="F3063" s="8">
        <f>E3063/100*$I$2*Main!$AF$2</f>
        <v>1826.4100000000003</v>
      </c>
      <c r="G3063" s="639">
        <f>F3063*Main!$AF$4</f>
        <v>1826.4100000000003</v>
      </c>
      <c r="H3063" s="105"/>
    </row>
    <row r="3064" spans="1:8" x14ac:dyDescent="0.35">
      <c r="A3064" s="416">
        <v>9194921</v>
      </c>
      <c r="B3064" s="254" t="s">
        <v>3847</v>
      </c>
      <c r="C3064" s="320"/>
      <c r="D3064" s="7">
        <v>1</v>
      </c>
      <c r="E3064" s="650">
        <v>1608.9749999999999</v>
      </c>
      <c r="F3064" s="8">
        <f>E3064/100*$I$2*Main!$AF$2</f>
        <v>1930.7699999999998</v>
      </c>
      <c r="G3064" s="639">
        <f>F3064*Main!$AF$4</f>
        <v>1930.7699999999998</v>
      </c>
      <c r="H3064" s="105"/>
    </row>
    <row r="3065" spans="1:8" x14ac:dyDescent="0.35">
      <c r="A3065" s="416">
        <v>9194922</v>
      </c>
      <c r="B3065" s="254" t="s">
        <v>3848</v>
      </c>
      <c r="C3065" s="320"/>
      <c r="D3065" s="7">
        <v>1</v>
      </c>
      <c r="E3065" s="650">
        <v>1695.95</v>
      </c>
      <c r="F3065" s="8">
        <f>E3065/100*$I$2*Main!$AF$2</f>
        <v>2035.1400000000003</v>
      </c>
      <c r="G3065" s="639">
        <f>F3065*Main!$AF$4</f>
        <v>2035.1400000000003</v>
      </c>
      <c r="H3065" s="105"/>
    </row>
    <row r="3066" spans="1:8" x14ac:dyDescent="0.35">
      <c r="A3066" s="416">
        <v>9194923</v>
      </c>
      <c r="B3066" s="254" t="s">
        <v>3849</v>
      </c>
      <c r="C3066" s="320"/>
      <c r="D3066" s="7">
        <v>1</v>
      </c>
      <c r="E3066" s="650">
        <v>1782.925</v>
      </c>
      <c r="F3066" s="8">
        <f>E3066/100*$I$2*Main!$AF$2</f>
        <v>2139.5099999999998</v>
      </c>
      <c r="G3066" s="639">
        <f>F3066*Main!$AF$4</f>
        <v>2139.5099999999998</v>
      </c>
      <c r="H3066" s="105"/>
    </row>
    <row r="3067" spans="1:8" x14ac:dyDescent="0.35">
      <c r="A3067" s="416">
        <v>9194924</v>
      </c>
      <c r="B3067" s="254" t="s">
        <v>3850</v>
      </c>
      <c r="C3067" s="320"/>
      <c r="D3067" s="7">
        <v>1</v>
      </c>
      <c r="E3067" s="650">
        <v>1956.8416666666667</v>
      </c>
      <c r="F3067" s="8">
        <f>E3067/100*$I$2*Main!$AF$2</f>
        <v>2348.21</v>
      </c>
      <c r="G3067" s="639">
        <f>F3067*Main!$AF$4</f>
        <v>2348.21</v>
      </c>
      <c r="H3067" s="105"/>
    </row>
    <row r="3068" spans="1:8" x14ac:dyDescent="0.35">
      <c r="A3068" s="416">
        <v>9194925</v>
      </c>
      <c r="B3068" s="254" t="s">
        <v>3851</v>
      </c>
      <c r="C3068" s="320"/>
      <c r="D3068" s="7">
        <v>1</v>
      </c>
      <c r="E3068" s="650">
        <v>3662.1666666666665</v>
      </c>
      <c r="F3068" s="8">
        <f>E3068/100*$I$2*Main!$AF$2</f>
        <v>4394.5999999999995</v>
      </c>
      <c r="G3068" s="639">
        <f>F3068*Main!$AF$4</f>
        <v>4394.5999999999995</v>
      </c>
      <c r="H3068" s="105"/>
    </row>
    <row r="3069" spans="1:8" x14ac:dyDescent="0.35">
      <c r="A3069" s="416">
        <v>9194926</v>
      </c>
      <c r="B3069" s="254" t="s">
        <v>3852</v>
      </c>
      <c r="C3069" s="320"/>
      <c r="D3069" s="7">
        <v>1</v>
      </c>
      <c r="E3069" s="650">
        <v>3787.1416666666669</v>
      </c>
      <c r="F3069" s="8">
        <f>E3069/100*$I$2*Main!$AF$2</f>
        <v>4544.5700000000006</v>
      </c>
      <c r="G3069" s="639">
        <f>F3069*Main!$AF$4</f>
        <v>4544.5700000000006</v>
      </c>
      <c r="H3069" s="105"/>
    </row>
    <row r="3070" spans="1:8" x14ac:dyDescent="0.35">
      <c r="A3070" s="416">
        <v>9194927</v>
      </c>
      <c r="B3070" s="254" t="s">
        <v>3853</v>
      </c>
      <c r="C3070" s="320"/>
      <c r="D3070" s="7">
        <v>1</v>
      </c>
      <c r="E3070" s="650">
        <v>3961.0749999999998</v>
      </c>
      <c r="F3070" s="8">
        <f>E3070/100*$I$2*Main!$AF$2</f>
        <v>4753.2899999999991</v>
      </c>
      <c r="G3070" s="639">
        <f>F3070*Main!$AF$4</f>
        <v>4753.2899999999991</v>
      </c>
      <c r="H3070" s="105"/>
    </row>
    <row r="3071" spans="1:8" x14ac:dyDescent="0.35">
      <c r="A3071" s="416">
        <v>9194928</v>
      </c>
      <c r="B3071" s="254" t="s">
        <v>3854</v>
      </c>
      <c r="C3071" s="320"/>
      <c r="D3071" s="7">
        <v>1</v>
      </c>
      <c r="E3071" s="650">
        <v>4135.0083333333332</v>
      </c>
      <c r="F3071" s="8">
        <f>E3071/100*$I$2*Main!$AF$2</f>
        <v>4962.0099999999993</v>
      </c>
      <c r="G3071" s="639">
        <f>F3071*Main!$AF$4</f>
        <v>4962.0099999999993</v>
      </c>
      <c r="H3071" s="105"/>
    </row>
    <row r="3072" spans="1:8" x14ac:dyDescent="0.35">
      <c r="A3072" s="416">
        <v>9194929</v>
      </c>
      <c r="B3072" s="254" t="s">
        <v>3855</v>
      </c>
      <c r="C3072" s="7" t="s">
        <v>36</v>
      </c>
      <c r="D3072" s="7">
        <v>1</v>
      </c>
      <c r="E3072" s="650">
        <v>4395.9250000000002</v>
      </c>
      <c r="F3072" s="8">
        <f>E3072/100*$I$2*Main!$AF$2</f>
        <v>5275.1100000000006</v>
      </c>
      <c r="G3072" s="639">
        <f>F3072*Main!$AF$4</f>
        <v>5275.1100000000006</v>
      </c>
      <c r="H3072" s="105"/>
    </row>
    <row r="3073" spans="1:8" x14ac:dyDescent="0.35">
      <c r="A3073" s="416">
        <v>9194930</v>
      </c>
      <c r="B3073" s="254" t="s">
        <v>3856</v>
      </c>
      <c r="C3073" s="320"/>
      <c r="D3073" s="7">
        <v>1</v>
      </c>
      <c r="E3073" s="650">
        <v>1324.3583333333333</v>
      </c>
      <c r="F3073" s="8">
        <f>E3073/100*$I$2*Main!$AF$2</f>
        <v>1589.23</v>
      </c>
      <c r="G3073" s="639">
        <f>F3073*Main!$AF$4</f>
        <v>1589.23</v>
      </c>
      <c r="H3073" s="105"/>
    </row>
    <row r="3074" spans="1:8" x14ac:dyDescent="0.35">
      <c r="A3074" s="418">
        <v>9194931</v>
      </c>
      <c r="B3074" s="254" t="s">
        <v>3857</v>
      </c>
      <c r="C3074" s="320"/>
      <c r="D3074" s="7">
        <v>1</v>
      </c>
      <c r="E3074" s="650">
        <v>1427.1416666666667</v>
      </c>
      <c r="F3074" s="8">
        <f>E3074/100*$I$2*Main!$AF$2</f>
        <v>1712.5700000000002</v>
      </c>
      <c r="G3074" s="639">
        <f>F3074*Main!$AF$4</f>
        <v>1712.5700000000002</v>
      </c>
      <c r="H3074" s="105"/>
    </row>
    <row r="3075" spans="1:8" x14ac:dyDescent="0.35">
      <c r="A3075" s="418">
        <v>9194932</v>
      </c>
      <c r="B3075" s="254" t="s">
        <v>3858</v>
      </c>
      <c r="C3075" s="320"/>
      <c r="D3075" s="7">
        <v>1</v>
      </c>
      <c r="E3075" s="650">
        <v>1529.9333333333334</v>
      </c>
      <c r="F3075" s="8">
        <f>E3075/100*$I$2*Main!$AF$2</f>
        <v>1835.92</v>
      </c>
      <c r="G3075" s="639">
        <f>F3075*Main!$AF$4</f>
        <v>1835.92</v>
      </c>
      <c r="H3075" s="105"/>
    </row>
    <row r="3076" spans="1:8" x14ac:dyDescent="0.35">
      <c r="A3076" s="418">
        <v>9194933</v>
      </c>
      <c r="B3076" s="254" t="s">
        <v>3859</v>
      </c>
      <c r="C3076" s="320"/>
      <c r="D3076" s="7">
        <v>1</v>
      </c>
      <c r="E3076" s="650">
        <v>1632.675</v>
      </c>
      <c r="F3076" s="8">
        <f>E3076/100*$I$2*Main!$AF$2</f>
        <v>1959.21</v>
      </c>
      <c r="G3076" s="639">
        <f>F3076*Main!$AF$4</f>
        <v>1959.21</v>
      </c>
      <c r="H3076" s="105"/>
    </row>
    <row r="3077" spans="1:8" x14ac:dyDescent="0.35">
      <c r="A3077" s="418">
        <v>9194934</v>
      </c>
      <c r="B3077" s="254" t="s">
        <v>3860</v>
      </c>
      <c r="C3077" s="320"/>
      <c r="D3077" s="7">
        <v>1</v>
      </c>
      <c r="E3077" s="650">
        <v>1735.4833333333333</v>
      </c>
      <c r="F3077" s="8">
        <f>E3077/100*$I$2*Main!$AF$2</f>
        <v>2082.58</v>
      </c>
      <c r="G3077" s="639">
        <f>F3077*Main!$AF$4</f>
        <v>2082.58</v>
      </c>
      <c r="H3077" s="105"/>
    </row>
    <row r="3078" spans="1:8" x14ac:dyDescent="0.35">
      <c r="A3078" s="418">
        <v>9194935</v>
      </c>
      <c r="B3078" s="254" t="s">
        <v>3861</v>
      </c>
      <c r="C3078" s="320"/>
      <c r="D3078" s="7">
        <v>1</v>
      </c>
      <c r="E3078" s="650">
        <v>1838.2750000000001</v>
      </c>
      <c r="F3078" s="8">
        <f>E3078/100*$I$2*Main!$AF$2</f>
        <v>2205.9300000000003</v>
      </c>
      <c r="G3078" s="639">
        <f>F3078*Main!$AF$4</f>
        <v>2205.9300000000003</v>
      </c>
      <c r="H3078" s="105"/>
    </row>
    <row r="3079" spans="1:8" x14ac:dyDescent="0.35">
      <c r="A3079" s="418">
        <v>9194936</v>
      </c>
      <c r="B3079" s="254" t="s">
        <v>3862</v>
      </c>
      <c r="C3079" s="320"/>
      <c r="D3079" s="7">
        <v>1</v>
      </c>
      <c r="E3079" s="650">
        <v>1941.0416666666667</v>
      </c>
      <c r="F3079" s="8">
        <f>E3079/100*$I$2*Main!$AF$2</f>
        <v>2329.25</v>
      </c>
      <c r="G3079" s="639">
        <f>F3079*Main!$AF$4</f>
        <v>2329.25</v>
      </c>
      <c r="H3079" s="105"/>
    </row>
    <row r="3080" spans="1:8" x14ac:dyDescent="0.35">
      <c r="A3080" s="418">
        <v>9194937</v>
      </c>
      <c r="B3080" s="254" t="s">
        <v>3863</v>
      </c>
      <c r="C3080" s="320"/>
      <c r="D3080" s="7">
        <v>1</v>
      </c>
      <c r="E3080" s="650">
        <v>2146.5916666666667</v>
      </c>
      <c r="F3080" s="8">
        <f>E3080/100*$I$2*Main!$AF$2</f>
        <v>2575.9100000000003</v>
      </c>
      <c r="G3080" s="639">
        <f>F3080*Main!$AF$4</f>
        <v>2575.9100000000003</v>
      </c>
      <c r="H3080" s="105"/>
    </row>
    <row r="3081" spans="1:8" x14ac:dyDescent="0.35">
      <c r="A3081" s="418">
        <v>9194938</v>
      </c>
      <c r="B3081" s="254" t="s">
        <v>3864</v>
      </c>
      <c r="C3081" s="320"/>
      <c r="D3081" s="7">
        <v>1</v>
      </c>
      <c r="E3081" s="650">
        <v>3886.5250000000001</v>
      </c>
      <c r="F3081" s="8">
        <f>E3081/100*$I$2*Main!$AF$2</f>
        <v>4663.83</v>
      </c>
      <c r="G3081" s="639">
        <f>F3081*Main!$AF$4</f>
        <v>4663.83</v>
      </c>
      <c r="H3081" s="105"/>
    </row>
    <row r="3082" spans="1:8" x14ac:dyDescent="0.35">
      <c r="A3082" s="418">
        <v>9194939</v>
      </c>
      <c r="B3082" s="254" t="s">
        <v>3865</v>
      </c>
      <c r="C3082" s="320"/>
      <c r="D3082" s="7">
        <v>1</v>
      </c>
      <c r="E3082" s="650">
        <v>4040.125</v>
      </c>
      <c r="F3082" s="8">
        <f>E3082/100*$I$2*Main!$AF$2</f>
        <v>4848.1499999999996</v>
      </c>
      <c r="G3082" s="639">
        <f>F3082*Main!$AF$4</f>
        <v>4848.1499999999996</v>
      </c>
      <c r="H3082" s="105"/>
    </row>
    <row r="3083" spans="1:8" x14ac:dyDescent="0.35">
      <c r="A3083" s="418">
        <v>9194940</v>
      </c>
      <c r="B3083" s="254" t="s">
        <v>3866</v>
      </c>
      <c r="C3083" s="320"/>
      <c r="D3083" s="7">
        <v>1</v>
      </c>
      <c r="E3083" s="650">
        <v>4245.7</v>
      </c>
      <c r="F3083" s="8">
        <f>E3083/100*$I$2*Main!$AF$2</f>
        <v>5094.84</v>
      </c>
      <c r="G3083" s="639">
        <f>F3083*Main!$AF$4</f>
        <v>5094.84</v>
      </c>
      <c r="H3083" s="105"/>
    </row>
    <row r="3084" spans="1:8" x14ac:dyDescent="0.35">
      <c r="A3084" s="418">
        <v>9194941</v>
      </c>
      <c r="B3084" s="254" t="s">
        <v>3867</v>
      </c>
      <c r="C3084" s="320"/>
      <c r="D3084" s="7">
        <v>1</v>
      </c>
      <c r="E3084" s="650">
        <v>4451.2833333333338</v>
      </c>
      <c r="F3084" s="8">
        <f>E3084/100*$I$2*Main!$AF$2</f>
        <v>5341.5400000000009</v>
      </c>
      <c r="G3084" s="639">
        <f>F3084*Main!$AF$4</f>
        <v>5341.5400000000009</v>
      </c>
      <c r="H3084" s="105"/>
    </row>
    <row r="3085" spans="1:8" x14ac:dyDescent="0.35">
      <c r="A3085" s="418">
        <v>9194942</v>
      </c>
      <c r="B3085" s="254" t="s">
        <v>3868</v>
      </c>
      <c r="C3085" s="7" t="s">
        <v>36</v>
      </c>
      <c r="D3085" s="7">
        <v>1</v>
      </c>
      <c r="E3085" s="650">
        <v>4759.6333333333332</v>
      </c>
      <c r="F3085" s="8">
        <f>E3085/100*$I$2*Main!$AF$2</f>
        <v>5711.56</v>
      </c>
      <c r="G3085" s="639">
        <f>F3085*Main!$AF$4</f>
        <v>5711.56</v>
      </c>
      <c r="H3085" s="105"/>
    </row>
    <row r="3086" spans="1:8" x14ac:dyDescent="0.35">
      <c r="A3086" s="418">
        <v>9194948</v>
      </c>
      <c r="B3086" s="254" t="s">
        <v>3869</v>
      </c>
      <c r="C3086" s="320"/>
      <c r="D3086" s="7">
        <v>1</v>
      </c>
      <c r="E3086" s="650">
        <v>1261.1166666666666</v>
      </c>
      <c r="F3086" s="8">
        <f>E3086/100*$I$2*Main!$AF$2</f>
        <v>1513.34</v>
      </c>
      <c r="G3086" s="639">
        <f>F3086*Main!$AF$4</f>
        <v>1513.34</v>
      </c>
      <c r="H3086" s="105"/>
    </row>
    <row r="3087" spans="1:8" x14ac:dyDescent="0.35">
      <c r="A3087" s="418">
        <v>9194949</v>
      </c>
      <c r="B3087" s="254" t="s">
        <v>3870</v>
      </c>
      <c r="C3087" s="320"/>
      <c r="D3087" s="7">
        <v>1</v>
      </c>
      <c r="E3087" s="650">
        <v>1348.075</v>
      </c>
      <c r="F3087" s="8">
        <f>E3087/100*$I$2*Main!$AF$2</f>
        <v>1617.69</v>
      </c>
      <c r="G3087" s="639">
        <f>F3087*Main!$AF$4</f>
        <v>1617.69</v>
      </c>
      <c r="H3087" s="105"/>
    </row>
    <row r="3088" spans="1:8" x14ac:dyDescent="0.35">
      <c r="A3088" s="418">
        <v>9194950</v>
      </c>
      <c r="B3088" s="254" t="s">
        <v>3871</v>
      </c>
      <c r="C3088" s="320"/>
      <c r="D3088" s="7">
        <v>1</v>
      </c>
      <c r="E3088" s="650">
        <v>1435.0333333333333</v>
      </c>
      <c r="F3088" s="8">
        <f>E3088/100*$I$2*Main!$AF$2</f>
        <v>1722.04</v>
      </c>
      <c r="G3088" s="639">
        <f>F3088*Main!$AF$4</f>
        <v>1722.04</v>
      </c>
      <c r="H3088" s="105"/>
    </row>
    <row r="3089" spans="1:8" x14ac:dyDescent="0.35">
      <c r="A3089" s="418">
        <v>9194951</v>
      </c>
      <c r="B3089" s="254" t="s">
        <v>3872</v>
      </c>
      <c r="C3089" s="320"/>
      <c r="D3089" s="7">
        <v>1</v>
      </c>
      <c r="E3089" s="650">
        <v>1522.0083333333334</v>
      </c>
      <c r="F3089" s="8">
        <f>E3089/100*$I$2*Main!$AF$2</f>
        <v>1826.4100000000003</v>
      </c>
      <c r="G3089" s="639">
        <f>F3089*Main!$AF$4</f>
        <v>1826.4100000000003</v>
      </c>
      <c r="H3089" s="105"/>
    </row>
    <row r="3090" spans="1:8" x14ac:dyDescent="0.35">
      <c r="A3090" s="418">
        <v>9194952</v>
      </c>
      <c r="B3090" s="254" t="s">
        <v>3873</v>
      </c>
      <c r="C3090" s="320"/>
      <c r="D3090" s="7">
        <v>1</v>
      </c>
      <c r="E3090" s="650">
        <v>1608.9749999999999</v>
      </c>
      <c r="F3090" s="8">
        <f>E3090/100*$I$2*Main!$AF$2</f>
        <v>1930.7699999999998</v>
      </c>
      <c r="G3090" s="639">
        <f>F3090*Main!$AF$4</f>
        <v>1930.7699999999998</v>
      </c>
      <c r="H3090" s="105"/>
    </row>
    <row r="3091" spans="1:8" x14ac:dyDescent="0.35">
      <c r="A3091" s="418">
        <v>9194953</v>
      </c>
      <c r="B3091" s="254" t="s">
        <v>3874</v>
      </c>
      <c r="C3091" s="320"/>
      <c r="D3091" s="7">
        <v>1</v>
      </c>
      <c r="E3091" s="650">
        <v>1695.95</v>
      </c>
      <c r="F3091" s="8">
        <f>E3091/100*$I$2*Main!$AF$2</f>
        <v>2035.1400000000003</v>
      </c>
      <c r="G3091" s="639">
        <f>F3091*Main!$AF$4</f>
        <v>2035.1400000000003</v>
      </c>
      <c r="H3091" s="105"/>
    </row>
    <row r="3092" spans="1:8" x14ac:dyDescent="0.35">
      <c r="A3092" s="418">
        <v>9194954</v>
      </c>
      <c r="B3092" s="254" t="s">
        <v>3875</v>
      </c>
      <c r="C3092" s="320"/>
      <c r="D3092" s="7">
        <v>1</v>
      </c>
      <c r="E3092" s="650">
        <v>1782.925</v>
      </c>
      <c r="F3092" s="8">
        <f>E3092/100*$I$2*Main!$AF$2</f>
        <v>2139.5099999999998</v>
      </c>
      <c r="G3092" s="639">
        <f>F3092*Main!$AF$4</f>
        <v>2139.5099999999998</v>
      </c>
      <c r="H3092" s="105"/>
    </row>
    <row r="3093" spans="1:8" x14ac:dyDescent="0.35">
      <c r="A3093" s="418">
        <v>9194955</v>
      </c>
      <c r="B3093" s="254" t="s">
        <v>3876</v>
      </c>
      <c r="C3093" s="320"/>
      <c r="D3093" s="7">
        <v>1</v>
      </c>
      <c r="E3093" s="650">
        <v>1956.8416666666667</v>
      </c>
      <c r="F3093" s="8">
        <f>E3093/100*$I$2*Main!$AF$2</f>
        <v>2348.21</v>
      </c>
      <c r="G3093" s="639">
        <f>F3093*Main!$AF$4</f>
        <v>2348.21</v>
      </c>
      <c r="H3093" s="105"/>
    </row>
    <row r="3094" spans="1:8" x14ac:dyDescent="0.35">
      <c r="A3094" s="418">
        <v>9194956</v>
      </c>
      <c r="B3094" s="254" t="s">
        <v>3877</v>
      </c>
      <c r="C3094" s="320"/>
      <c r="D3094" s="7">
        <v>1</v>
      </c>
      <c r="E3094" s="650">
        <v>3662.1666666666665</v>
      </c>
      <c r="F3094" s="8">
        <f>E3094/100*$I$2*Main!$AF$2</f>
        <v>4394.5999999999995</v>
      </c>
      <c r="G3094" s="639">
        <f>F3094*Main!$AF$4</f>
        <v>4394.5999999999995</v>
      </c>
      <c r="H3094" s="105"/>
    </row>
    <row r="3095" spans="1:8" x14ac:dyDescent="0.35">
      <c r="A3095" s="418">
        <v>9194957</v>
      </c>
      <c r="B3095" s="254" t="s">
        <v>3878</v>
      </c>
      <c r="C3095" s="320"/>
      <c r="D3095" s="7">
        <v>1</v>
      </c>
      <c r="E3095" s="650">
        <v>3787.1416666666669</v>
      </c>
      <c r="F3095" s="8">
        <f>E3095/100*$I$2*Main!$AF$2</f>
        <v>4544.5700000000006</v>
      </c>
      <c r="G3095" s="639">
        <f>F3095*Main!$AF$4</f>
        <v>4544.5700000000006</v>
      </c>
      <c r="H3095" s="105"/>
    </row>
    <row r="3096" spans="1:8" x14ac:dyDescent="0.35">
      <c r="A3096" s="418">
        <v>9194958</v>
      </c>
      <c r="B3096" s="254" t="s">
        <v>3879</v>
      </c>
      <c r="C3096" s="320"/>
      <c r="D3096" s="7">
        <v>1</v>
      </c>
      <c r="E3096" s="650">
        <v>3961.0749999999998</v>
      </c>
      <c r="F3096" s="8">
        <f>E3096/100*$I$2*Main!$AF$2</f>
        <v>4753.2899999999991</v>
      </c>
      <c r="G3096" s="639">
        <f>F3096*Main!$AF$4</f>
        <v>4753.2899999999991</v>
      </c>
      <c r="H3096" s="105"/>
    </row>
    <row r="3097" spans="1:8" x14ac:dyDescent="0.35">
      <c r="A3097" s="418">
        <v>9194959</v>
      </c>
      <c r="B3097" s="254" t="s">
        <v>3880</v>
      </c>
      <c r="C3097" s="320"/>
      <c r="D3097" s="7">
        <v>1</v>
      </c>
      <c r="E3097" s="650">
        <v>4135.0083333333332</v>
      </c>
      <c r="F3097" s="8">
        <f>E3097/100*$I$2*Main!$AF$2</f>
        <v>4962.0099999999993</v>
      </c>
      <c r="G3097" s="639">
        <f>F3097*Main!$AF$4</f>
        <v>4962.0099999999993</v>
      </c>
      <c r="H3097" s="105"/>
    </row>
    <row r="3098" spans="1:8" x14ac:dyDescent="0.35">
      <c r="A3098" s="418">
        <v>9194960</v>
      </c>
      <c r="B3098" s="254" t="s">
        <v>3881</v>
      </c>
      <c r="C3098" s="7" t="s">
        <v>36</v>
      </c>
      <c r="D3098" s="7">
        <v>1</v>
      </c>
      <c r="E3098" s="650">
        <v>4395.9250000000002</v>
      </c>
      <c r="F3098" s="8">
        <f>E3098/100*$I$2*Main!$AF$2</f>
        <v>5275.1100000000006</v>
      </c>
      <c r="G3098" s="639">
        <f>F3098*Main!$AF$4</f>
        <v>5275.1100000000006</v>
      </c>
      <c r="H3098" s="105"/>
    </row>
    <row r="3099" spans="1:8" x14ac:dyDescent="0.35">
      <c r="A3099" s="418">
        <v>9194961</v>
      </c>
      <c r="B3099" s="254" t="s">
        <v>3882</v>
      </c>
      <c r="C3099" s="320"/>
      <c r="D3099" s="7">
        <v>1</v>
      </c>
      <c r="E3099" s="650">
        <v>1324.3583333333333</v>
      </c>
      <c r="F3099" s="8">
        <f>E3099/100*$I$2*Main!$AF$2</f>
        <v>1589.23</v>
      </c>
      <c r="G3099" s="639">
        <f>F3099*Main!$AF$4</f>
        <v>1589.23</v>
      </c>
      <c r="H3099" s="105"/>
    </row>
    <row r="3100" spans="1:8" x14ac:dyDescent="0.35">
      <c r="A3100" s="418">
        <v>9194962</v>
      </c>
      <c r="B3100" s="254" t="s">
        <v>3883</v>
      </c>
      <c r="C3100" s="320"/>
      <c r="D3100" s="7">
        <v>1</v>
      </c>
      <c r="E3100" s="650">
        <v>1427.1416666666667</v>
      </c>
      <c r="F3100" s="8">
        <f>E3100/100*$I$2*Main!$AF$2</f>
        <v>1712.5700000000002</v>
      </c>
      <c r="G3100" s="639">
        <f>F3100*Main!$AF$4</f>
        <v>1712.5700000000002</v>
      </c>
      <c r="H3100" s="105"/>
    </row>
    <row r="3101" spans="1:8" x14ac:dyDescent="0.35">
      <c r="A3101" s="418">
        <v>9194963</v>
      </c>
      <c r="B3101" s="254" t="s">
        <v>3884</v>
      </c>
      <c r="C3101" s="320"/>
      <c r="D3101" s="7">
        <v>1</v>
      </c>
      <c r="E3101" s="650">
        <v>1529.9333333333334</v>
      </c>
      <c r="F3101" s="8">
        <f>E3101/100*$I$2*Main!$AF$2</f>
        <v>1835.92</v>
      </c>
      <c r="G3101" s="639">
        <f>F3101*Main!$AF$4</f>
        <v>1835.92</v>
      </c>
      <c r="H3101" s="105"/>
    </row>
    <row r="3102" spans="1:8" x14ac:dyDescent="0.35">
      <c r="A3102" s="418">
        <v>9194964</v>
      </c>
      <c r="B3102" s="254" t="s">
        <v>3885</v>
      </c>
      <c r="C3102" s="320"/>
      <c r="D3102" s="7">
        <v>1</v>
      </c>
      <c r="E3102" s="650">
        <v>1632.675</v>
      </c>
      <c r="F3102" s="8">
        <f>E3102/100*$I$2*Main!$AF$2</f>
        <v>1959.21</v>
      </c>
      <c r="G3102" s="639">
        <f>F3102*Main!$AF$4</f>
        <v>1959.21</v>
      </c>
      <c r="H3102" s="105"/>
    </row>
    <row r="3103" spans="1:8" x14ac:dyDescent="0.35">
      <c r="A3103" s="418">
        <v>9194965</v>
      </c>
      <c r="B3103" s="254" t="s">
        <v>3886</v>
      </c>
      <c r="C3103" s="320"/>
      <c r="D3103" s="7">
        <v>1</v>
      </c>
      <c r="E3103" s="650">
        <v>1735.4833333333333</v>
      </c>
      <c r="F3103" s="8">
        <f>E3103/100*$I$2*Main!$AF$2</f>
        <v>2082.58</v>
      </c>
      <c r="G3103" s="639">
        <f>F3103*Main!$AF$4</f>
        <v>2082.58</v>
      </c>
      <c r="H3103" s="105"/>
    </row>
    <row r="3104" spans="1:8" x14ac:dyDescent="0.35">
      <c r="A3104" s="418">
        <v>9194966</v>
      </c>
      <c r="B3104" s="254" t="s">
        <v>3887</v>
      </c>
      <c r="C3104" s="320"/>
      <c r="D3104" s="7">
        <v>1</v>
      </c>
      <c r="E3104" s="650">
        <v>1838.2750000000001</v>
      </c>
      <c r="F3104" s="8">
        <f>E3104/100*$I$2*Main!$AF$2</f>
        <v>2205.9300000000003</v>
      </c>
      <c r="G3104" s="639">
        <f>F3104*Main!$AF$4</f>
        <v>2205.9300000000003</v>
      </c>
      <c r="H3104" s="105"/>
    </row>
    <row r="3105" spans="1:8" x14ac:dyDescent="0.35">
      <c r="A3105" s="418">
        <v>9194967</v>
      </c>
      <c r="B3105" s="254" t="s">
        <v>3888</v>
      </c>
      <c r="C3105" s="320"/>
      <c r="D3105" s="7">
        <v>1</v>
      </c>
      <c r="E3105" s="650">
        <v>1941.0416666666667</v>
      </c>
      <c r="F3105" s="8">
        <f>E3105/100*$I$2*Main!$AF$2</f>
        <v>2329.25</v>
      </c>
      <c r="G3105" s="639">
        <f>F3105*Main!$AF$4</f>
        <v>2329.25</v>
      </c>
      <c r="H3105" s="105"/>
    </row>
    <row r="3106" spans="1:8" x14ac:dyDescent="0.35">
      <c r="A3106" s="418">
        <v>9194968</v>
      </c>
      <c r="B3106" s="254" t="s">
        <v>3889</v>
      </c>
      <c r="C3106" s="320"/>
      <c r="D3106" s="7">
        <v>1</v>
      </c>
      <c r="E3106" s="650">
        <v>2146.5916666666667</v>
      </c>
      <c r="F3106" s="8">
        <f>E3106/100*$I$2*Main!$AF$2</f>
        <v>2575.9100000000003</v>
      </c>
      <c r="G3106" s="639">
        <f>F3106*Main!$AF$4</f>
        <v>2575.9100000000003</v>
      </c>
      <c r="H3106" s="105"/>
    </row>
    <row r="3107" spans="1:8" x14ac:dyDescent="0.35">
      <c r="A3107" s="418">
        <v>9194969</v>
      </c>
      <c r="B3107" s="254" t="s">
        <v>3890</v>
      </c>
      <c r="C3107" s="320"/>
      <c r="D3107" s="7">
        <v>1</v>
      </c>
      <c r="E3107" s="650">
        <v>3886.5250000000001</v>
      </c>
      <c r="F3107" s="8">
        <f>E3107/100*$I$2*Main!$AF$2</f>
        <v>4663.83</v>
      </c>
      <c r="G3107" s="639">
        <f>F3107*Main!$AF$4</f>
        <v>4663.83</v>
      </c>
      <c r="H3107" s="105"/>
    </row>
    <row r="3108" spans="1:8" x14ac:dyDescent="0.35">
      <c r="A3108" s="418">
        <v>9194970</v>
      </c>
      <c r="B3108" s="254" t="s">
        <v>3891</v>
      </c>
      <c r="C3108" s="320"/>
      <c r="D3108" s="7">
        <v>1</v>
      </c>
      <c r="E3108" s="650">
        <v>4040.125</v>
      </c>
      <c r="F3108" s="8">
        <f>E3108/100*$I$2*Main!$AF$2</f>
        <v>4848.1499999999996</v>
      </c>
      <c r="G3108" s="639">
        <f>F3108*Main!$AF$4</f>
        <v>4848.1499999999996</v>
      </c>
      <c r="H3108" s="105"/>
    </row>
    <row r="3109" spans="1:8" x14ac:dyDescent="0.35">
      <c r="A3109" s="418">
        <v>9194971</v>
      </c>
      <c r="B3109" s="254" t="s">
        <v>3892</v>
      </c>
      <c r="C3109" s="320"/>
      <c r="D3109" s="7">
        <v>1</v>
      </c>
      <c r="E3109" s="650">
        <v>4245.7</v>
      </c>
      <c r="F3109" s="8">
        <f>E3109/100*$I$2*Main!$AF$2</f>
        <v>5094.84</v>
      </c>
      <c r="G3109" s="639">
        <f>F3109*Main!$AF$4</f>
        <v>5094.84</v>
      </c>
      <c r="H3109" s="105"/>
    </row>
    <row r="3110" spans="1:8" x14ac:dyDescent="0.35">
      <c r="A3110" s="418">
        <v>9194972</v>
      </c>
      <c r="B3110" s="254" t="s">
        <v>3893</v>
      </c>
      <c r="C3110" s="320"/>
      <c r="D3110" s="7">
        <v>1</v>
      </c>
      <c r="E3110" s="650">
        <v>4451.2833333333338</v>
      </c>
      <c r="F3110" s="8">
        <f>E3110/100*$I$2*Main!$AF$2</f>
        <v>5341.5400000000009</v>
      </c>
      <c r="G3110" s="639">
        <f>F3110*Main!$AF$4</f>
        <v>5341.5400000000009</v>
      </c>
      <c r="H3110" s="105"/>
    </row>
    <row r="3111" spans="1:8" x14ac:dyDescent="0.35">
      <c r="A3111" s="418">
        <v>9194973</v>
      </c>
      <c r="B3111" s="254" t="s">
        <v>3894</v>
      </c>
      <c r="C3111" s="7" t="s">
        <v>36</v>
      </c>
      <c r="D3111" s="7">
        <v>1</v>
      </c>
      <c r="E3111" s="650">
        <v>4759.6333333333332</v>
      </c>
      <c r="F3111" s="8">
        <f>E3111/100*$I$2*Main!$AF$2</f>
        <v>5711.56</v>
      </c>
      <c r="G3111" s="639">
        <f>F3111*Main!$AF$4</f>
        <v>5711.56</v>
      </c>
      <c r="H3111" s="105"/>
    </row>
    <row r="3112" spans="1:8" x14ac:dyDescent="0.35">
      <c r="A3112" s="418">
        <v>9194979</v>
      </c>
      <c r="B3112" s="254" t="s">
        <v>3895</v>
      </c>
      <c r="C3112" s="320"/>
      <c r="D3112" s="7">
        <v>1</v>
      </c>
      <c r="E3112" s="650">
        <v>1261.1166666666666</v>
      </c>
      <c r="F3112" s="8">
        <f>E3112/100*$I$2*Main!$AF$2</f>
        <v>1513.34</v>
      </c>
      <c r="G3112" s="639">
        <f>F3112*Main!$AF$4</f>
        <v>1513.34</v>
      </c>
      <c r="H3112" s="105"/>
    </row>
    <row r="3113" spans="1:8" x14ac:dyDescent="0.35">
      <c r="A3113" s="418">
        <v>9194980</v>
      </c>
      <c r="B3113" s="254" t="s">
        <v>3896</v>
      </c>
      <c r="C3113" s="320"/>
      <c r="D3113" s="7">
        <v>1</v>
      </c>
      <c r="E3113" s="650">
        <v>1348.075</v>
      </c>
      <c r="F3113" s="8">
        <f>E3113/100*$I$2*Main!$AF$2</f>
        <v>1617.69</v>
      </c>
      <c r="G3113" s="639">
        <f>F3113*Main!$AF$4</f>
        <v>1617.69</v>
      </c>
      <c r="H3113" s="105"/>
    </row>
    <row r="3114" spans="1:8" x14ac:dyDescent="0.35">
      <c r="A3114" s="418">
        <v>9194981</v>
      </c>
      <c r="B3114" s="254" t="s">
        <v>3897</v>
      </c>
      <c r="C3114" s="320"/>
      <c r="D3114" s="7">
        <v>1</v>
      </c>
      <c r="E3114" s="650">
        <v>1435.0333333333333</v>
      </c>
      <c r="F3114" s="8">
        <f>E3114/100*$I$2*Main!$AF$2</f>
        <v>1722.04</v>
      </c>
      <c r="G3114" s="639">
        <f>F3114*Main!$AF$4</f>
        <v>1722.04</v>
      </c>
      <c r="H3114" s="105"/>
    </row>
    <row r="3115" spans="1:8" x14ac:dyDescent="0.35">
      <c r="A3115" s="418">
        <v>9194982</v>
      </c>
      <c r="B3115" s="254" t="s">
        <v>3898</v>
      </c>
      <c r="C3115" s="320"/>
      <c r="D3115" s="7">
        <v>1</v>
      </c>
      <c r="E3115" s="650">
        <v>1522.0083333333334</v>
      </c>
      <c r="F3115" s="8">
        <f>E3115/100*$I$2*Main!$AF$2</f>
        <v>1826.4100000000003</v>
      </c>
      <c r="G3115" s="639">
        <f>F3115*Main!$AF$4</f>
        <v>1826.4100000000003</v>
      </c>
      <c r="H3115" s="105"/>
    </row>
    <row r="3116" spans="1:8" x14ac:dyDescent="0.35">
      <c r="A3116" s="418">
        <v>9194983</v>
      </c>
      <c r="B3116" s="254" t="s">
        <v>3899</v>
      </c>
      <c r="C3116" s="320"/>
      <c r="D3116" s="7">
        <v>1</v>
      </c>
      <c r="E3116" s="650">
        <v>1608.9749999999999</v>
      </c>
      <c r="F3116" s="8">
        <f>E3116/100*$I$2*Main!$AF$2</f>
        <v>1930.7699999999998</v>
      </c>
      <c r="G3116" s="639">
        <f>F3116*Main!$AF$4</f>
        <v>1930.7699999999998</v>
      </c>
      <c r="H3116" s="105"/>
    </row>
    <row r="3117" spans="1:8" x14ac:dyDescent="0.35">
      <c r="A3117" s="418">
        <v>9194984</v>
      </c>
      <c r="B3117" s="254" t="s">
        <v>3900</v>
      </c>
      <c r="C3117" s="320"/>
      <c r="D3117" s="7">
        <v>1</v>
      </c>
      <c r="E3117" s="650">
        <v>1695.95</v>
      </c>
      <c r="F3117" s="8">
        <f>E3117/100*$I$2*Main!$AF$2</f>
        <v>2035.1400000000003</v>
      </c>
      <c r="G3117" s="639">
        <f>F3117*Main!$AF$4</f>
        <v>2035.1400000000003</v>
      </c>
      <c r="H3117" s="105"/>
    </row>
    <row r="3118" spans="1:8" x14ac:dyDescent="0.35">
      <c r="A3118" s="418">
        <v>9194985</v>
      </c>
      <c r="B3118" s="254" t="s">
        <v>3901</v>
      </c>
      <c r="C3118" s="320"/>
      <c r="D3118" s="7">
        <v>1</v>
      </c>
      <c r="E3118" s="650">
        <v>1782.925</v>
      </c>
      <c r="F3118" s="8">
        <f>E3118/100*$I$2*Main!$AF$2</f>
        <v>2139.5099999999998</v>
      </c>
      <c r="G3118" s="639">
        <f>F3118*Main!$AF$4</f>
        <v>2139.5099999999998</v>
      </c>
      <c r="H3118" s="105"/>
    </row>
    <row r="3119" spans="1:8" x14ac:dyDescent="0.35">
      <c r="A3119" s="418">
        <v>9194986</v>
      </c>
      <c r="B3119" s="254" t="s">
        <v>3902</v>
      </c>
      <c r="C3119" s="320"/>
      <c r="D3119" s="7">
        <v>1</v>
      </c>
      <c r="E3119" s="650">
        <v>1956.8416666666667</v>
      </c>
      <c r="F3119" s="8">
        <f>E3119/100*$I$2*Main!$AF$2</f>
        <v>2348.21</v>
      </c>
      <c r="G3119" s="639">
        <f>F3119*Main!$AF$4</f>
        <v>2348.21</v>
      </c>
      <c r="H3119" s="105"/>
    </row>
    <row r="3120" spans="1:8" x14ac:dyDescent="0.35">
      <c r="A3120" s="418">
        <v>9194987</v>
      </c>
      <c r="B3120" s="254" t="s">
        <v>3903</v>
      </c>
      <c r="C3120" s="320"/>
      <c r="D3120" s="7">
        <v>1</v>
      </c>
      <c r="E3120" s="650">
        <v>3662.1666666666665</v>
      </c>
      <c r="F3120" s="8">
        <f>E3120/100*$I$2*Main!$AF$2</f>
        <v>4394.5999999999995</v>
      </c>
      <c r="G3120" s="639">
        <f>F3120*Main!$AF$4</f>
        <v>4394.5999999999995</v>
      </c>
      <c r="H3120" s="105"/>
    </row>
    <row r="3121" spans="1:8" x14ac:dyDescent="0.35">
      <c r="A3121" s="418">
        <v>9194988</v>
      </c>
      <c r="B3121" s="254" t="s">
        <v>3904</v>
      </c>
      <c r="C3121" s="320"/>
      <c r="D3121" s="7">
        <v>1</v>
      </c>
      <c r="E3121" s="650">
        <v>3787.1416666666669</v>
      </c>
      <c r="F3121" s="8">
        <f>E3121/100*$I$2*Main!$AF$2</f>
        <v>4544.5700000000006</v>
      </c>
      <c r="G3121" s="639">
        <f>F3121*Main!$AF$4</f>
        <v>4544.5700000000006</v>
      </c>
      <c r="H3121" s="105"/>
    </row>
    <row r="3122" spans="1:8" x14ac:dyDescent="0.35">
      <c r="A3122" s="418">
        <v>9194989</v>
      </c>
      <c r="B3122" s="254" t="s">
        <v>3905</v>
      </c>
      <c r="C3122" s="320"/>
      <c r="D3122" s="7">
        <v>1</v>
      </c>
      <c r="E3122" s="650">
        <v>3961.0749999999998</v>
      </c>
      <c r="F3122" s="8">
        <f>E3122/100*$I$2*Main!$AF$2</f>
        <v>4753.2899999999991</v>
      </c>
      <c r="G3122" s="639">
        <f>F3122*Main!$AF$4</f>
        <v>4753.2899999999991</v>
      </c>
      <c r="H3122" s="105"/>
    </row>
    <row r="3123" spans="1:8" x14ac:dyDescent="0.35">
      <c r="A3123" s="418">
        <v>9194990</v>
      </c>
      <c r="B3123" s="254" t="s">
        <v>3906</v>
      </c>
      <c r="C3123" s="320"/>
      <c r="D3123" s="7">
        <v>1</v>
      </c>
      <c r="E3123" s="650">
        <v>4135.0083333333332</v>
      </c>
      <c r="F3123" s="8">
        <f>E3123/100*$I$2*Main!$AF$2</f>
        <v>4962.0099999999993</v>
      </c>
      <c r="G3123" s="639">
        <f>F3123*Main!$AF$4</f>
        <v>4962.0099999999993</v>
      </c>
      <c r="H3123" s="105"/>
    </row>
    <row r="3124" spans="1:8" x14ac:dyDescent="0.35">
      <c r="A3124" s="418">
        <v>9194991</v>
      </c>
      <c r="B3124" s="254" t="s">
        <v>3907</v>
      </c>
      <c r="C3124" s="7" t="s">
        <v>36</v>
      </c>
      <c r="D3124" s="7">
        <v>1</v>
      </c>
      <c r="E3124" s="650">
        <v>4395.9250000000002</v>
      </c>
      <c r="F3124" s="8">
        <f>E3124/100*$I$2*Main!$AF$2</f>
        <v>5275.1100000000006</v>
      </c>
      <c r="G3124" s="639">
        <f>F3124*Main!$AF$4</f>
        <v>5275.1100000000006</v>
      </c>
      <c r="H3124" s="105"/>
    </row>
    <row r="3125" spans="1:8" x14ac:dyDescent="0.35">
      <c r="A3125" s="418">
        <v>9194992</v>
      </c>
      <c r="B3125" s="254" t="s">
        <v>3908</v>
      </c>
      <c r="C3125" s="320"/>
      <c r="D3125" s="7">
        <v>1</v>
      </c>
      <c r="E3125" s="650">
        <v>1324.3583333333333</v>
      </c>
      <c r="F3125" s="8">
        <f>E3125/100*$I$2*Main!$AF$2</f>
        <v>1589.23</v>
      </c>
      <c r="G3125" s="639">
        <f>F3125*Main!$AF$4</f>
        <v>1589.23</v>
      </c>
      <c r="H3125" s="105"/>
    </row>
    <row r="3126" spans="1:8" x14ac:dyDescent="0.35">
      <c r="A3126" s="418">
        <v>9194993</v>
      </c>
      <c r="B3126" s="254" t="s">
        <v>3909</v>
      </c>
      <c r="C3126" s="320"/>
      <c r="D3126" s="7">
        <v>1</v>
      </c>
      <c r="E3126" s="650">
        <v>1427.1416666666667</v>
      </c>
      <c r="F3126" s="8">
        <f>E3126/100*$I$2*Main!$AF$2</f>
        <v>1712.5700000000002</v>
      </c>
      <c r="G3126" s="639">
        <f>F3126*Main!$AF$4</f>
        <v>1712.5700000000002</v>
      </c>
      <c r="H3126" s="105"/>
    </row>
    <row r="3127" spans="1:8" x14ac:dyDescent="0.35">
      <c r="A3127" s="418">
        <v>9194994</v>
      </c>
      <c r="B3127" s="254" t="s">
        <v>3910</v>
      </c>
      <c r="C3127" s="320"/>
      <c r="D3127" s="7">
        <v>1</v>
      </c>
      <c r="E3127" s="650">
        <v>1529.9333333333334</v>
      </c>
      <c r="F3127" s="8">
        <f>E3127/100*$I$2*Main!$AF$2</f>
        <v>1835.92</v>
      </c>
      <c r="G3127" s="639">
        <f>F3127*Main!$AF$4</f>
        <v>1835.92</v>
      </c>
      <c r="H3127" s="105"/>
    </row>
    <row r="3128" spans="1:8" x14ac:dyDescent="0.35">
      <c r="A3128" s="418">
        <v>9194995</v>
      </c>
      <c r="B3128" s="254" t="s">
        <v>3911</v>
      </c>
      <c r="C3128" s="320"/>
      <c r="D3128" s="7">
        <v>1</v>
      </c>
      <c r="E3128" s="650">
        <v>1632.675</v>
      </c>
      <c r="F3128" s="8">
        <f>E3128/100*$I$2*Main!$AF$2</f>
        <v>1959.21</v>
      </c>
      <c r="G3128" s="639">
        <f>F3128*Main!$AF$4</f>
        <v>1959.21</v>
      </c>
      <c r="H3128" s="105"/>
    </row>
    <row r="3129" spans="1:8" x14ac:dyDescent="0.35">
      <c r="A3129" s="418">
        <v>9194996</v>
      </c>
      <c r="B3129" s="254" t="s">
        <v>3912</v>
      </c>
      <c r="C3129" s="320"/>
      <c r="D3129" s="7">
        <v>1</v>
      </c>
      <c r="E3129" s="650">
        <v>1735.4833333333333</v>
      </c>
      <c r="F3129" s="8">
        <f>E3129/100*$I$2*Main!$AF$2</f>
        <v>2082.58</v>
      </c>
      <c r="G3129" s="639">
        <f>F3129*Main!$AF$4</f>
        <v>2082.58</v>
      </c>
      <c r="H3129" s="105"/>
    </row>
    <row r="3130" spans="1:8" x14ac:dyDescent="0.35">
      <c r="A3130" s="418">
        <v>9194997</v>
      </c>
      <c r="B3130" s="254" t="s">
        <v>3913</v>
      </c>
      <c r="C3130" s="320"/>
      <c r="D3130" s="7">
        <v>1</v>
      </c>
      <c r="E3130" s="650">
        <v>1838.2750000000001</v>
      </c>
      <c r="F3130" s="8">
        <f>E3130/100*$I$2*Main!$AF$2</f>
        <v>2205.9300000000003</v>
      </c>
      <c r="G3130" s="639">
        <f>F3130*Main!$AF$4</f>
        <v>2205.9300000000003</v>
      </c>
      <c r="H3130" s="105"/>
    </row>
    <row r="3131" spans="1:8" x14ac:dyDescent="0.35">
      <c r="A3131" s="418">
        <v>9194998</v>
      </c>
      <c r="B3131" s="254" t="s">
        <v>3914</v>
      </c>
      <c r="C3131" s="320"/>
      <c r="D3131" s="7">
        <v>1</v>
      </c>
      <c r="E3131" s="650">
        <v>1941.0416666666667</v>
      </c>
      <c r="F3131" s="8">
        <f>E3131/100*$I$2*Main!$AF$2</f>
        <v>2329.25</v>
      </c>
      <c r="G3131" s="639">
        <f>F3131*Main!$AF$4</f>
        <v>2329.25</v>
      </c>
      <c r="H3131" s="105"/>
    </row>
    <row r="3132" spans="1:8" x14ac:dyDescent="0.35">
      <c r="A3132" s="418">
        <v>9194999</v>
      </c>
      <c r="B3132" s="254" t="s">
        <v>3915</v>
      </c>
      <c r="C3132" s="320"/>
      <c r="D3132" s="7">
        <v>1</v>
      </c>
      <c r="E3132" s="650">
        <v>2146.5916666666667</v>
      </c>
      <c r="F3132" s="8">
        <f>E3132/100*$I$2*Main!$AF$2</f>
        <v>2575.9100000000003</v>
      </c>
      <c r="G3132" s="639">
        <f>F3132*Main!$AF$4</f>
        <v>2575.9100000000003</v>
      </c>
      <c r="H3132" s="105"/>
    </row>
    <row r="3133" spans="1:8" x14ac:dyDescent="0.35">
      <c r="A3133" s="418">
        <v>9195000</v>
      </c>
      <c r="B3133" s="254" t="s">
        <v>3916</v>
      </c>
      <c r="C3133" s="320"/>
      <c r="D3133" s="7">
        <v>1</v>
      </c>
      <c r="E3133" s="650">
        <v>3886.5250000000001</v>
      </c>
      <c r="F3133" s="8">
        <f>E3133/100*$I$2*Main!$AF$2</f>
        <v>4663.83</v>
      </c>
      <c r="G3133" s="639">
        <f>F3133*Main!$AF$4</f>
        <v>4663.83</v>
      </c>
      <c r="H3133" s="105"/>
    </row>
    <row r="3134" spans="1:8" x14ac:dyDescent="0.35">
      <c r="A3134" s="418">
        <v>9195001</v>
      </c>
      <c r="B3134" s="254" t="s">
        <v>3917</v>
      </c>
      <c r="C3134" s="320"/>
      <c r="D3134" s="7">
        <v>1</v>
      </c>
      <c r="E3134" s="650">
        <v>4040.125</v>
      </c>
      <c r="F3134" s="8">
        <f>E3134/100*$I$2*Main!$AF$2</f>
        <v>4848.1499999999996</v>
      </c>
      <c r="G3134" s="639">
        <f>F3134*Main!$AF$4</f>
        <v>4848.1499999999996</v>
      </c>
      <c r="H3134" s="105"/>
    </row>
    <row r="3135" spans="1:8" x14ac:dyDescent="0.35">
      <c r="A3135" s="418">
        <v>9195002</v>
      </c>
      <c r="B3135" s="254" t="s">
        <v>3918</v>
      </c>
      <c r="C3135" s="320"/>
      <c r="D3135" s="7">
        <v>1</v>
      </c>
      <c r="E3135" s="650">
        <v>4245.7</v>
      </c>
      <c r="F3135" s="8">
        <f>E3135/100*$I$2*Main!$AF$2</f>
        <v>5094.84</v>
      </c>
      <c r="G3135" s="639">
        <f>F3135*Main!$AF$4</f>
        <v>5094.84</v>
      </c>
      <c r="H3135" s="105"/>
    </row>
    <row r="3136" spans="1:8" x14ac:dyDescent="0.35">
      <c r="A3136" s="418">
        <v>9195003</v>
      </c>
      <c r="B3136" s="254" t="s">
        <v>3919</v>
      </c>
      <c r="C3136" s="320"/>
      <c r="D3136" s="7">
        <v>1</v>
      </c>
      <c r="E3136" s="650">
        <v>4451.2833333333338</v>
      </c>
      <c r="F3136" s="8">
        <f>E3136/100*$I$2*Main!$AF$2</f>
        <v>5341.5400000000009</v>
      </c>
      <c r="G3136" s="639">
        <f>F3136*Main!$AF$4</f>
        <v>5341.5400000000009</v>
      </c>
      <c r="H3136" s="105"/>
    </row>
    <row r="3137" spans="1:8" x14ac:dyDescent="0.35">
      <c r="A3137" s="418">
        <v>9195004</v>
      </c>
      <c r="B3137" s="254" t="s">
        <v>3920</v>
      </c>
      <c r="C3137" s="7" t="s">
        <v>36</v>
      </c>
      <c r="D3137" s="7">
        <v>1</v>
      </c>
      <c r="E3137" s="650">
        <v>4759.6333333333332</v>
      </c>
      <c r="F3137" s="8">
        <f>E3137/100*$I$2*Main!$AF$2</f>
        <v>5711.56</v>
      </c>
      <c r="G3137" s="639">
        <f>F3137*Main!$AF$4</f>
        <v>5711.56</v>
      </c>
      <c r="H3137" s="105"/>
    </row>
    <row r="3138" spans="1:8" x14ac:dyDescent="0.35">
      <c r="A3138" s="418">
        <v>74430</v>
      </c>
      <c r="B3138" s="254" t="s">
        <v>3921</v>
      </c>
      <c r="C3138" s="7" t="s">
        <v>36</v>
      </c>
      <c r="D3138" s="7">
        <v>1</v>
      </c>
      <c r="E3138" s="650">
        <v>6892.9</v>
      </c>
      <c r="F3138" s="8">
        <f>E3138/100*$I$2*Main!$AF$2</f>
        <v>8271.48</v>
      </c>
      <c r="G3138" s="639">
        <f>F3138*Main!$AF$4</f>
        <v>8271.48</v>
      </c>
      <c r="H3138" s="105"/>
    </row>
    <row r="3139" spans="1:8" x14ac:dyDescent="0.35">
      <c r="A3139" s="418">
        <v>44934</v>
      </c>
      <c r="B3139" s="254" t="s">
        <v>3922</v>
      </c>
      <c r="C3139" s="7" t="s">
        <v>36</v>
      </c>
      <c r="D3139" s="7">
        <v>1</v>
      </c>
      <c r="E3139" s="650">
        <v>5427.2416666666668</v>
      </c>
      <c r="F3139" s="8">
        <f>E3139/100*$I$2*Main!$AF$2</f>
        <v>6512.69</v>
      </c>
      <c r="G3139" s="639">
        <f>F3139*Main!$AF$4</f>
        <v>6512.69</v>
      </c>
      <c r="H3139" s="105"/>
    </row>
    <row r="3140" spans="1:8" x14ac:dyDescent="0.35">
      <c r="A3140" s="418">
        <v>9079207</v>
      </c>
      <c r="B3140" s="254" t="s">
        <v>3923</v>
      </c>
      <c r="C3140" s="7" t="s">
        <v>36</v>
      </c>
      <c r="D3140" s="7">
        <v>1</v>
      </c>
      <c r="E3140" s="650">
        <v>6100.0083333333332</v>
      </c>
      <c r="F3140" s="8">
        <f>E3140/100*$I$2*Main!$AF$2</f>
        <v>7320.0099999999993</v>
      </c>
      <c r="G3140" s="639">
        <f>F3140*Main!$AF$4</f>
        <v>7320.0099999999993</v>
      </c>
      <c r="H3140" s="105"/>
    </row>
    <row r="3141" spans="1:8" x14ac:dyDescent="0.35">
      <c r="A3141" s="418">
        <v>9207220</v>
      </c>
      <c r="B3141" s="254" t="s">
        <v>3924</v>
      </c>
      <c r="C3141" s="320"/>
      <c r="D3141" s="7">
        <v>1</v>
      </c>
      <c r="E3141" s="650">
        <v>2847.4749999999999</v>
      </c>
      <c r="F3141" s="8">
        <f>E3141/100*$I$2*Main!$AF$2</f>
        <v>3416.9700000000003</v>
      </c>
      <c r="G3141" s="639">
        <f>F3141*Main!$AF$4</f>
        <v>3416.9700000000003</v>
      </c>
      <c r="H3141" s="105"/>
    </row>
    <row r="3142" spans="1:8" x14ac:dyDescent="0.35">
      <c r="A3142" s="418">
        <v>9207222</v>
      </c>
      <c r="B3142" s="254" t="s">
        <v>3925</v>
      </c>
      <c r="C3142" s="7" t="s">
        <v>36</v>
      </c>
      <c r="D3142" s="7">
        <v>1</v>
      </c>
      <c r="E3142" s="650">
        <v>2928.125</v>
      </c>
      <c r="F3142" s="8">
        <f>E3142/100*$I$2*Main!$AF$2</f>
        <v>3513.75</v>
      </c>
      <c r="G3142" s="639">
        <f>F3142*Main!$AF$4</f>
        <v>3513.75</v>
      </c>
      <c r="H3142" s="105"/>
    </row>
    <row r="3143" spans="1:8" x14ac:dyDescent="0.35">
      <c r="A3143" s="418">
        <v>9207224</v>
      </c>
      <c r="B3143" s="254" t="s">
        <v>3926</v>
      </c>
      <c r="C3143" s="320"/>
      <c r="D3143" s="7">
        <v>1</v>
      </c>
      <c r="E3143" s="650">
        <v>2847.4749999999999</v>
      </c>
      <c r="F3143" s="8">
        <f>E3143/100*$I$2*Main!$AF$2</f>
        <v>3416.9700000000003</v>
      </c>
      <c r="G3143" s="639">
        <f>F3143*Main!$AF$4</f>
        <v>3416.9700000000003</v>
      </c>
      <c r="H3143" s="105"/>
    </row>
    <row r="3144" spans="1:8" x14ac:dyDescent="0.35">
      <c r="A3144" s="418">
        <v>9207226</v>
      </c>
      <c r="B3144" s="254" t="s">
        <v>3927</v>
      </c>
      <c r="C3144" s="7" t="s">
        <v>36</v>
      </c>
      <c r="D3144" s="7">
        <v>1</v>
      </c>
      <c r="E3144" s="650">
        <v>2928.125</v>
      </c>
      <c r="F3144" s="8">
        <f>E3144/100*$I$2*Main!$AF$2</f>
        <v>3513.75</v>
      </c>
      <c r="G3144" s="639">
        <f>F3144*Main!$AF$4</f>
        <v>3513.75</v>
      </c>
      <c r="H3144" s="105"/>
    </row>
    <row r="3145" spans="1:8" x14ac:dyDescent="0.35">
      <c r="A3145" s="418">
        <v>9207227</v>
      </c>
      <c r="B3145" s="254" t="s">
        <v>3928</v>
      </c>
      <c r="C3145" s="320"/>
      <c r="D3145" s="7">
        <v>1</v>
      </c>
      <c r="E3145" s="650">
        <v>2847.4749999999999</v>
      </c>
      <c r="F3145" s="8">
        <f>E3145/100*$I$2*Main!$AF$2</f>
        <v>3416.9700000000003</v>
      </c>
      <c r="G3145" s="639">
        <f>F3145*Main!$AF$4</f>
        <v>3416.9700000000003</v>
      </c>
      <c r="H3145" s="105"/>
    </row>
    <row r="3146" spans="1:8" x14ac:dyDescent="0.35">
      <c r="A3146" s="418">
        <v>9207238</v>
      </c>
      <c r="B3146" s="254" t="s">
        <v>3929</v>
      </c>
      <c r="C3146" s="7" t="s">
        <v>36</v>
      </c>
      <c r="D3146" s="7">
        <v>1</v>
      </c>
      <c r="E3146" s="650">
        <v>2928.125</v>
      </c>
      <c r="F3146" s="8">
        <f>E3146/100*$I$2*Main!$AF$2</f>
        <v>3513.75</v>
      </c>
      <c r="G3146" s="639">
        <f>F3146*Main!$AF$4</f>
        <v>3513.75</v>
      </c>
      <c r="H3146" s="105"/>
    </row>
    <row r="3147" spans="1:8" x14ac:dyDescent="0.35">
      <c r="A3147" s="418">
        <v>9207241</v>
      </c>
      <c r="B3147" s="254" t="s">
        <v>3930</v>
      </c>
      <c r="C3147" s="320"/>
      <c r="D3147" s="7">
        <v>1</v>
      </c>
      <c r="E3147" s="650">
        <v>2664.45</v>
      </c>
      <c r="F3147" s="8">
        <f>E3147/100*$I$2*Main!$AF$2</f>
        <v>3197.3399999999997</v>
      </c>
      <c r="G3147" s="639">
        <f>F3147*Main!$AF$4</f>
        <v>3197.3399999999997</v>
      </c>
      <c r="H3147" s="105"/>
    </row>
    <row r="3148" spans="1:8" x14ac:dyDescent="0.35">
      <c r="A3148" s="418">
        <v>9207242</v>
      </c>
      <c r="B3148" s="254" t="s">
        <v>3931</v>
      </c>
      <c r="C3148" s="320"/>
      <c r="D3148" s="7">
        <v>1</v>
      </c>
      <c r="E3148" s="650">
        <v>2743.5166666666669</v>
      </c>
      <c r="F3148" s="8">
        <f>E3148/100*$I$2*Main!$AF$2</f>
        <v>3292.2200000000003</v>
      </c>
      <c r="G3148" s="639">
        <f>F3148*Main!$AF$4</f>
        <v>3292.2200000000003</v>
      </c>
      <c r="H3148" s="105"/>
    </row>
    <row r="3149" spans="1:8" x14ac:dyDescent="0.35">
      <c r="A3149" s="418">
        <v>9207243</v>
      </c>
      <c r="B3149" s="254" t="s">
        <v>3932</v>
      </c>
      <c r="C3149" s="320"/>
      <c r="D3149" s="7">
        <v>1</v>
      </c>
      <c r="E3149" s="650">
        <v>2664.45</v>
      </c>
      <c r="F3149" s="8">
        <f>E3149/100*$I$2*Main!$AF$2</f>
        <v>3197.3399999999997</v>
      </c>
      <c r="G3149" s="639">
        <f>F3149*Main!$AF$4</f>
        <v>3197.3399999999997</v>
      </c>
      <c r="H3149" s="105"/>
    </row>
    <row r="3150" spans="1:8" x14ac:dyDescent="0.35">
      <c r="A3150" s="418">
        <v>9207245</v>
      </c>
      <c r="B3150" s="254" t="s">
        <v>3933</v>
      </c>
      <c r="C3150" s="320"/>
      <c r="D3150" s="7">
        <v>1</v>
      </c>
      <c r="E3150" s="650">
        <v>2743.5166666666669</v>
      </c>
      <c r="F3150" s="8">
        <f>E3150/100*$I$2*Main!$AF$2</f>
        <v>3292.2200000000003</v>
      </c>
      <c r="G3150" s="639">
        <f>F3150*Main!$AF$4</f>
        <v>3292.2200000000003</v>
      </c>
      <c r="H3150" s="105"/>
    </row>
    <row r="3151" spans="1:8" x14ac:dyDescent="0.35">
      <c r="A3151" s="418">
        <v>9207246</v>
      </c>
      <c r="B3151" s="254" t="s">
        <v>3934</v>
      </c>
      <c r="C3151" s="320"/>
      <c r="D3151" s="7">
        <v>1</v>
      </c>
      <c r="E3151" s="650">
        <v>2664.45</v>
      </c>
      <c r="F3151" s="8">
        <f>E3151/100*$I$2*Main!$AF$2</f>
        <v>3197.3399999999997</v>
      </c>
      <c r="G3151" s="639">
        <f>F3151*Main!$AF$4</f>
        <v>3197.3399999999997</v>
      </c>
      <c r="H3151" s="105"/>
    </row>
    <row r="3152" spans="1:8" x14ac:dyDescent="0.35">
      <c r="A3152" s="416">
        <v>9207247</v>
      </c>
      <c r="B3152" s="254" t="s">
        <v>3935</v>
      </c>
      <c r="C3152" s="320"/>
      <c r="D3152" s="7">
        <v>1</v>
      </c>
      <c r="E3152" s="650">
        <v>2743.5166666666669</v>
      </c>
      <c r="F3152" s="8">
        <f>E3152/100*$I$2*Main!$AF$2</f>
        <v>3292.2200000000003</v>
      </c>
      <c r="G3152" s="639">
        <f>F3152*Main!$AF$4</f>
        <v>3292.2200000000003</v>
      </c>
      <c r="H3152" s="105"/>
    </row>
    <row r="3153" spans="1:8" x14ac:dyDescent="0.35">
      <c r="A3153" s="416">
        <v>9302706</v>
      </c>
      <c r="B3153" s="254" t="s">
        <v>3936</v>
      </c>
      <c r="C3153" s="7" t="s">
        <v>36</v>
      </c>
      <c r="D3153" s="7">
        <v>1</v>
      </c>
      <c r="E3153" s="650">
        <v>1473.7750000000001</v>
      </c>
      <c r="F3153" s="8">
        <f>E3153/100*$I$2*Main!$AF$2</f>
        <v>1768.53</v>
      </c>
      <c r="G3153" s="639">
        <f>F3153*Main!$AF$4</f>
        <v>1768.53</v>
      </c>
      <c r="H3153" s="105"/>
    </row>
    <row r="3154" spans="1:8" x14ac:dyDescent="0.35">
      <c r="A3154" s="418">
        <v>9302707</v>
      </c>
      <c r="B3154" s="254" t="s">
        <v>3937</v>
      </c>
      <c r="C3154" s="7" t="s">
        <v>36</v>
      </c>
      <c r="D3154" s="7">
        <v>1</v>
      </c>
      <c r="E3154" s="650">
        <v>1663.9333333333334</v>
      </c>
      <c r="F3154" s="8">
        <f>E3154/100*$I$2*Main!$AF$2</f>
        <v>1996.72</v>
      </c>
      <c r="G3154" s="639">
        <f>F3154*Main!$AF$4</f>
        <v>1996.72</v>
      </c>
      <c r="H3154" s="105"/>
    </row>
    <row r="3155" spans="1:8" x14ac:dyDescent="0.35">
      <c r="A3155" s="418">
        <v>9302708</v>
      </c>
      <c r="B3155" s="254" t="s">
        <v>3938</v>
      </c>
      <c r="C3155" s="7" t="s">
        <v>36</v>
      </c>
      <c r="D3155" s="7">
        <v>1</v>
      </c>
      <c r="E3155" s="650">
        <v>1759.0333333333333</v>
      </c>
      <c r="F3155" s="8">
        <f>E3155/100*$I$2*Main!$AF$2</f>
        <v>2110.84</v>
      </c>
      <c r="G3155" s="639">
        <f>F3155*Main!$AF$4</f>
        <v>2110.84</v>
      </c>
      <c r="H3155" s="105"/>
    </row>
    <row r="3156" spans="1:8" x14ac:dyDescent="0.35">
      <c r="A3156" s="418">
        <v>9302709</v>
      </c>
      <c r="B3156" s="254" t="s">
        <v>3939</v>
      </c>
      <c r="C3156" s="7" t="s">
        <v>36</v>
      </c>
      <c r="D3156" s="7">
        <v>1</v>
      </c>
      <c r="E3156" s="650">
        <v>1854.125</v>
      </c>
      <c r="F3156" s="8">
        <f>E3156/100*$I$2*Main!$AF$2</f>
        <v>2224.9500000000003</v>
      </c>
      <c r="G3156" s="639">
        <f>F3156*Main!$AF$4</f>
        <v>2224.9500000000003</v>
      </c>
      <c r="H3156" s="105"/>
    </row>
    <row r="3157" spans="1:8" x14ac:dyDescent="0.35">
      <c r="A3157" s="418">
        <v>9302710</v>
      </c>
      <c r="B3157" s="254" t="s">
        <v>3940</v>
      </c>
      <c r="C3157" s="320"/>
      <c r="D3157" s="7">
        <v>1</v>
      </c>
      <c r="E3157" s="650">
        <v>2042.125</v>
      </c>
      <c r="F3157" s="8">
        <f>E3157/100*$I$2*Main!$AF$2</f>
        <v>2450.5500000000002</v>
      </c>
      <c r="G3157" s="639">
        <f>F3157*Main!$AF$4</f>
        <v>2450.5500000000002</v>
      </c>
      <c r="H3157" s="105"/>
    </row>
    <row r="3158" spans="1:8" x14ac:dyDescent="0.35">
      <c r="A3158" s="418">
        <v>9302711</v>
      </c>
      <c r="B3158" s="254" t="s">
        <v>3941</v>
      </c>
      <c r="C3158" s="7" t="s">
        <v>36</v>
      </c>
      <c r="D3158" s="7">
        <v>1</v>
      </c>
      <c r="E3158" s="650">
        <v>3820.4416666666666</v>
      </c>
      <c r="F3158" s="8">
        <f>E3158/100*$I$2*Main!$AF$2</f>
        <v>4584.53</v>
      </c>
      <c r="G3158" s="639">
        <f>F3158*Main!$AF$4</f>
        <v>4584.53</v>
      </c>
      <c r="H3158" s="105"/>
    </row>
    <row r="3159" spans="1:8" x14ac:dyDescent="0.35">
      <c r="A3159" s="418">
        <v>9302712</v>
      </c>
      <c r="B3159" s="254" t="s">
        <v>3942</v>
      </c>
      <c r="C3159" s="7" t="s">
        <v>36</v>
      </c>
      <c r="D3159" s="7">
        <v>1</v>
      </c>
      <c r="E3159" s="650">
        <v>3995.8833333333332</v>
      </c>
      <c r="F3159" s="8">
        <f>E3159/100*$I$2*Main!$AF$2</f>
        <v>4795.0599999999995</v>
      </c>
      <c r="G3159" s="639">
        <f>F3159*Main!$AF$4</f>
        <v>4795.0599999999995</v>
      </c>
      <c r="H3159" s="105"/>
    </row>
    <row r="3160" spans="1:8" x14ac:dyDescent="0.35">
      <c r="A3160" s="418">
        <v>9302713</v>
      </c>
      <c r="B3160" s="254" t="s">
        <v>3943</v>
      </c>
      <c r="C3160" s="7" t="s">
        <v>36</v>
      </c>
      <c r="D3160" s="7">
        <v>1</v>
      </c>
      <c r="E3160" s="650">
        <v>4171.3583333333336</v>
      </c>
      <c r="F3160" s="8">
        <f>E3160/100*$I$2*Main!$AF$2</f>
        <v>5005.63</v>
      </c>
      <c r="G3160" s="639">
        <f>F3160*Main!$AF$4</f>
        <v>5005.63</v>
      </c>
      <c r="H3160" s="105"/>
    </row>
    <row r="3161" spans="1:8" x14ac:dyDescent="0.35">
      <c r="A3161" s="418">
        <v>9302714</v>
      </c>
      <c r="B3161" s="254" t="s">
        <v>3944</v>
      </c>
      <c r="C3161" s="7" t="s">
        <v>36</v>
      </c>
      <c r="D3161" s="7">
        <v>1</v>
      </c>
      <c r="E3161" s="650">
        <v>4434.5583333333334</v>
      </c>
      <c r="F3161" s="8">
        <f>E3161/100*$I$2*Main!$AF$2</f>
        <v>5321.47</v>
      </c>
      <c r="G3161" s="639">
        <f>F3161*Main!$AF$4</f>
        <v>5321.47</v>
      </c>
      <c r="H3161" s="105"/>
    </row>
    <row r="3162" spans="1:8" x14ac:dyDescent="0.35">
      <c r="A3162" s="418">
        <v>9302715</v>
      </c>
      <c r="B3162" s="254" t="s">
        <v>3945</v>
      </c>
      <c r="C3162" s="320"/>
      <c r="D3162" s="7">
        <v>1</v>
      </c>
      <c r="E3162" s="650">
        <v>1560.2416666666666</v>
      </c>
      <c r="F3162" s="8">
        <f>E3162/100*$I$2*Main!$AF$2</f>
        <v>1872.2899999999997</v>
      </c>
      <c r="G3162" s="639">
        <f>F3162*Main!$AF$4</f>
        <v>1872.2899999999997</v>
      </c>
      <c r="H3162" s="105"/>
    </row>
    <row r="3163" spans="1:8" x14ac:dyDescent="0.35">
      <c r="A3163" s="418">
        <v>9302716</v>
      </c>
      <c r="B3163" s="254" t="s">
        <v>3946</v>
      </c>
      <c r="C3163" s="320"/>
      <c r="D3163" s="7">
        <v>1</v>
      </c>
      <c r="E3163" s="650">
        <v>1784.9583333333333</v>
      </c>
      <c r="F3163" s="8">
        <f>E3163/100*$I$2*Main!$AF$2</f>
        <v>2141.9499999999998</v>
      </c>
      <c r="G3163" s="639">
        <f>F3163*Main!$AF$4</f>
        <v>2141.9499999999998</v>
      </c>
      <c r="H3163" s="105"/>
    </row>
    <row r="3164" spans="1:8" x14ac:dyDescent="0.35">
      <c r="A3164" s="418">
        <v>9302717</v>
      </c>
      <c r="B3164" s="254" t="s">
        <v>3947</v>
      </c>
      <c r="C3164" s="320"/>
      <c r="D3164" s="7">
        <v>1</v>
      </c>
      <c r="E3164" s="650">
        <v>1897.3083333333334</v>
      </c>
      <c r="F3164" s="8">
        <f>E3164/100*$I$2*Main!$AF$2</f>
        <v>2276.7700000000004</v>
      </c>
      <c r="G3164" s="639">
        <f>F3164*Main!$AF$4</f>
        <v>2276.7700000000004</v>
      </c>
      <c r="H3164" s="105"/>
    </row>
    <row r="3165" spans="1:8" x14ac:dyDescent="0.35">
      <c r="A3165" s="418">
        <v>9302718</v>
      </c>
      <c r="B3165" s="254" t="s">
        <v>3948</v>
      </c>
      <c r="C3165" s="320"/>
      <c r="D3165" s="7">
        <v>1</v>
      </c>
      <c r="E3165" s="650">
        <v>2009.6916666666666</v>
      </c>
      <c r="F3165" s="8">
        <f>E3165/100*$I$2*Main!$AF$2</f>
        <v>2411.6299999999997</v>
      </c>
      <c r="G3165" s="639">
        <f>F3165*Main!$AF$4</f>
        <v>2411.6299999999997</v>
      </c>
      <c r="H3165" s="105"/>
    </row>
    <row r="3166" spans="1:8" x14ac:dyDescent="0.35">
      <c r="A3166" s="418">
        <v>9302719</v>
      </c>
      <c r="B3166" s="254" t="s">
        <v>3949</v>
      </c>
      <c r="C3166" s="320"/>
      <c r="D3166" s="7">
        <v>1</v>
      </c>
      <c r="E3166" s="650">
        <v>2190.3916666666669</v>
      </c>
      <c r="F3166" s="8">
        <f>E3166/100*$I$2*Main!$AF$2</f>
        <v>2628.4700000000003</v>
      </c>
      <c r="G3166" s="639">
        <f>F3166*Main!$AF$4</f>
        <v>2628.4700000000003</v>
      </c>
      <c r="H3166" s="105"/>
    </row>
    <row r="3167" spans="1:8" x14ac:dyDescent="0.35">
      <c r="A3167" s="418">
        <v>9302720</v>
      </c>
      <c r="B3167" s="254" t="s">
        <v>3950</v>
      </c>
      <c r="C3167" s="320"/>
      <c r="D3167" s="7">
        <v>1</v>
      </c>
      <c r="E3167" s="650">
        <v>4075.65</v>
      </c>
      <c r="F3167" s="8">
        <f>E3167/100*$I$2*Main!$AF$2</f>
        <v>4890.7800000000007</v>
      </c>
      <c r="G3167" s="639">
        <f>F3167*Main!$AF$4</f>
        <v>4890.7800000000007</v>
      </c>
      <c r="H3167" s="105"/>
    </row>
    <row r="3168" spans="1:8" x14ac:dyDescent="0.35">
      <c r="A3168" s="418">
        <v>9302721</v>
      </c>
      <c r="B3168" s="254" t="s">
        <v>3951</v>
      </c>
      <c r="C3168" s="320"/>
      <c r="D3168" s="7">
        <v>1</v>
      </c>
      <c r="E3168" s="650">
        <v>4283.0333333333338</v>
      </c>
      <c r="F3168" s="8">
        <f>E3168/100*$I$2*Main!$AF$2</f>
        <v>5139.6400000000003</v>
      </c>
      <c r="G3168" s="639">
        <f>F3168*Main!$AF$4</f>
        <v>5139.6400000000003</v>
      </c>
      <c r="H3168" s="105"/>
    </row>
    <row r="3169" spans="1:8" x14ac:dyDescent="0.35">
      <c r="A3169" s="418">
        <v>9302722</v>
      </c>
      <c r="B3169" s="254" t="s">
        <v>3952</v>
      </c>
      <c r="C3169" s="7" t="s">
        <v>36</v>
      </c>
      <c r="D3169" s="7">
        <v>1</v>
      </c>
      <c r="E3169" s="650">
        <v>4490.3833333333332</v>
      </c>
      <c r="F3169" s="8">
        <f>E3169/100*$I$2*Main!$AF$2</f>
        <v>5388.46</v>
      </c>
      <c r="G3169" s="639">
        <f>F3169*Main!$AF$4</f>
        <v>5388.46</v>
      </c>
      <c r="H3169" s="105"/>
    </row>
    <row r="3170" spans="1:8" x14ac:dyDescent="0.35">
      <c r="A3170" s="418">
        <v>9302723</v>
      </c>
      <c r="B3170" s="254" t="s">
        <v>3953</v>
      </c>
      <c r="C3170" s="7" t="s">
        <v>36</v>
      </c>
      <c r="D3170" s="7">
        <v>1</v>
      </c>
      <c r="E3170" s="650">
        <v>4801.458333333333</v>
      </c>
      <c r="F3170" s="8">
        <f>E3170/100*$I$2*Main!$AF$2</f>
        <v>5761.7499999999991</v>
      </c>
      <c r="G3170" s="639">
        <f>F3170*Main!$AF$4</f>
        <v>5761.7499999999991</v>
      </c>
      <c r="H3170" s="105"/>
    </row>
    <row r="3171" spans="1:8" x14ac:dyDescent="0.35">
      <c r="A3171" s="418">
        <v>9302724</v>
      </c>
      <c r="B3171" s="254" t="s">
        <v>3954</v>
      </c>
      <c r="C3171" s="7" t="s">
        <v>36</v>
      </c>
      <c r="D3171" s="7">
        <v>1</v>
      </c>
      <c r="E3171" s="650">
        <v>1669.4416666666666</v>
      </c>
      <c r="F3171" s="8">
        <f>E3171/100*$I$2*Main!$AF$2</f>
        <v>2003.33</v>
      </c>
      <c r="G3171" s="639">
        <f>F3171*Main!$AF$4</f>
        <v>2003.33</v>
      </c>
      <c r="H3171" s="105"/>
    </row>
    <row r="3172" spans="1:8" x14ac:dyDescent="0.35">
      <c r="A3172" s="418">
        <v>9302725</v>
      </c>
      <c r="B3172" s="254" t="s">
        <v>3955</v>
      </c>
      <c r="C3172" s="7" t="s">
        <v>36</v>
      </c>
      <c r="D3172" s="7">
        <v>1</v>
      </c>
      <c r="E3172" s="650">
        <v>1909.875</v>
      </c>
      <c r="F3172" s="8">
        <f>E3172/100*$I$2*Main!$AF$2</f>
        <v>2291.85</v>
      </c>
      <c r="G3172" s="639">
        <f>F3172*Main!$AF$4</f>
        <v>2291.85</v>
      </c>
      <c r="H3172" s="105"/>
    </row>
    <row r="3173" spans="1:8" x14ac:dyDescent="0.35">
      <c r="A3173" s="418">
        <v>9302726</v>
      </c>
      <c r="B3173" s="254" t="s">
        <v>3956</v>
      </c>
      <c r="C3173" s="7" t="s">
        <v>36</v>
      </c>
      <c r="D3173" s="7">
        <v>1</v>
      </c>
      <c r="E3173" s="650">
        <v>2030.1166666666666</v>
      </c>
      <c r="F3173" s="8">
        <f>E3173/100*$I$2*Main!$AF$2</f>
        <v>2436.14</v>
      </c>
      <c r="G3173" s="639">
        <f>F3173*Main!$AF$4</f>
        <v>2436.14</v>
      </c>
      <c r="H3173" s="105"/>
    </row>
    <row r="3174" spans="1:8" x14ac:dyDescent="0.35">
      <c r="A3174" s="418">
        <v>9302727</v>
      </c>
      <c r="B3174" s="254" t="s">
        <v>3957</v>
      </c>
      <c r="C3174" s="7" t="s">
        <v>36</v>
      </c>
      <c r="D3174" s="7">
        <v>1</v>
      </c>
      <c r="E3174" s="650">
        <v>2150.3916666666669</v>
      </c>
      <c r="F3174" s="8">
        <f>E3174/100*$I$2*Main!$AF$2</f>
        <v>2580.4700000000003</v>
      </c>
      <c r="G3174" s="639">
        <f>F3174*Main!$AF$4</f>
        <v>2580.4700000000003</v>
      </c>
      <c r="H3174" s="105"/>
    </row>
    <row r="3175" spans="1:8" x14ac:dyDescent="0.35">
      <c r="A3175" s="418">
        <v>9302728</v>
      </c>
      <c r="B3175" s="254" t="s">
        <v>3958</v>
      </c>
      <c r="C3175" s="7" t="s">
        <v>36</v>
      </c>
      <c r="D3175" s="7">
        <v>1</v>
      </c>
      <c r="E3175" s="650">
        <v>2409.4250000000002</v>
      </c>
      <c r="F3175" s="8">
        <f>E3175/100*$I$2*Main!$AF$2</f>
        <v>2891.3100000000004</v>
      </c>
      <c r="G3175" s="639">
        <f>F3175*Main!$AF$4</f>
        <v>2891.3100000000004</v>
      </c>
      <c r="H3175" s="105"/>
    </row>
    <row r="3176" spans="1:8" x14ac:dyDescent="0.35">
      <c r="A3176" s="418">
        <v>9302729</v>
      </c>
      <c r="B3176" s="254" t="s">
        <v>3959</v>
      </c>
      <c r="C3176" s="7" t="s">
        <v>36</v>
      </c>
      <c r="D3176" s="7">
        <v>1</v>
      </c>
      <c r="E3176" s="650">
        <v>4336.6583333333338</v>
      </c>
      <c r="F3176" s="8">
        <f>E3176/100*$I$2*Main!$AF$2</f>
        <v>5203.9900000000007</v>
      </c>
      <c r="G3176" s="639">
        <f>F3176*Main!$AF$4</f>
        <v>5203.9900000000007</v>
      </c>
      <c r="H3176" s="105"/>
    </row>
    <row r="3177" spans="1:8" x14ac:dyDescent="0.35">
      <c r="A3177" s="418">
        <v>9302730</v>
      </c>
      <c r="B3177" s="254" t="s">
        <v>3960</v>
      </c>
      <c r="C3177" s="7" t="s">
        <v>36</v>
      </c>
      <c r="D3177" s="7">
        <v>1</v>
      </c>
      <c r="E3177" s="650">
        <v>4557.3166666666666</v>
      </c>
      <c r="F3177" s="8">
        <f>E3177/100*$I$2*Main!$AF$2</f>
        <v>5468.78</v>
      </c>
      <c r="G3177" s="639">
        <f>F3177*Main!$AF$4</f>
        <v>5468.78</v>
      </c>
      <c r="H3177" s="105"/>
    </row>
    <row r="3178" spans="1:8" x14ac:dyDescent="0.35">
      <c r="A3178" s="418">
        <v>9302731</v>
      </c>
      <c r="B3178" s="254" t="s">
        <v>3961</v>
      </c>
      <c r="C3178" s="7" t="s">
        <v>36</v>
      </c>
      <c r="D3178" s="7">
        <v>1</v>
      </c>
      <c r="E3178" s="650">
        <v>4777.9250000000002</v>
      </c>
      <c r="F3178" s="8">
        <f>E3178/100*$I$2*Main!$AF$2</f>
        <v>5733.51</v>
      </c>
      <c r="G3178" s="639">
        <f>F3178*Main!$AF$4</f>
        <v>5733.51</v>
      </c>
      <c r="H3178" s="105"/>
    </row>
    <row r="3179" spans="1:8" x14ac:dyDescent="0.35">
      <c r="A3179" s="418">
        <v>9302732</v>
      </c>
      <c r="B3179" s="254" t="s">
        <v>3962</v>
      </c>
      <c r="C3179" s="7" t="s">
        <v>36</v>
      </c>
      <c r="D3179" s="7">
        <v>1</v>
      </c>
      <c r="E3179" s="650">
        <v>5108.9416666666666</v>
      </c>
      <c r="F3179" s="8">
        <f>E3179/100*$I$2*Main!$AF$2</f>
        <v>6130.73</v>
      </c>
      <c r="G3179" s="639">
        <f>F3179*Main!$AF$4</f>
        <v>6130.73</v>
      </c>
      <c r="H3179" s="105"/>
    </row>
    <row r="3180" spans="1:8" x14ac:dyDescent="0.35">
      <c r="A3180" s="418">
        <v>9302733</v>
      </c>
      <c r="B3180" s="254" t="s">
        <v>3963</v>
      </c>
      <c r="C3180" s="7" t="s">
        <v>36</v>
      </c>
      <c r="D3180" s="7">
        <v>1</v>
      </c>
      <c r="E3180" s="650">
        <v>1473.7750000000001</v>
      </c>
      <c r="F3180" s="8">
        <f>E3180/100*$I$2*Main!$AF$2</f>
        <v>1768.53</v>
      </c>
      <c r="G3180" s="639">
        <f>F3180*Main!$AF$4</f>
        <v>1768.53</v>
      </c>
      <c r="H3180" s="105"/>
    </row>
    <row r="3181" spans="1:8" x14ac:dyDescent="0.35">
      <c r="A3181" s="418">
        <v>9302734</v>
      </c>
      <c r="B3181" s="254" t="s">
        <v>3964</v>
      </c>
      <c r="C3181" s="7" t="s">
        <v>36</v>
      </c>
      <c r="D3181" s="7">
        <v>1</v>
      </c>
      <c r="E3181" s="650">
        <v>1663.9333333333334</v>
      </c>
      <c r="F3181" s="8">
        <f>E3181/100*$I$2*Main!$AF$2</f>
        <v>1996.72</v>
      </c>
      <c r="G3181" s="639">
        <f>F3181*Main!$AF$4</f>
        <v>1996.72</v>
      </c>
      <c r="H3181" s="105"/>
    </row>
    <row r="3182" spans="1:8" x14ac:dyDescent="0.35">
      <c r="A3182" s="418">
        <v>9302735</v>
      </c>
      <c r="B3182" s="254" t="s">
        <v>3965</v>
      </c>
      <c r="C3182" s="7" t="s">
        <v>36</v>
      </c>
      <c r="D3182" s="7">
        <v>1</v>
      </c>
      <c r="E3182" s="650">
        <v>1759.0333333333333</v>
      </c>
      <c r="F3182" s="8">
        <f>E3182/100*$I$2*Main!$AF$2</f>
        <v>2110.84</v>
      </c>
      <c r="G3182" s="639">
        <f>F3182*Main!$AF$4</f>
        <v>2110.84</v>
      </c>
      <c r="H3182" s="105"/>
    </row>
    <row r="3183" spans="1:8" x14ac:dyDescent="0.35">
      <c r="A3183" s="418">
        <v>9302736</v>
      </c>
      <c r="B3183" s="254" t="s">
        <v>3966</v>
      </c>
      <c r="C3183" s="7" t="s">
        <v>36</v>
      </c>
      <c r="D3183" s="7">
        <v>1</v>
      </c>
      <c r="E3183" s="650">
        <v>1854.125</v>
      </c>
      <c r="F3183" s="8">
        <f>E3183/100*$I$2*Main!$AF$2</f>
        <v>2224.9500000000003</v>
      </c>
      <c r="G3183" s="639">
        <f>F3183*Main!$AF$4</f>
        <v>2224.9500000000003</v>
      </c>
      <c r="H3183" s="105"/>
    </row>
    <row r="3184" spans="1:8" x14ac:dyDescent="0.35">
      <c r="A3184" s="418">
        <v>9302737</v>
      </c>
      <c r="B3184" s="254" t="s">
        <v>3967</v>
      </c>
      <c r="C3184" s="320"/>
      <c r="D3184" s="7">
        <v>1</v>
      </c>
      <c r="E3184" s="650">
        <v>2042.125</v>
      </c>
      <c r="F3184" s="8">
        <f>E3184/100*$I$2*Main!$AF$2</f>
        <v>2450.5500000000002</v>
      </c>
      <c r="G3184" s="639">
        <f>F3184*Main!$AF$4</f>
        <v>2450.5500000000002</v>
      </c>
      <c r="H3184" s="105"/>
    </row>
    <row r="3185" spans="1:8" x14ac:dyDescent="0.35">
      <c r="A3185" s="418">
        <v>9302738</v>
      </c>
      <c r="B3185" s="254" t="s">
        <v>3968</v>
      </c>
      <c r="C3185" s="7" t="s">
        <v>36</v>
      </c>
      <c r="D3185" s="7">
        <v>1</v>
      </c>
      <c r="E3185" s="650">
        <v>3820.4416666666666</v>
      </c>
      <c r="F3185" s="8">
        <f>E3185/100*$I$2*Main!$AF$2</f>
        <v>4584.53</v>
      </c>
      <c r="G3185" s="639">
        <f>F3185*Main!$AF$4</f>
        <v>4584.53</v>
      </c>
      <c r="H3185" s="105"/>
    </row>
    <row r="3186" spans="1:8" x14ac:dyDescent="0.35">
      <c r="A3186" s="418">
        <v>9302739</v>
      </c>
      <c r="B3186" s="254" t="s">
        <v>3969</v>
      </c>
      <c r="C3186" s="7" t="s">
        <v>36</v>
      </c>
      <c r="D3186" s="7">
        <v>1</v>
      </c>
      <c r="E3186" s="650">
        <v>3995.8833333333332</v>
      </c>
      <c r="F3186" s="8">
        <f>E3186/100*$I$2*Main!$AF$2</f>
        <v>4795.0599999999995</v>
      </c>
      <c r="G3186" s="639">
        <f>F3186*Main!$AF$4</f>
        <v>4795.0599999999995</v>
      </c>
      <c r="H3186" s="105"/>
    </row>
    <row r="3187" spans="1:8" x14ac:dyDescent="0.35">
      <c r="A3187" s="418">
        <v>9302740</v>
      </c>
      <c r="B3187" s="254" t="s">
        <v>3970</v>
      </c>
      <c r="C3187" s="7" t="s">
        <v>36</v>
      </c>
      <c r="D3187" s="7">
        <v>1</v>
      </c>
      <c r="E3187" s="650">
        <v>4171.3583333333336</v>
      </c>
      <c r="F3187" s="8">
        <f>E3187/100*$I$2*Main!$AF$2</f>
        <v>5005.63</v>
      </c>
      <c r="G3187" s="639">
        <f>F3187*Main!$AF$4</f>
        <v>5005.63</v>
      </c>
      <c r="H3187" s="105"/>
    </row>
    <row r="3188" spans="1:8" x14ac:dyDescent="0.35">
      <c r="A3188" s="418">
        <v>9302741</v>
      </c>
      <c r="B3188" s="254" t="s">
        <v>3971</v>
      </c>
      <c r="C3188" s="7" t="s">
        <v>36</v>
      </c>
      <c r="D3188" s="7">
        <v>1</v>
      </c>
      <c r="E3188" s="650">
        <v>4434.5583333333334</v>
      </c>
      <c r="F3188" s="8">
        <f>E3188/100*$I$2*Main!$AF$2</f>
        <v>5321.47</v>
      </c>
      <c r="G3188" s="639">
        <f>F3188*Main!$AF$4</f>
        <v>5321.47</v>
      </c>
      <c r="H3188" s="105"/>
    </row>
    <row r="3189" spans="1:8" x14ac:dyDescent="0.35">
      <c r="A3189" s="418">
        <v>9302742</v>
      </c>
      <c r="B3189" s="254" t="s">
        <v>3972</v>
      </c>
      <c r="C3189" s="320"/>
      <c r="D3189" s="7">
        <v>1</v>
      </c>
      <c r="E3189" s="650">
        <v>1560.2416666666666</v>
      </c>
      <c r="F3189" s="8">
        <f>E3189/100*$I$2*Main!$AF$2</f>
        <v>1872.2899999999997</v>
      </c>
      <c r="G3189" s="639">
        <f>F3189*Main!$AF$4</f>
        <v>1872.2899999999997</v>
      </c>
      <c r="H3189" s="105"/>
    </row>
    <row r="3190" spans="1:8" x14ac:dyDescent="0.35">
      <c r="A3190" s="418">
        <v>9302743</v>
      </c>
      <c r="B3190" s="254" t="s">
        <v>3973</v>
      </c>
      <c r="C3190" s="320"/>
      <c r="D3190" s="7">
        <v>1</v>
      </c>
      <c r="E3190" s="650">
        <v>1784.9583333333333</v>
      </c>
      <c r="F3190" s="8">
        <f>E3190/100*$I$2*Main!$AF$2</f>
        <v>2141.9499999999998</v>
      </c>
      <c r="G3190" s="639">
        <f>F3190*Main!$AF$4</f>
        <v>2141.9499999999998</v>
      </c>
      <c r="H3190" s="105"/>
    </row>
    <row r="3191" spans="1:8" x14ac:dyDescent="0.35">
      <c r="A3191" s="418">
        <v>9302744</v>
      </c>
      <c r="B3191" s="254" t="s">
        <v>3974</v>
      </c>
      <c r="C3191" s="320"/>
      <c r="D3191" s="7">
        <v>1</v>
      </c>
      <c r="E3191" s="650">
        <v>1897.3083333333334</v>
      </c>
      <c r="F3191" s="8">
        <f>E3191/100*$I$2*Main!$AF$2</f>
        <v>2276.7700000000004</v>
      </c>
      <c r="G3191" s="639">
        <f>F3191*Main!$AF$4</f>
        <v>2276.7700000000004</v>
      </c>
      <c r="H3191" s="105"/>
    </row>
    <row r="3192" spans="1:8" x14ac:dyDescent="0.35">
      <c r="A3192" s="418">
        <v>9302745</v>
      </c>
      <c r="B3192" s="254" t="s">
        <v>3975</v>
      </c>
      <c r="C3192" s="320"/>
      <c r="D3192" s="7">
        <v>1</v>
      </c>
      <c r="E3192" s="650">
        <v>2009.6916666666666</v>
      </c>
      <c r="F3192" s="8">
        <f>E3192/100*$I$2*Main!$AF$2</f>
        <v>2411.6299999999997</v>
      </c>
      <c r="G3192" s="639">
        <f>F3192*Main!$AF$4</f>
        <v>2411.6299999999997</v>
      </c>
      <c r="H3192" s="105"/>
    </row>
    <row r="3193" spans="1:8" x14ac:dyDescent="0.35">
      <c r="A3193" s="418">
        <v>9302746</v>
      </c>
      <c r="B3193" s="254" t="s">
        <v>3976</v>
      </c>
      <c r="C3193" s="320"/>
      <c r="D3193" s="7">
        <v>1</v>
      </c>
      <c r="E3193" s="650">
        <v>2190.3916666666669</v>
      </c>
      <c r="F3193" s="8">
        <f>E3193/100*$I$2*Main!$AF$2</f>
        <v>2628.4700000000003</v>
      </c>
      <c r="G3193" s="639">
        <f>F3193*Main!$AF$4</f>
        <v>2628.4700000000003</v>
      </c>
      <c r="H3193" s="105"/>
    </row>
    <row r="3194" spans="1:8" x14ac:dyDescent="0.35">
      <c r="A3194" s="418">
        <v>9302747</v>
      </c>
      <c r="B3194" s="254" t="s">
        <v>3977</v>
      </c>
      <c r="C3194" s="320"/>
      <c r="D3194" s="7">
        <v>1</v>
      </c>
      <c r="E3194" s="650">
        <v>4075.65</v>
      </c>
      <c r="F3194" s="8">
        <f>E3194/100*$I$2*Main!$AF$2</f>
        <v>4890.7800000000007</v>
      </c>
      <c r="G3194" s="639">
        <f>F3194*Main!$AF$4</f>
        <v>4890.7800000000007</v>
      </c>
      <c r="H3194" s="105"/>
    </row>
    <row r="3195" spans="1:8" x14ac:dyDescent="0.35">
      <c r="A3195" s="418">
        <v>9302748</v>
      </c>
      <c r="B3195" s="254" t="s">
        <v>3978</v>
      </c>
      <c r="C3195" s="320"/>
      <c r="D3195" s="7">
        <v>1</v>
      </c>
      <c r="E3195" s="650">
        <v>4283.0333333333338</v>
      </c>
      <c r="F3195" s="8">
        <f>E3195/100*$I$2*Main!$AF$2</f>
        <v>5139.6400000000003</v>
      </c>
      <c r="G3195" s="639">
        <f>F3195*Main!$AF$4</f>
        <v>5139.6400000000003</v>
      </c>
      <c r="H3195" s="105"/>
    </row>
    <row r="3196" spans="1:8" x14ac:dyDescent="0.35">
      <c r="A3196" s="418">
        <v>9302749</v>
      </c>
      <c r="B3196" s="254" t="s">
        <v>3979</v>
      </c>
      <c r="C3196" s="7" t="s">
        <v>36</v>
      </c>
      <c r="D3196" s="7">
        <v>1</v>
      </c>
      <c r="E3196" s="650">
        <v>4490.3833333333332</v>
      </c>
      <c r="F3196" s="8">
        <f>E3196/100*$I$2*Main!$AF$2</f>
        <v>5388.46</v>
      </c>
      <c r="G3196" s="639">
        <f>F3196*Main!$AF$4</f>
        <v>5388.46</v>
      </c>
      <c r="H3196" s="105"/>
    </row>
    <row r="3197" spans="1:8" x14ac:dyDescent="0.35">
      <c r="A3197" s="418">
        <v>9302750</v>
      </c>
      <c r="B3197" s="254" t="s">
        <v>3980</v>
      </c>
      <c r="C3197" s="7" t="s">
        <v>36</v>
      </c>
      <c r="D3197" s="7">
        <v>1</v>
      </c>
      <c r="E3197" s="650">
        <v>4801.458333333333</v>
      </c>
      <c r="F3197" s="8">
        <f>E3197/100*$I$2*Main!$AF$2</f>
        <v>5761.7499999999991</v>
      </c>
      <c r="G3197" s="639">
        <f>F3197*Main!$AF$4</f>
        <v>5761.7499999999991</v>
      </c>
      <c r="H3197" s="105"/>
    </row>
    <row r="3198" spans="1:8" x14ac:dyDescent="0.35">
      <c r="A3198" s="418">
        <v>9302751</v>
      </c>
      <c r="B3198" s="254" t="s">
        <v>3981</v>
      </c>
      <c r="C3198" s="7" t="s">
        <v>36</v>
      </c>
      <c r="D3198" s="7">
        <v>1</v>
      </c>
      <c r="E3198" s="650">
        <v>1669.4416666666666</v>
      </c>
      <c r="F3198" s="8">
        <f>E3198/100*$I$2*Main!$AF$2</f>
        <v>2003.33</v>
      </c>
      <c r="G3198" s="639">
        <f>F3198*Main!$AF$4</f>
        <v>2003.33</v>
      </c>
      <c r="H3198" s="105"/>
    </row>
    <row r="3199" spans="1:8" x14ac:dyDescent="0.35">
      <c r="A3199" s="418">
        <v>9302752</v>
      </c>
      <c r="B3199" s="254" t="s">
        <v>3982</v>
      </c>
      <c r="C3199" s="7" t="s">
        <v>36</v>
      </c>
      <c r="D3199" s="7">
        <v>1</v>
      </c>
      <c r="E3199" s="650">
        <v>1909.875</v>
      </c>
      <c r="F3199" s="8">
        <f>E3199/100*$I$2*Main!$AF$2</f>
        <v>2291.85</v>
      </c>
      <c r="G3199" s="639">
        <f>F3199*Main!$AF$4</f>
        <v>2291.85</v>
      </c>
      <c r="H3199" s="105"/>
    </row>
    <row r="3200" spans="1:8" x14ac:dyDescent="0.35">
      <c r="A3200" s="418">
        <v>9302753</v>
      </c>
      <c r="B3200" s="254" t="s">
        <v>3983</v>
      </c>
      <c r="C3200" s="7" t="s">
        <v>36</v>
      </c>
      <c r="D3200" s="7">
        <v>1</v>
      </c>
      <c r="E3200" s="650">
        <v>2030.1166666666666</v>
      </c>
      <c r="F3200" s="8">
        <f>E3200/100*$I$2*Main!$AF$2</f>
        <v>2436.14</v>
      </c>
      <c r="G3200" s="639">
        <f>F3200*Main!$AF$4</f>
        <v>2436.14</v>
      </c>
      <c r="H3200" s="105"/>
    </row>
    <row r="3201" spans="1:8" x14ac:dyDescent="0.35">
      <c r="A3201" s="418">
        <v>9302754</v>
      </c>
      <c r="B3201" s="254" t="s">
        <v>3984</v>
      </c>
      <c r="C3201" s="7" t="s">
        <v>36</v>
      </c>
      <c r="D3201" s="7">
        <v>1</v>
      </c>
      <c r="E3201" s="650">
        <v>2150.3916666666669</v>
      </c>
      <c r="F3201" s="8">
        <f>E3201/100*$I$2*Main!$AF$2</f>
        <v>2580.4700000000003</v>
      </c>
      <c r="G3201" s="639">
        <f>F3201*Main!$AF$4</f>
        <v>2580.4700000000003</v>
      </c>
      <c r="H3201" s="105"/>
    </row>
    <row r="3202" spans="1:8" x14ac:dyDescent="0.35">
      <c r="A3202" s="418">
        <v>9302755</v>
      </c>
      <c r="B3202" s="254" t="s">
        <v>3985</v>
      </c>
      <c r="C3202" s="7" t="s">
        <v>36</v>
      </c>
      <c r="D3202" s="7">
        <v>1</v>
      </c>
      <c r="E3202" s="650">
        <v>2409.4250000000002</v>
      </c>
      <c r="F3202" s="8">
        <f>E3202/100*$I$2*Main!$AF$2</f>
        <v>2891.3100000000004</v>
      </c>
      <c r="G3202" s="639">
        <f>F3202*Main!$AF$4</f>
        <v>2891.3100000000004</v>
      </c>
      <c r="H3202" s="105"/>
    </row>
    <row r="3203" spans="1:8" x14ac:dyDescent="0.35">
      <c r="A3203" s="418">
        <v>9302756</v>
      </c>
      <c r="B3203" s="254" t="s">
        <v>3986</v>
      </c>
      <c r="C3203" s="7" t="s">
        <v>36</v>
      </c>
      <c r="D3203" s="7">
        <v>1</v>
      </c>
      <c r="E3203" s="650">
        <v>4336.6583333333338</v>
      </c>
      <c r="F3203" s="8">
        <f>E3203/100*$I$2*Main!$AF$2</f>
        <v>5203.9900000000007</v>
      </c>
      <c r="G3203" s="639">
        <f>F3203*Main!$AF$4</f>
        <v>5203.9900000000007</v>
      </c>
      <c r="H3203" s="105"/>
    </row>
    <row r="3204" spans="1:8" x14ac:dyDescent="0.35">
      <c r="A3204" s="418">
        <v>9302757</v>
      </c>
      <c r="B3204" s="254" t="s">
        <v>3987</v>
      </c>
      <c r="C3204" s="7" t="s">
        <v>36</v>
      </c>
      <c r="D3204" s="7">
        <v>1</v>
      </c>
      <c r="E3204" s="650">
        <v>4557.3166666666666</v>
      </c>
      <c r="F3204" s="8">
        <f>E3204/100*$I$2*Main!$AF$2</f>
        <v>5468.78</v>
      </c>
      <c r="G3204" s="639">
        <f>F3204*Main!$AF$4</f>
        <v>5468.78</v>
      </c>
      <c r="H3204" s="105"/>
    </row>
    <row r="3205" spans="1:8" x14ac:dyDescent="0.35">
      <c r="A3205" s="418">
        <v>9302758</v>
      </c>
      <c r="B3205" s="254" t="s">
        <v>3988</v>
      </c>
      <c r="C3205" s="7" t="s">
        <v>36</v>
      </c>
      <c r="D3205" s="7">
        <v>1</v>
      </c>
      <c r="E3205" s="650">
        <v>4777.9250000000002</v>
      </c>
      <c r="F3205" s="8">
        <f>E3205/100*$I$2*Main!$AF$2</f>
        <v>5733.51</v>
      </c>
      <c r="G3205" s="639">
        <f>F3205*Main!$AF$4</f>
        <v>5733.51</v>
      </c>
      <c r="H3205" s="105"/>
    </row>
    <row r="3206" spans="1:8" x14ac:dyDescent="0.35">
      <c r="A3206" s="418">
        <v>9302759</v>
      </c>
      <c r="B3206" s="254" t="s">
        <v>3989</v>
      </c>
      <c r="C3206" s="7" t="s">
        <v>36</v>
      </c>
      <c r="D3206" s="7">
        <v>1</v>
      </c>
      <c r="E3206" s="650">
        <v>5108.9416666666666</v>
      </c>
      <c r="F3206" s="8">
        <f>E3206/100*$I$2*Main!$AF$2</f>
        <v>6130.73</v>
      </c>
      <c r="G3206" s="639">
        <f>F3206*Main!$AF$4</f>
        <v>6130.73</v>
      </c>
      <c r="H3206" s="105"/>
    </row>
    <row r="3207" spans="1:8" x14ac:dyDescent="0.35">
      <c r="A3207" s="418">
        <v>9302760</v>
      </c>
      <c r="B3207" s="254" t="s">
        <v>3990</v>
      </c>
      <c r="C3207" s="7" t="s">
        <v>36</v>
      </c>
      <c r="D3207" s="7">
        <v>1</v>
      </c>
      <c r="E3207" s="650">
        <v>1473.7750000000001</v>
      </c>
      <c r="F3207" s="8">
        <f>E3207/100*$I$2*Main!$AF$2</f>
        <v>1768.53</v>
      </c>
      <c r="G3207" s="639">
        <f>F3207*Main!$AF$4</f>
        <v>1768.53</v>
      </c>
      <c r="H3207" s="105"/>
    </row>
    <row r="3208" spans="1:8" x14ac:dyDescent="0.35">
      <c r="A3208" s="418">
        <v>9302761</v>
      </c>
      <c r="B3208" s="254" t="s">
        <v>3991</v>
      </c>
      <c r="C3208" s="7" t="s">
        <v>36</v>
      </c>
      <c r="D3208" s="7">
        <v>1</v>
      </c>
      <c r="E3208" s="650">
        <v>1663.9333333333334</v>
      </c>
      <c r="F3208" s="8">
        <f>E3208/100*$I$2*Main!$AF$2</f>
        <v>1996.72</v>
      </c>
      <c r="G3208" s="639">
        <f>F3208*Main!$AF$4</f>
        <v>1996.72</v>
      </c>
      <c r="H3208" s="105"/>
    </row>
    <row r="3209" spans="1:8" x14ac:dyDescent="0.35">
      <c r="A3209" s="418">
        <v>9302762</v>
      </c>
      <c r="B3209" s="254" t="s">
        <v>3992</v>
      </c>
      <c r="C3209" s="7" t="s">
        <v>36</v>
      </c>
      <c r="D3209" s="7">
        <v>1</v>
      </c>
      <c r="E3209" s="650">
        <v>1759.0333333333333</v>
      </c>
      <c r="F3209" s="8">
        <f>E3209/100*$I$2*Main!$AF$2</f>
        <v>2110.84</v>
      </c>
      <c r="G3209" s="639">
        <f>F3209*Main!$AF$4</f>
        <v>2110.84</v>
      </c>
      <c r="H3209" s="105"/>
    </row>
    <row r="3210" spans="1:8" x14ac:dyDescent="0.35">
      <c r="A3210" s="418">
        <v>9302763</v>
      </c>
      <c r="B3210" s="254" t="s">
        <v>3993</v>
      </c>
      <c r="C3210" s="7" t="s">
        <v>36</v>
      </c>
      <c r="D3210" s="7">
        <v>1</v>
      </c>
      <c r="E3210" s="650">
        <v>1854.125</v>
      </c>
      <c r="F3210" s="8">
        <f>E3210/100*$I$2*Main!$AF$2</f>
        <v>2224.9500000000003</v>
      </c>
      <c r="G3210" s="639">
        <f>F3210*Main!$AF$4</f>
        <v>2224.9500000000003</v>
      </c>
      <c r="H3210" s="105"/>
    </row>
    <row r="3211" spans="1:8" x14ac:dyDescent="0.35">
      <c r="A3211" s="418">
        <v>9302764</v>
      </c>
      <c r="B3211" s="254" t="s">
        <v>3994</v>
      </c>
      <c r="C3211" s="320"/>
      <c r="D3211" s="7">
        <v>1</v>
      </c>
      <c r="E3211" s="650">
        <v>2042.125</v>
      </c>
      <c r="F3211" s="8">
        <f>E3211/100*$I$2*Main!$AF$2</f>
        <v>2450.5500000000002</v>
      </c>
      <c r="G3211" s="639">
        <f>F3211*Main!$AF$4</f>
        <v>2450.5500000000002</v>
      </c>
      <c r="H3211" s="105"/>
    </row>
    <row r="3212" spans="1:8" x14ac:dyDescent="0.35">
      <c r="A3212" s="418">
        <v>9302765</v>
      </c>
      <c r="B3212" s="254" t="s">
        <v>3995</v>
      </c>
      <c r="C3212" s="7" t="s">
        <v>36</v>
      </c>
      <c r="D3212" s="7">
        <v>1</v>
      </c>
      <c r="E3212" s="650">
        <v>3820.4416666666666</v>
      </c>
      <c r="F3212" s="8">
        <f>E3212/100*$I$2*Main!$AF$2</f>
        <v>4584.53</v>
      </c>
      <c r="G3212" s="639">
        <f>F3212*Main!$AF$4</f>
        <v>4584.53</v>
      </c>
      <c r="H3212" s="105"/>
    </row>
    <row r="3213" spans="1:8" x14ac:dyDescent="0.35">
      <c r="A3213" s="418">
        <v>9302766</v>
      </c>
      <c r="B3213" s="254" t="s">
        <v>3996</v>
      </c>
      <c r="C3213" s="7" t="s">
        <v>36</v>
      </c>
      <c r="D3213" s="7">
        <v>1</v>
      </c>
      <c r="E3213" s="650">
        <v>3995.8833333333332</v>
      </c>
      <c r="F3213" s="8">
        <f>E3213/100*$I$2*Main!$AF$2</f>
        <v>4795.0599999999995</v>
      </c>
      <c r="G3213" s="639">
        <f>F3213*Main!$AF$4</f>
        <v>4795.0599999999995</v>
      </c>
      <c r="H3213" s="105"/>
    </row>
    <row r="3214" spans="1:8" x14ac:dyDescent="0.35">
      <c r="A3214" s="418">
        <v>9302767</v>
      </c>
      <c r="B3214" s="254" t="s">
        <v>3997</v>
      </c>
      <c r="C3214" s="7" t="s">
        <v>36</v>
      </c>
      <c r="D3214" s="7">
        <v>1</v>
      </c>
      <c r="E3214" s="650">
        <v>4171.3583333333336</v>
      </c>
      <c r="F3214" s="8">
        <f>E3214/100*$I$2*Main!$AF$2</f>
        <v>5005.63</v>
      </c>
      <c r="G3214" s="639">
        <f>F3214*Main!$AF$4</f>
        <v>5005.63</v>
      </c>
      <c r="H3214" s="105"/>
    </row>
    <row r="3215" spans="1:8" x14ac:dyDescent="0.35">
      <c r="A3215" s="418">
        <v>9302768</v>
      </c>
      <c r="B3215" s="254" t="s">
        <v>3998</v>
      </c>
      <c r="C3215" s="7" t="s">
        <v>36</v>
      </c>
      <c r="D3215" s="7">
        <v>1</v>
      </c>
      <c r="E3215" s="650">
        <v>4434.5583333333334</v>
      </c>
      <c r="F3215" s="8">
        <f>E3215/100*$I$2*Main!$AF$2</f>
        <v>5321.47</v>
      </c>
      <c r="G3215" s="639">
        <f>F3215*Main!$AF$4</f>
        <v>5321.47</v>
      </c>
      <c r="H3215" s="105"/>
    </row>
    <row r="3216" spans="1:8" x14ac:dyDescent="0.35">
      <c r="A3216" s="418">
        <v>9302769</v>
      </c>
      <c r="B3216" s="254" t="s">
        <v>3999</v>
      </c>
      <c r="C3216" s="320"/>
      <c r="D3216" s="7">
        <v>1</v>
      </c>
      <c r="E3216" s="650">
        <v>1560.2416666666666</v>
      </c>
      <c r="F3216" s="8">
        <f>E3216/100*$I$2*Main!$AF$2</f>
        <v>1872.2899999999997</v>
      </c>
      <c r="G3216" s="639">
        <f>F3216*Main!$AF$4</f>
        <v>1872.2899999999997</v>
      </c>
      <c r="H3216" s="105"/>
    </row>
    <row r="3217" spans="1:8" x14ac:dyDescent="0.35">
      <c r="A3217" s="418">
        <v>9302770</v>
      </c>
      <c r="B3217" s="254" t="s">
        <v>4000</v>
      </c>
      <c r="C3217" s="320"/>
      <c r="D3217" s="7">
        <v>1</v>
      </c>
      <c r="E3217" s="650">
        <v>1784.9583333333333</v>
      </c>
      <c r="F3217" s="8">
        <f>E3217/100*$I$2*Main!$AF$2</f>
        <v>2141.9499999999998</v>
      </c>
      <c r="G3217" s="639">
        <f>F3217*Main!$AF$4</f>
        <v>2141.9499999999998</v>
      </c>
      <c r="H3217" s="105"/>
    </row>
    <row r="3218" spans="1:8" x14ac:dyDescent="0.35">
      <c r="A3218" s="418">
        <v>9302771</v>
      </c>
      <c r="B3218" s="254" t="s">
        <v>4001</v>
      </c>
      <c r="C3218" s="320"/>
      <c r="D3218" s="7">
        <v>1</v>
      </c>
      <c r="E3218" s="650">
        <v>1897.3083333333334</v>
      </c>
      <c r="F3218" s="8">
        <f>E3218/100*$I$2*Main!$AF$2</f>
        <v>2276.7700000000004</v>
      </c>
      <c r="G3218" s="639">
        <f>F3218*Main!$AF$4</f>
        <v>2276.7700000000004</v>
      </c>
      <c r="H3218" s="105"/>
    </row>
    <row r="3219" spans="1:8" x14ac:dyDescent="0.35">
      <c r="A3219" s="418">
        <v>9302772</v>
      </c>
      <c r="B3219" s="254" t="s">
        <v>4002</v>
      </c>
      <c r="C3219" s="320"/>
      <c r="D3219" s="7">
        <v>1</v>
      </c>
      <c r="E3219" s="650">
        <v>2009.6916666666666</v>
      </c>
      <c r="F3219" s="8">
        <f>E3219/100*$I$2*Main!$AF$2</f>
        <v>2411.6299999999997</v>
      </c>
      <c r="G3219" s="639">
        <f>F3219*Main!$AF$4</f>
        <v>2411.6299999999997</v>
      </c>
      <c r="H3219" s="105"/>
    </row>
    <row r="3220" spans="1:8" x14ac:dyDescent="0.35">
      <c r="A3220" s="418">
        <v>9302773</v>
      </c>
      <c r="B3220" s="254" t="s">
        <v>4003</v>
      </c>
      <c r="C3220" s="320"/>
      <c r="D3220" s="7">
        <v>1</v>
      </c>
      <c r="E3220" s="650">
        <v>2190.3916666666669</v>
      </c>
      <c r="F3220" s="8">
        <f>E3220/100*$I$2*Main!$AF$2</f>
        <v>2628.4700000000003</v>
      </c>
      <c r="G3220" s="639">
        <f>F3220*Main!$AF$4</f>
        <v>2628.4700000000003</v>
      </c>
      <c r="H3220" s="105"/>
    </row>
    <row r="3221" spans="1:8" x14ac:dyDescent="0.35">
      <c r="A3221" s="418">
        <v>9302774</v>
      </c>
      <c r="B3221" s="254" t="s">
        <v>4004</v>
      </c>
      <c r="C3221" s="320"/>
      <c r="D3221" s="7">
        <v>1</v>
      </c>
      <c r="E3221" s="650">
        <v>4075.65</v>
      </c>
      <c r="F3221" s="8">
        <f>E3221/100*$I$2*Main!$AF$2</f>
        <v>4890.7800000000007</v>
      </c>
      <c r="G3221" s="639">
        <f>F3221*Main!$AF$4</f>
        <v>4890.7800000000007</v>
      </c>
      <c r="H3221" s="105"/>
    </row>
    <row r="3222" spans="1:8" x14ac:dyDescent="0.35">
      <c r="A3222" s="418">
        <v>9302775</v>
      </c>
      <c r="B3222" s="254" t="s">
        <v>4005</v>
      </c>
      <c r="C3222" s="320"/>
      <c r="D3222" s="7">
        <v>1</v>
      </c>
      <c r="E3222" s="650">
        <v>4283.0333333333338</v>
      </c>
      <c r="F3222" s="8">
        <f>E3222/100*$I$2*Main!$AF$2</f>
        <v>5139.6400000000003</v>
      </c>
      <c r="G3222" s="639">
        <f>F3222*Main!$AF$4</f>
        <v>5139.6400000000003</v>
      </c>
      <c r="H3222" s="105"/>
    </row>
    <row r="3223" spans="1:8" x14ac:dyDescent="0.35">
      <c r="A3223" s="418">
        <v>9302776</v>
      </c>
      <c r="B3223" s="254" t="s">
        <v>4006</v>
      </c>
      <c r="C3223" s="7" t="s">
        <v>36</v>
      </c>
      <c r="D3223" s="7">
        <v>1</v>
      </c>
      <c r="E3223" s="650">
        <v>4490.3833333333332</v>
      </c>
      <c r="F3223" s="8">
        <f>E3223/100*$I$2*Main!$AF$2</f>
        <v>5388.46</v>
      </c>
      <c r="G3223" s="639">
        <f>F3223*Main!$AF$4</f>
        <v>5388.46</v>
      </c>
      <c r="H3223" s="105"/>
    </row>
    <row r="3224" spans="1:8" x14ac:dyDescent="0.35">
      <c r="A3224" s="418">
        <v>9302777</v>
      </c>
      <c r="B3224" s="254" t="s">
        <v>4007</v>
      </c>
      <c r="C3224" s="7" t="s">
        <v>36</v>
      </c>
      <c r="D3224" s="7">
        <v>1</v>
      </c>
      <c r="E3224" s="650">
        <v>4801.458333333333</v>
      </c>
      <c r="F3224" s="8">
        <f>E3224/100*$I$2*Main!$AF$2</f>
        <v>5761.7499999999991</v>
      </c>
      <c r="G3224" s="639">
        <f>F3224*Main!$AF$4</f>
        <v>5761.7499999999991</v>
      </c>
      <c r="H3224" s="105"/>
    </row>
    <row r="3225" spans="1:8" x14ac:dyDescent="0.35">
      <c r="A3225" s="418">
        <v>9302778</v>
      </c>
      <c r="B3225" s="254" t="s">
        <v>4008</v>
      </c>
      <c r="C3225" s="7" t="s">
        <v>36</v>
      </c>
      <c r="D3225" s="7">
        <v>1</v>
      </c>
      <c r="E3225" s="650">
        <v>1669.4416666666666</v>
      </c>
      <c r="F3225" s="8">
        <f>E3225/100*$I$2*Main!$AF$2</f>
        <v>2003.33</v>
      </c>
      <c r="G3225" s="639">
        <f>F3225*Main!$AF$4</f>
        <v>2003.33</v>
      </c>
      <c r="H3225" s="105"/>
    </row>
    <row r="3226" spans="1:8" x14ac:dyDescent="0.35">
      <c r="A3226" s="418">
        <v>9302779</v>
      </c>
      <c r="B3226" s="254" t="s">
        <v>4009</v>
      </c>
      <c r="C3226" s="7" t="s">
        <v>36</v>
      </c>
      <c r="D3226" s="7">
        <v>1</v>
      </c>
      <c r="E3226" s="650">
        <v>1909.875</v>
      </c>
      <c r="F3226" s="8">
        <f>E3226/100*$I$2*Main!$AF$2</f>
        <v>2291.85</v>
      </c>
      <c r="G3226" s="639">
        <f>F3226*Main!$AF$4</f>
        <v>2291.85</v>
      </c>
      <c r="H3226" s="105"/>
    </row>
    <row r="3227" spans="1:8" x14ac:dyDescent="0.35">
      <c r="A3227" s="418">
        <v>9302780</v>
      </c>
      <c r="B3227" s="254" t="s">
        <v>4010</v>
      </c>
      <c r="C3227" s="7" t="s">
        <v>36</v>
      </c>
      <c r="D3227" s="7">
        <v>1</v>
      </c>
      <c r="E3227" s="650">
        <v>2030.1166666666666</v>
      </c>
      <c r="F3227" s="8">
        <f>E3227/100*$I$2*Main!$AF$2</f>
        <v>2436.14</v>
      </c>
      <c r="G3227" s="639">
        <f>F3227*Main!$AF$4</f>
        <v>2436.14</v>
      </c>
      <c r="H3227" s="105"/>
    </row>
    <row r="3228" spans="1:8" x14ac:dyDescent="0.35">
      <c r="A3228" s="418">
        <v>9302781</v>
      </c>
      <c r="B3228" s="254" t="s">
        <v>4011</v>
      </c>
      <c r="C3228" s="7" t="s">
        <v>36</v>
      </c>
      <c r="D3228" s="7">
        <v>1</v>
      </c>
      <c r="E3228" s="650">
        <v>2150.3916666666669</v>
      </c>
      <c r="F3228" s="8">
        <f>E3228/100*$I$2*Main!$AF$2</f>
        <v>2580.4700000000003</v>
      </c>
      <c r="G3228" s="639">
        <f>F3228*Main!$AF$4</f>
        <v>2580.4700000000003</v>
      </c>
      <c r="H3228" s="105"/>
    </row>
    <row r="3229" spans="1:8" x14ac:dyDescent="0.35">
      <c r="A3229" s="418">
        <v>9302782</v>
      </c>
      <c r="B3229" s="254" t="s">
        <v>4012</v>
      </c>
      <c r="C3229" s="7" t="s">
        <v>36</v>
      </c>
      <c r="D3229" s="7">
        <v>1</v>
      </c>
      <c r="E3229" s="650">
        <v>2409.4250000000002</v>
      </c>
      <c r="F3229" s="8">
        <f>E3229/100*$I$2*Main!$AF$2</f>
        <v>2891.3100000000004</v>
      </c>
      <c r="G3229" s="639">
        <f>F3229*Main!$AF$4</f>
        <v>2891.3100000000004</v>
      </c>
      <c r="H3229" s="105"/>
    </row>
    <row r="3230" spans="1:8" x14ac:dyDescent="0.35">
      <c r="A3230" s="418">
        <v>9302783</v>
      </c>
      <c r="B3230" s="254" t="s">
        <v>4013</v>
      </c>
      <c r="C3230" s="7" t="s">
        <v>36</v>
      </c>
      <c r="D3230" s="7">
        <v>1</v>
      </c>
      <c r="E3230" s="650">
        <v>4336.6583333333338</v>
      </c>
      <c r="F3230" s="8">
        <f>E3230/100*$I$2*Main!$AF$2</f>
        <v>5203.9900000000007</v>
      </c>
      <c r="G3230" s="639">
        <f>F3230*Main!$AF$4</f>
        <v>5203.9900000000007</v>
      </c>
      <c r="H3230" s="105"/>
    </row>
    <row r="3231" spans="1:8" x14ac:dyDescent="0.35">
      <c r="A3231" s="418">
        <v>9302784</v>
      </c>
      <c r="B3231" s="254" t="s">
        <v>4014</v>
      </c>
      <c r="C3231" s="7" t="s">
        <v>36</v>
      </c>
      <c r="D3231" s="7">
        <v>1</v>
      </c>
      <c r="E3231" s="650">
        <v>4557.3166666666666</v>
      </c>
      <c r="F3231" s="8">
        <f>E3231/100*$I$2*Main!$AF$2</f>
        <v>5468.78</v>
      </c>
      <c r="G3231" s="639">
        <f>F3231*Main!$AF$4</f>
        <v>5468.78</v>
      </c>
      <c r="H3231" s="105"/>
    </row>
    <row r="3232" spans="1:8" x14ac:dyDescent="0.35">
      <c r="A3232" s="418">
        <v>9302785</v>
      </c>
      <c r="B3232" s="254" t="s">
        <v>4015</v>
      </c>
      <c r="C3232" s="7" t="s">
        <v>36</v>
      </c>
      <c r="D3232" s="7">
        <v>1</v>
      </c>
      <c r="E3232" s="650">
        <v>4777.9250000000002</v>
      </c>
      <c r="F3232" s="8">
        <f>E3232/100*$I$2*Main!$AF$2</f>
        <v>5733.51</v>
      </c>
      <c r="G3232" s="639">
        <f>F3232*Main!$AF$4</f>
        <v>5733.51</v>
      </c>
      <c r="H3232" s="105"/>
    </row>
    <row r="3233" spans="1:8" x14ac:dyDescent="0.35">
      <c r="A3233" s="418">
        <v>9302786</v>
      </c>
      <c r="B3233" s="254" t="s">
        <v>4016</v>
      </c>
      <c r="C3233" s="7" t="s">
        <v>36</v>
      </c>
      <c r="D3233" s="7">
        <v>1</v>
      </c>
      <c r="E3233" s="650">
        <v>5108.9416666666666</v>
      </c>
      <c r="F3233" s="8">
        <f>E3233/100*$I$2*Main!$AF$2</f>
        <v>6130.73</v>
      </c>
      <c r="G3233" s="639">
        <f>F3233*Main!$AF$4</f>
        <v>6130.73</v>
      </c>
      <c r="H3233" s="105"/>
    </row>
    <row r="3234" spans="1:8" x14ac:dyDescent="0.35">
      <c r="A3234" s="418">
        <v>9183282</v>
      </c>
      <c r="B3234" s="254" t="s">
        <v>4017</v>
      </c>
      <c r="C3234" s="7" t="s">
        <v>36</v>
      </c>
      <c r="D3234" s="7">
        <v>1</v>
      </c>
      <c r="E3234" s="650">
        <v>2065.5749999999998</v>
      </c>
      <c r="F3234" s="8">
        <f>E3234/100*$I$2*Main!$AF$2</f>
        <v>2478.6899999999996</v>
      </c>
      <c r="G3234" s="639">
        <f>F3234*Main!$AF$4</f>
        <v>2478.6899999999996</v>
      </c>
      <c r="H3234" s="105"/>
    </row>
    <row r="3235" spans="1:8" x14ac:dyDescent="0.35">
      <c r="A3235" s="418">
        <v>9183283</v>
      </c>
      <c r="B3235" s="254" t="s">
        <v>4018</v>
      </c>
      <c r="C3235" s="7" t="s">
        <v>36</v>
      </c>
      <c r="D3235" s="7">
        <v>1</v>
      </c>
      <c r="E3235" s="650">
        <v>2332.4</v>
      </c>
      <c r="F3235" s="8">
        <f>E3235/100*$I$2*Main!$AF$2</f>
        <v>2798.88</v>
      </c>
      <c r="G3235" s="639">
        <f>F3235*Main!$AF$4</f>
        <v>2798.88</v>
      </c>
      <c r="H3235" s="105"/>
    </row>
    <row r="3236" spans="1:8" x14ac:dyDescent="0.35">
      <c r="A3236" s="418">
        <v>9183284</v>
      </c>
      <c r="B3236" s="254" t="s">
        <v>4019</v>
      </c>
      <c r="C3236" s="7" t="s">
        <v>36</v>
      </c>
      <c r="D3236" s="7">
        <v>1</v>
      </c>
      <c r="E3236" s="650">
        <v>2465.8249999999998</v>
      </c>
      <c r="F3236" s="8">
        <f>E3236/100*$I$2*Main!$AF$2</f>
        <v>2958.99</v>
      </c>
      <c r="G3236" s="639">
        <f>F3236*Main!$AF$4</f>
        <v>2958.99</v>
      </c>
      <c r="H3236" s="105"/>
    </row>
    <row r="3237" spans="1:8" x14ac:dyDescent="0.35">
      <c r="A3237" s="418">
        <v>9183285</v>
      </c>
      <c r="B3237" s="254" t="s">
        <v>4020</v>
      </c>
      <c r="C3237" s="320"/>
      <c r="D3237" s="7">
        <v>1</v>
      </c>
      <c r="E3237" s="650">
        <v>2599.2249999999999</v>
      </c>
      <c r="F3237" s="8">
        <f>E3237/100*$I$2*Main!$AF$2</f>
        <v>3119.0699999999997</v>
      </c>
      <c r="G3237" s="639">
        <f>F3237*Main!$AF$4</f>
        <v>3119.0699999999997</v>
      </c>
      <c r="H3237" s="105"/>
    </row>
    <row r="3238" spans="1:8" x14ac:dyDescent="0.35">
      <c r="A3238" s="418">
        <v>9183287</v>
      </c>
      <c r="B3238" s="254" t="s">
        <v>4021</v>
      </c>
      <c r="C3238" s="320"/>
      <c r="D3238" s="7">
        <v>1</v>
      </c>
      <c r="E3238" s="650">
        <v>2866.0749999999998</v>
      </c>
      <c r="F3238" s="8">
        <f>E3238/100*$I$2*Main!$AF$2</f>
        <v>3439.2899999999995</v>
      </c>
      <c r="G3238" s="639">
        <f>F3238*Main!$AF$4</f>
        <v>3439.2899999999995</v>
      </c>
      <c r="H3238" s="105"/>
    </row>
    <row r="3239" spans="1:8" x14ac:dyDescent="0.35">
      <c r="A3239" s="418">
        <v>9183288</v>
      </c>
      <c r="B3239" s="254" t="s">
        <v>4022</v>
      </c>
      <c r="C3239" s="7" t="s">
        <v>36</v>
      </c>
      <c r="D3239" s="7">
        <v>1</v>
      </c>
      <c r="E3239" s="650">
        <v>4882.1583333333338</v>
      </c>
      <c r="F3239" s="8">
        <f>E3239/100*$I$2*Main!$AF$2</f>
        <v>5858.59</v>
      </c>
      <c r="G3239" s="639">
        <f>F3239*Main!$AF$4</f>
        <v>5858.59</v>
      </c>
      <c r="H3239" s="105"/>
    </row>
    <row r="3240" spans="1:8" x14ac:dyDescent="0.35">
      <c r="A3240" s="418">
        <v>9183289</v>
      </c>
      <c r="B3240" s="254" t="s">
        <v>4023</v>
      </c>
      <c r="C3240" s="7" t="s">
        <v>36</v>
      </c>
      <c r="D3240" s="7">
        <v>1</v>
      </c>
      <c r="E3240" s="650">
        <v>5415.8083333333334</v>
      </c>
      <c r="F3240" s="8">
        <f>E3240/100*$I$2*Main!$AF$2</f>
        <v>6498.97</v>
      </c>
      <c r="G3240" s="639">
        <f>F3240*Main!$AF$4</f>
        <v>6498.97</v>
      </c>
      <c r="H3240" s="105"/>
    </row>
    <row r="3241" spans="1:8" x14ac:dyDescent="0.35">
      <c r="A3241" s="418">
        <v>9134975</v>
      </c>
      <c r="B3241" s="254" t="s">
        <v>4024</v>
      </c>
      <c r="C3241" s="320"/>
      <c r="D3241" s="7">
        <v>1</v>
      </c>
      <c r="E3241" s="650">
        <v>2154.5</v>
      </c>
      <c r="F3241" s="8">
        <f>E3241/100*$I$2*Main!$AF$2</f>
        <v>2585.4</v>
      </c>
      <c r="G3241" s="639">
        <f>F3241*Main!$AF$4</f>
        <v>2585.4</v>
      </c>
      <c r="H3241" s="105"/>
    </row>
    <row r="3242" spans="1:8" x14ac:dyDescent="0.35">
      <c r="A3242" s="418">
        <v>9134976</v>
      </c>
      <c r="B3242" s="254" t="s">
        <v>4025</v>
      </c>
      <c r="C3242" s="320"/>
      <c r="D3242" s="7">
        <v>1</v>
      </c>
      <c r="E3242" s="650">
        <v>2302.7666666666669</v>
      </c>
      <c r="F3242" s="8">
        <f>E3242/100*$I$2*Main!$AF$2</f>
        <v>2763.32</v>
      </c>
      <c r="G3242" s="639">
        <f>F3242*Main!$AF$4</f>
        <v>2763.32</v>
      </c>
      <c r="H3242" s="105"/>
    </row>
    <row r="3243" spans="1:8" x14ac:dyDescent="0.35">
      <c r="A3243" s="418">
        <v>9134977</v>
      </c>
      <c r="B3243" s="254" t="s">
        <v>4026</v>
      </c>
      <c r="C3243" s="320"/>
      <c r="D3243" s="7">
        <v>1</v>
      </c>
      <c r="E3243" s="650">
        <v>2450.9833333333331</v>
      </c>
      <c r="F3243" s="8">
        <f>E3243/100*$I$2*Main!$AF$2</f>
        <v>2941.18</v>
      </c>
      <c r="G3243" s="639">
        <f>F3243*Main!$AF$4</f>
        <v>2941.18</v>
      </c>
      <c r="H3243" s="105"/>
    </row>
    <row r="3244" spans="1:8" x14ac:dyDescent="0.35">
      <c r="A3244" s="418">
        <v>9134979</v>
      </c>
      <c r="B3244" s="254" t="s">
        <v>4027</v>
      </c>
      <c r="C3244" s="320"/>
      <c r="D3244" s="7">
        <v>1</v>
      </c>
      <c r="E3244" s="650">
        <v>2599.2249999999999</v>
      </c>
      <c r="F3244" s="8">
        <f>E3244/100*$I$2*Main!$AF$2</f>
        <v>3119.0699999999997</v>
      </c>
      <c r="G3244" s="639">
        <f>F3244*Main!$AF$4</f>
        <v>3119.0699999999997</v>
      </c>
      <c r="H3244" s="105"/>
    </row>
    <row r="3245" spans="1:8" x14ac:dyDescent="0.35">
      <c r="A3245" s="418">
        <v>9134980</v>
      </c>
      <c r="B3245" s="254" t="s">
        <v>4028</v>
      </c>
      <c r="C3245" s="320"/>
      <c r="D3245" s="7">
        <v>1</v>
      </c>
      <c r="E3245" s="650">
        <v>2747.4749999999999</v>
      </c>
      <c r="F3245" s="8">
        <f>E3245/100*$I$2*Main!$AF$2</f>
        <v>3296.9700000000003</v>
      </c>
      <c r="G3245" s="639">
        <f>F3245*Main!$AF$4</f>
        <v>3296.9700000000003</v>
      </c>
      <c r="H3245" s="105"/>
    </row>
    <row r="3246" spans="1:8" x14ac:dyDescent="0.35">
      <c r="A3246" s="418">
        <v>9134992</v>
      </c>
      <c r="B3246" s="254" t="s">
        <v>4029</v>
      </c>
      <c r="C3246" s="320"/>
      <c r="D3246" s="7">
        <v>1</v>
      </c>
      <c r="E3246" s="650">
        <v>3043.9583333333335</v>
      </c>
      <c r="F3246" s="8">
        <f>E3246/100*$I$2*Main!$AF$2</f>
        <v>3652.75</v>
      </c>
      <c r="G3246" s="639">
        <f>F3246*Main!$AF$4</f>
        <v>3652.75</v>
      </c>
      <c r="H3246" s="105"/>
    </row>
    <row r="3247" spans="1:8" x14ac:dyDescent="0.35">
      <c r="A3247" s="418">
        <v>9134993</v>
      </c>
      <c r="B3247" s="254" t="s">
        <v>4030</v>
      </c>
      <c r="C3247" s="320"/>
      <c r="D3247" s="7">
        <v>1</v>
      </c>
      <c r="E3247" s="650">
        <v>5119.3500000000004</v>
      </c>
      <c r="F3247" s="8">
        <f>E3247/100*$I$2*Main!$AF$2</f>
        <v>6143.22</v>
      </c>
      <c r="G3247" s="639">
        <f>F3247*Main!$AF$4</f>
        <v>6143.22</v>
      </c>
      <c r="H3247" s="105"/>
    </row>
    <row r="3248" spans="1:8" x14ac:dyDescent="0.35">
      <c r="A3248" s="416">
        <v>9134994</v>
      </c>
      <c r="B3248" s="254" t="s">
        <v>4031</v>
      </c>
      <c r="C3248" s="320"/>
      <c r="D3248" s="7">
        <v>1</v>
      </c>
      <c r="E3248" s="650">
        <v>5415.8083333333334</v>
      </c>
      <c r="F3248" s="8">
        <f>E3248/100*$I$2*Main!$AF$2</f>
        <v>6498.97</v>
      </c>
      <c r="G3248" s="639">
        <f>F3248*Main!$AF$4</f>
        <v>6498.97</v>
      </c>
      <c r="H3248" s="105"/>
    </row>
    <row r="3249" spans="1:8" x14ac:dyDescent="0.35">
      <c r="A3249" s="416">
        <v>9134995</v>
      </c>
      <c r="B3249" s="254" t="s">
        <v>4032</v>
      </c>
      <c r="C3249" s="7" t="s">
        <v>36</v>
      </c>
      <c r="D3249" s="7">
        <v>1</v>
      </c>
      <c r="E3249" s="650">
        <v>5712.2833333333338</v>
      </c>
      <c r="F3249" s="8">
        <f>E3249/100*$I$2*Main!$AF$2</f>
        <v>6854.7400000000007</v>
      </c>
      <c r="G3249" s="639">
        <f>F3249*Main!$AF$4</f>
        <v>6854.7400000000007</v>
      </c>
      <c r="H3249" s="105"/>
    </row>
    <row r="3250" spans="1:8" x14ac:dyDescent="0.35">
      <c r="A3250" s="416">
        <v>9204203</v>
      </c>
      <c r="B3250" s="254" t="s">
        <v>4033</v>
      </c>
      <c r="C3250" s="7" t="s">
        <v>36</v>
      </c>
      <c r="D3250" s="7">
        <v>50</v>
      </c>
      <c r="E3250" s="650">
        <v>69.24166666666666</v>
      </c>
      <c r="F3250" s="8">
        <f>E3250/100*$I$2*Main!$AF$2</f>
        <v>83.089999999999989</v>
      </c>
      <c r="G3250" s="639">
        <f>F3250*Main!$AF$4</f>
        <v>83.089999999999989</v>
      </c>
      <c r="H3250" s="105"/>
    </row>
    <row r="3251" spans="1:8" x14ac:dyDescent="0.35">
      <c r="A3251" s="416">
        <v>9204200</v>
      </c>
      <c r="B3251" s="254" t="s">
        <v>4034</v>
      </c>
      <c r="C3251" s="7" t="s">
        <v>36</v>
      </c>
      <c r="D3251" s="7">
        <v>50</v>
      </c>
      <c r="E3251" s="650">
        <v>128.52500000000001</v>
      </c>
      <c r="F3251" s="8">
        <f>E3251/100*$I$2*Main!$AF$2</f>
        <v>154.22999999999999</v>
      </c>
      <c r="G3251" s="639">
        <f>F3251*Main!$AF$4</f>
        <v>154.22999999999999</v>
      </c>
      <c r="H3251" s="105"/>
    </row>
    <row r="3252" spans="1:8" x14ac:dyDescent="0.35">
      <c r="A3252" s="416">
        <v>9183293</v>
      </c>
      <c r="B3252" s="254" t="s">
        <v>4035</v>
      </c>
      <c r="C3252" s="320"/>
      <c r="D3252" s="7">
        <v>1</v>
      </c>
      <c r="E3252" s="650">
        <v>2599.2249999999999</v>
      </c>
      <c r="F3252" s="8">
        <f>E3252/100*$I$2*Main!$AF$2</f>
        <v>3119.0699999999997</v>
      </c>
      <c r="G3252" s="639">
        <f>F3252*Main!$AF$4</f>
        <v>3119.0699999999997</v>
      </c>
      <c r="H3252" s="105"/>
    </row>
    <row r="3253" spans="1:8" x14ac:dyDescent="0.35">
      <c r="A3253" s="416">
        <v>9183295</v>
      </c>
      <c r="B3253" s="254" t="s">
        <v>4036</v>
      </c>
      <c r="C3253" s="320"/>
      <c r="D3253" s="7">
        <v>1</v>
      </c>
      <c r="E3253" s="650">
        <v>2866.0749999999998</v>
      </c>
      <c r="F3253" s="8">
        <f>E3253/100*$I$2*Main!$AF$2</f>
        <v>3439.2899999999995</v>
      </c>
      <c r="G3253" s="639">
        <f>F3253*Main!$AF$4</f>
        <v>3439.2899999999995</v>
      </c>
      <c r="H3253" s="105"/>
    </row>
    <row r="3254" spans="1:8" x14ac:dyDescent="0.35">
      <c r="A3254" s="416">
        <v>9135013</v>
      </c>
      <c r="B3254" s="254" t="s">
        <v>4037</v>
      </c>
      <c r="C3254" s="320"/>
      <c r="D3254" s="7">
        <v>1</v>
      </c>
      <c r="E3254" s="650">
        <v>2154.5</v>
      </c>
      <c r="F3254" s="8">
        <f>E3254/100*$I$2*Main!$AF$2</f>
        <v>2585.4</v>
      </c>
      <c r="G3254" s="639">
        <f>F3254*Main!$AF$4</f>
        <v>2585.4</v>
      </c>
      <c r="H3254" s="105"/>
    </row>
    <row r="3255" spans="1:8" x14ac:dyDescent="0.35">
      <c r="A3255" s="416">
        <v>9135014</v>
      </c>
      <c r="B3255" s="254" t="s">
        <v>4038</v>
      </c>
      <c r="C3255" s="320"/>
      <c r="D3255" s="7">
        <v>1</v>
      </c>
      <c r="E3255" s="650">
        <v>2302.7666666666669</v>
      </c>
      <c r="F3255" s="8">
        <f>E3255/100*$I$2*Main!$AF$2</f>
        <v>2763.32</v>
      </c>
      <c r="G3255" s="639">
        <f>F3255*Main!$AF$4</f>
        <v>2763.32</v>
      </c>
      <c r="H3255" s="105"/>
    </row>
    <row r="3256" spans="1:8" x14ac:dyDescent="0.35">
      <c r="A3256" s="416">
        <v>9135015</v>
      </c>
      <c r="B3256" s="254" t="s">
        <v>4039</v>
      </c>
      <c r="C3256" s="320"/>
      <c r="D3256" s="7">
        <v>1</v>
      </c>
      <c r="E3256" s="650">
        <v>2450.9833333333331</v>
      </c>
      <c r="F3256" s="8">
        <f>E3256/100*$I$2*Main!$AF$2</f>
        <v>2941.18</v>
      </c>
      <c r="G3256" s="639">
        <f>F3256*Main!$AF$4</f>
        <v>2941.18</v>
      </c>
      <c r="H3256" s="105"/>
    </row>
    <row r="3257" spans="1:8" x14ac:dyDescent="0.35">
      <c r="A3257" s="416">
        <v>9135016</v>
      </c>
      <c r="B3257" s="254" t="s">
        <v>4040</v>
      </c>
      <c r="C3257" s="320"/>
      <c r="D3257" s="7">
        <v>1</v>
      </c>
      <c r="E3257" s="650">
        <v>2599.2249999999999</v>
      </c>
      <c r="F3257" s="8">
        <f>E3257/100*$I$2*Main!$AF$2</f>
        <v>3119.0699999999997</v>
      </c>
      <c r="G3257" s="639">
        <f>F3257*Main!$AF$4</f>
        <v>3119.0699999999997</v>
      </c>
      <c r="H3257" s="105"/>
    </row>
    <row r="3258" spans="1:8" x14ac:dyDescent="0.35">
      <c r="A3258" s="416">
        <v>9135017</v>
      </c>
      <c r="B3258" s="254" t="s">
        <v>4041</v>
      </c>
      <c r="C3258" s="320"/>
      <c r="D3258" s="7">
        <v>1</v>
      </c>
      <c r="E3258" s="650">
        <v>2747.4749999999999</v>
      </c>
      <c r="F3258" s="8">
        <f>E3258/100*$I$2*Main!$AF$2</f>
        <v>3296.9700000000003</v>
      </c>
      <c r="G3258" s="639">
        <f>F3258*Main!$AF$4</f>
        <v>3296.9700000000003</v>
      </c>
      <c r="H3258" s="105"/>
    </row>
    <row r="3259" spans="1:8" x14ac:dyDescent="0.35">
      <c r="A3259" s="416">
        <v>9135019</v>
      </c>
      <c r="B3259" s="254" t="s">
        <v>4042</v>
      </c>
      <c r="C3259" s="320"/>
      <c r="D3259" s="7">
        <v>1</v>
      </c>
      <c r="E3259" s="650">
        <v>3043.9583333333335</v>
      </c>
      <c r="F3259" s="8">
        <f>E3259/100*$I$2*Main!$AF$2</f>
        <v>3652.75</v>
      </c>
      <c r="G3259" s="639">
        <f>F3259*Main!$AF$4</f>
        <v>3652.75</v>
      </c>
      <c r="H3259" s="105"/>
    </row>
    <row r="3260" spans="1:8" x14ac:dyDescent="0.35">
      <c r="A3260" s="416">
        <v>9135020</v>
      </c>
      <c r="B3260" s="254" t="s">
        <v>4043</v>
      </c>
      <c r="C3260" s="320"/>
      <c r="D3260" s="7">
        <v>1</v>
      </c>
      <c r="E3260" s="650">
        <v>5119.3500000000004</v>
      </c>
      <c r="F3260" s="8">
        <f>E3260/100*$I$2*Main!$AF$2</f>
        <v>6143.22</v>
      </c>
      <c r="G3260" s="639">
        <f>F3260*Main!$AF$4</f>
        <v>6143.22</v>
      </c>
      <c r="H3260" s="105"/>
    </row>
    <row r="3261" spans="1:8" x14ac:dyDescent="0.35">
      <c r="A3261" s="416">
        <v>9135031</v>
      </c>
      <c r="B3261" s="254" t="s">
        <v>4044</v>
      </c>
      <c r="C3261" s="320"/>
      <c r="D3261" s="7">
        <v>1</v>
      </c>
      <c r="E3261" s="650">
        <v>5415.8083333333334</v>
      </c>
      <c r="F3261" s="8">
        <f>E3261/100*$I$2*Main!$AF$2</f>
        <v>6498.97</v>
      </c>
      <c r="G3261" s="639">
        <f>F3261*Main!$AF$4</f>
        <v>6498.97</v>
      </c>
      <c r="H3261" s="105"/>
    </row>
    <row r="3262" spans="1:8" x14ac:dyDescent="0.35">
      <c r="A3262" s="416">
        <v>9135032</v>
      </c>
      <c r="B3262" s="254" t="s">
        <v>4045</v>
      </c>
      <c r="C3262" s="7" t="s">
        <v>36</v>
      </c>
      <c r="D3262" s="7">
        <v>1</v>
      </c>
      <c r="E3262" s="650">
        <v>5712.2833333333338</v>
      </c>
      <c r="F3262" s="8">
        <f>E3262/100*$I$2*Main!$AF$2</f>
        <v>6854.7400000000007</v>
      </c>
      <c r="G3262" s="639">
        <f>F3262*Main!$AF$4</f>
        <v>6854.7400000000007</v>
      </c>
      <c r="H3262" s="105"/>
    </row>
    <row r="3263" spans="1:8" x14ac:dyDescent="0.35">
      <c r="A3263" s="416">
        <v>9204230</v>
      </c>
      <c r="B3263" s="254" t="s">
        <v>4046</v>
      </c>
      <c r="C3263" s="7" t="s">
        <v>36</v>
      </c>
      <c r="D3263" s="7">
        <v>50</v>
      </c>
      <c r="E3263" s="650">
        <v>69.24166666666666</v>
      </c>
      <c r="F3263" s="8">
        <f>E3263/100*$I$2*Main!$AF$2</f>
        <v>83.089999999999989</v>
      </c>
      <c r="G3263" s="639">
        <f>F3263*Main!$AF$4</f>
        <v>83.089999999999989</v>
      </c>
      <c r="H3263" s="105"/>
    </row>
    <row r="3264" spans="1:8" x14ac:dyDescent="0.35">
      <c r="A3264" s="416">
        <v>9204201</v>
      </c>
      <c r="B3264" s="254" t="s">
        <v>4047</v>
      </c>
      <c r="C3264" s="7" t="s">
        <v>36</v>
      </c>
      <c r="D3264" s="7">
        <v>50</v>
      </c>
      <c r="E3264" s="650">
        <v>128.52500000000001</v>
      </c>
      <c r="F3264" s="8">
        <f>E3264/100*$I$2*Main!$AF$2</f>
        <v>154.22999999999999</v>
      </c>
      <c r="G3264" s="639">
        <f>F3264*Main!$AF$4</f>
        <v>154.22999999999999</v>
      </c>
      <c r="H3264" s="105"/>
    </row>
    <row r="3265" spans="1:8" x14ac:dyDescent="0.35">
      <c r="A3265" s="416">
        <v>9183320</v>
      </c>
      <c r="B3265" s="254" t="s">
        <v>4048</v>
      </c>
      <c r="C3265" s="7" t="s">
        <v>36</v>
      </c>
      <c r="D3265" s="7">
        <v>1</v>
      </c>
      <c r="E3265" s="650">
        <v>2599.2249999999999</v>
      </c>
      <c r="F3265" s="8">
        <f>E3265/100*$I$2*Main!$AF$2</f>
        <v>3119.0699999999997</v>
      </c>
      <c r="G3265" s="639">
        <f>F3265*Main!$AF$4</f>
        <v>3119.0699999999997</v>
      </c>
      <c r="H3265" s="105"/>
    </row>
    <row r="3266" spans="1:8" x14ac:dyDescent="0.35">
      <c r="A3266" s="416">
        <v>9183323</v>
      </c>
      <c r="B3266" s="254" t="s">
        <v>4049</v>
      </c>
      <c r="C3266" s="7" t="s">
        <v>36</v>
      </c>
      <c r="D3266" s="7">
        <v>1</v>
      </c>
      <c r="E3266" s="650">
        <v>2866.0749999999998</v>
      </c>
      <c r="F3266" s="8">
        <f>E3266/100*$I$2*Main!$AF$2</f>
        <v>3439.2899999999995</v>
      </c>
      <c r="G3266" s="639">
        <f>F3266*Main!$AF$4</f>
        <v>3439.2899999999995</v>
      </c>
      <c r="H3266" s="105"/>
    </row>
    <row r="3267" spans="1:8" x14ac:dyDescent="0.35">
      <c r="A3267" s="416">
        <v>9183326</v>
      </c>
      <c r="B3267" s="254" t="s">
        <v>4050</v>
      </c>
      <c r="C3267" s="7" t="s">
        <v>36</v>
      </c>
      <c r="D3267" s="7">
        <v>1</v>
      </c>
      <c r="E3267" s="650">
        <v>2154.5</v>
      </c>
      <c r="F3267" s="8">
        <f>E3267/100*$I$2*Main!$AF$2</f>
        <v>2585.4</v>
      </c>
      <c r="G3267" s="639">
        <f>F3267*Main!$AF$4</f>
        <v>2585.4</v>
      </c>
      <c r="H3267" s="105"/>
    </row>
    <row r="3268" spans="1:8" x14ac:dyDescent="0.35">
      <c r="A3268" s="416">
        <v>9183327</v>
      </c>
      <c r="B3268" s="254" t="s">
        <v>4051</v>
      </c>
      <c r="C3268" s="7" t="s">
        <v>36</v>
      </c>
      <c r="D3268" s="7">
        <v>1</v>
      </c>
      <c r="E3268" s="650">
        <v>2302.7666666666669</v>
      </c>
      <c r="F3268" s="8">
        <f>E3268/100*$I$2*Main!$AF$2</f>
        <v>2763.32</v>
      </c>
      <c r="G3268" s="639">
        <f>F3268*Main!$AF$4</f>
        <v>2763.32</v>
      </c>
      <c r="H3268" s="105"/>
    </row>
    <row r="3269" spans="1:8" x14ac:dyDescent="0.35">
      <c r="A3269" s="416">
        <v>9183328</v>
      </c>
      <c r="B3269" s="254" t="s">
        <v>4052</v>
      </c>
      <c r="C3269" s="7" t="s">
        <v>36</v>
      </c>
      <c r="D3269" s="7">
        <v>1</v>
      </c>
      <c r="E3269" s="650">
        <v>2450.9833333333331</v>
      </c>
      <c r="F3269" s="8">
        <f>E3269/100*$I$2*Main!$AF$2</f>
        <v>2941.18</v>
      </c>
      <c r="G3269" s="639">
        <f>F3269*Main!$AF$4</f>
        <v>2941.18</v>
      </c>
      <c r="H3269" s="105"/>
    </row>
    <row r="3270" spans="1:8" x14ac:dyDescent="0.35">
      <c r="A3270" s="416">
        <v>9183329</v>
      </c>
      <c r="B3270" s="254" t="s">
        <v>4053</v>
      </c>
      <c r="C3270" s="7" t="s">
        <v>36</v>
      </c>
      <c r="D3270" s="7">
        <v>1</v>
      </c>
      <c r="E3270" s="650">
        <v>2599.2249999999999</v>
      </c>
      <c r="F3270" s="8">
        <f>E3270/100*$I$2*Main!$AF$2</f>
        <v>3119.0699999999997</v>
      </c>
      <c r="G3270" s="639">
        <f>F3270*Main!$AF$4</f>
        <v>3119.0699999999997</v>
      </c>
      <c r="H3270" s="105"/>
    </row>
    <row r="3271" spans="1:8" x14ac:dyDescent="0.35">
      <c r="A3271" s="416">
        <v>9183330</v>
      </c>
      <c r="B3271" s="254" t="s">
        <v>4054</v>
      </c>
      <c r="C3271" s="7" t="s">
        <v>36</v>
      </c>
      <c r="D3271" s="7">
        <v>1</v>
      </c>
      <c r="E3271" s="650">
        <v>2747.4749999999999</v>
      </c>
      <c r="F3271" s="8">
        <f>E3271/100*$I$2*Main!$AF$2</f>
        <v>3296.9700000000003</v>
      </c>
      <c r="G3271" s="639">
        <f>F3271*Main!$AF$4</f>
        <v>3296.9700000000003</v>
      </c>
      <c r="H3271" s="105"/>
    </row>
    <row r="3272" spans="1:8" x14ac:dyDescent="0.35">
      <c r="A3272" s="416">
        <v>9183332</v>
      </c>
      <c r="B3272" s="254" t="s">
        <v>4055</v>
      </c>
      <c r="C3272" s="7" t="s">
        <v>36</v>
      </c>
      <c r="D3272" s="7">
        <v>1</v>
      </c>
      <c r="E3272" s="650">
        <v>3043.9583333333335</v>
      </c>
      <c r="F3272" s="8">
        <f>E3272/100*$I$2*Main!$AF$2</f>
        <v>3652.75</v>
      </c>
      <c r="G3272" s="639">
        <f>F3272*Main!$AF$4</f>
        <v>3652.75</v>
      </c>
      <c r="H3272" s="105"/>
    </row>
    <row r="3273" spans="1:8" x14ac:dyDescent="0.35">
      <c r="A3273" s="416">
        <v>9183333</v>
      </c>
      <c r="B3273" s="254" t="s">
        <v>4056</v>
      </c>
      <c r="C3273" s="7" t="s">
        <v>36</v>
      </c>
      <c r="D3273" s="7">
        <v>1</v>
      </c>
      <c r="E3273" s="650">
        <v>5119.3500000000004</v>
      </c>
      <c r="F3273" s="8">
        <f>E3273/100*$I$2*Main!$AF$2</f>
        <v>6143.22</v>
      </c>
      <c r="G3273" s="639">
        <f>F3273*Main!$AF$4</f>
        <v>6143.22</v>
      </c>
      <c r="H3273" s="105"/>
    </row>
    <row r="3274" spans="1:8" x14ac:dyDescent="0.35">
      <c r="A3274" s="416">
        <v>9183334</v>
      </c>
      <c r="B3274" s="254" t="s">
        <v>4057</v>
      </c>
      <c r="C3274" s="7" t="s">
        <v>36</v>
      </c>
      <c r="D3274" s="7">
        <v>1</v>
      </c>
      <c r="E3274" s="650">
        <v>5415.8083333333334</v>
      </c>
      <c r="F3274" s="8">
        <f>E3274/100*$I$2*Main!$AF$2</f>
        <v>6498.97</v>
      </c>
      <c r="G3274" s="639">
        <f>F3274*Main!$AF$4</f>
        <v>6498.97</v>
      </c>
      <c r="H3274" s="105"/>
    </row>
    <row r="3275" spans="1:8" x14ac:dyDescent="0.35">
      <c r="A3275" s="416">
        <v>9183335</v>
      </c>
      <c r="B3275" s="254" t="s">
        <v>4058</v>
      </c>
      <c r="C3275" s="7" t="s">
        <v>36</v>
      </c>
      <c r="D3275" s="7">
        <v>1</v>
      </c>
      <c r="E3275" s="650">
        <v>5712.2833333333338</v>
      </c>
      <c r="F3275" s="8">
        <f>E3275/100*$I$2*Main!$AF$2</f>
        <v>6854.7400000000007</v>
      </c>
      <c r="G3275" s="639">
        <f>F3275*Main!$AF$4</f>
        <v>6854.7400000000007</v>
      </c>
      <c r="H3275" s="105"/>
    </row>
    <row r="3276" spans="1:8" x14ac:dyDescent="0.35">
      <c r="A3276" s="416">
        <v>9194884</v>
      </c>
      <c r="B3276" s="254" t="s">
        <v>4059</v>
      </c>
      <c r="C3276" s="320"/>
      <c r="D3276" s="7">
        <v>1</v>
      </c>
      <c r="E3276" s="650">
        <v>2510.2833333333333</v>
      </c>
      <c r="F3276" s="8">
        <f>E3276/100*$I$2*Main!$AF$2</f>
        <v>3012.34</v>
      </c>
      <c r="G3276" s="639">
        <f>F3276*Main!$AF$4</f>
        <v>3012.34</v>
      </c>
      <c r="H3276" s="105"/>
    </row>
    <row r="3277" spans="1:8" x14ac:dyDescent="0.35">
      <c r="A3277" s="416">
        <v>9194885</v>
      </c>
      <c r="B3277" s="254" t="s">
        <v>4060</v>
      </c>
      <c r="C3277" s="320"/>
      <c r="D3277" s="7">
        <v>1</v>
      </c>
      <c r="E3277" s="650">
        <v>2759.3333333333335</v>
      </c>
      <c r="F3277" s="8">
        <f>E3277/100*$I$2*Main!$AF$2</f>
        <v>3311.2</v>
      </c>
      <c r="G3277" s="639">
        <f>F3277*Main!$AF$4</f>
        <v>3311.2</v>
      </c>
      <c r="H3277" s="105"/>
    </row>
    <row r="3278" spans="1:8" x14ac:dyDescent="0.35">
      <c r="A3278" s="416">
        <v>9194886</v>
      </c>
      <c r="B3278" s="254" t="s">
        <v>4061</v>
      </c>
      <c r="C3278" s="320"/>
      <c r="D3278" s="7">
        <v>1</v>
      </c>
      <c r="E3278" s="650">
        <v>2101.1166666666668</v>
      </c>
      <c r="F3278" s="8">
        <f>E3278/100*$I$2*Main!$AF$2</f>
        <v>2521.34</v>
      </c>
      <c r="G3278" s="639">
        <f>F3278*Main!$AF$4</f>
        <v>2521.34</v>
      </c>
      <c r="H3278" s="105"/>
    </row>
    <row r="3279" spans="1:8" x14ac:dyDescent="0.35">
      <c r="A3279" s="416">
        <v>9194887</v>
      </c>
      <c r="B3279" s="254" t="s">
        <v>4062</v>
      </c>
      <c r="C3279" s="320"/>
      <c r="D3279" s="7">
        <v>1</v>
      </c>
      <c r="E3279" s="650">
        <v>2379.8416666666667</v>
      </c>
      <c r="F3279" s="8">
        <f>E3279/100*$I$2*Main!$AF$2</f>
        <v>2855.8100000000004</v>
      </c>
      <c r="G3279" s="639">
        <f>F3279*Main!$AF$4</f>
        <v>2855.8100000000004</v>
      </c>
      <c r="H3279" s="105"/>
    </row>
    <row r="3280" spans="1:8" x14ac:dyDescent="0.35">
      <c r="A3280" s="416">
        <v>9194888</v>
      </c>
      <c r="B3280" s="254" t="s">
        <v>4063</v>
      </c>
      <c r="C3280" s="320"/>
      <c r="D3280" s="7">
        <v>1</v>
      </c>
      <c r="E3280" s="650">
        <v>2519.1916666666666</v>
      </c>
      <c r="F3280" s="8">
        <f>E3280/100*$I$2*Main!$AF$2</f>
        <v>3023.03</v>
      </c>
      <c r="G3280" s="639">
        <f>F3280*Main!$AF$4</f>
        <v>3023.03</v>
      </c>
      <c r="H3280" s="105"/>
    </row>
    <row r="3281" spans="1:8" x14ac:dyDescent="0.35">
      <c r="A3281" s="416">
        <v>9194889</v>
      </c>
      <c r="B3281" s="254" t="s">
        <v>4064</v>
      </c>
      <c r="C3281" s="320"/>
      <c r="D3281" s="7">
        <v>1</v>
      </c>
      <c r="E3281" s="650">
        <v>2658.5333333333333</v>
      </c>
      <c r="F3281" s="8">
        <f>E3281/100*$I$2*Main!$AF$2</f>
        <v>3190.2400000000002</v>
      </c>
      <c r="G3281" s="639">
        <f>F3281*Main!$AF$4</f>
        <v>3190.2400000000002</v>
      </c>
      <c r="H3281" s="105"/>
    </row>
    <row r="3282" spans="1:8" x14ac:dyDescent="0.35">
      <c r="A3282" s="416">
        <v>9194891</v>
      </c>
      <c r="B3282" s="254" t="s">
        <v>4065</v>
      </c>
      <c r="C3282" s="320"/>
      <c r="D3282" s="7">
        <v>1</v>
      </c>
      <c r="E3282" s="650">
        <v>2937.2333333333331</v>
      </c>
      <c r="F3282" s="8">
        <f>E3282/100*$I$2*Main!$AF$2</f>
        <v>3524.6799999999994</v>
      </c>
      <c r="G3282" s="639">
        <f>F3282*Main!$AF$4</f>
        <v>3524.6799999999994</v>
      </c>
      <c r="H3282" s="105"/>
    </row>
    <row r="3283" spans="1:8" x14ac:dyDescent="0.35">
      <c r="A3283" s="416">
        <v>9194892</v>
      </c>
      <c r="B3283" s="254" t="s">
        <v>4066</v>
      </c>
      <c r="C3283" s="320"/>
      <c r="D3283" s="7">
        <v>1</v>
      </c>
      <c r="E3283" s="650">
        <v>4977.0249999999996</v>
      </c>
      <c r="F3283" s="8">
        <f>E3283/100*$I$2*Main!$AF$2</f>
        <v>5972.4299999999994</v>
      </c>
      <c r="G3283" s="639">
        <f>F3283*Main!$AF$4</f>
        <v>5972.4299999999994</v>
      </c>
      <c r="H3283" s="105"/>
    </row>
    <row r="3284" spans="1:8" x14ac:dyDescent="0.35">
      <c r="A3284" s="416">
        <v>9194893</v>
      </c>
      <c r="B3284" s="254" t="s">
        <v>4067</v>
      </c>
      <c r="C3284" s="320"/>
      <c r="D3284" s="7">
        <v>1</v>
      </c>
      <c r="E3284" s="650">
        <v>5255.7166666666662</v>
      </c>
      <c r="F3284" s="8">
        <f>E3284/100*$I$2*Main!$AF$2</f>
        <v>6306.8599999999988</v>
      </c>
      <c r="G3284" s="639">
        <f>F3284*Main!$AF$4</f>
        <v>6306.8599999999988</v>
      </c>
      <c r="H3284" s="105"/>
    </row>
    <row r="3285" spans="1:8" x14ac:dyDescent="0.35">
      <c r="A3285" s="416">
        <v>9194894</v>
      </c>
      <c r="B3285" s="254" t="s">
        <v>4068</v>
      </c>
      <c r="C3285" s="320"/>
      <c r="D3285" s="7">
        <v>1</v>
      </c>
      <c r="E3285" s="650">
        <v>5534.4</v>
      </c>
      <c r="F3285" s="8">
        <f>E3285/100*$I$2*Main!$AF$2</f>
        <v>6641.2799999999988</v>
      </c>
      <c r="G3285" s="639">
        <f>F3285*Main!$AF$4</f>
        <v>6641.2799999999988</v>
      </c>
      <c r="H3285" s="105"/>
    </row>
    <row r="3286" spans="1:8" x14ac:dyDescent="0.35">
      <c r="A3286" s="416">
        <v>9204229</v>
      </c>
      <c r="B3286" s="254" t="s">
        <v>4069</v>
      </c>
      <c r="C3286" s="320"/>
      <c r="D3286" s="7">
        <v>50</v>
      </c>
      <c r="E3286" s="650">
        <v>69.24166666666666</v>
      </c>
      <c r="F3286" s="8">
        <f>E3286/100*$I$2*Main!$AF$2</f>
        <v>83.089999999999989</v>
      </c>
      <c r="G3286" s="639">
        <f>F3286*Main!$AF$4</f>
        <v>83.089999999999989</v>
      </c>
      <c r="H3286" s="105"/>
    </row>
    <row r="3287" spans="1:8" x14ac:dyDescent="0.35">
      <c r="A3287" s="416">
        <v>9005931</v>
      </c>
      <c r="B3287" s="254" t="s">
        <v>4070</v>
      </c>
      <c r="C3287" s="320"/>
      <c r="D3287" s="7">
        <v>50</v>
      </c>
      <c r="E3287" s="650">
        <v>128.52500000000001</v>
      </c>
      <c r="F3287" s="8">
        <f>E3287/100*$I$2*Main!$AF$2</f>
        <v>154.22999999999999</v>
      </c>
      <c r="G3287" s="639">
        <f>F3287*Main!$AF$4</f>
        <v>154.22999999999999</v>
      </c>
      <c r="H3287" s="105"/>
    </row>
    <row r="3288" spans="1:8" x14ac:dyDescent="0.35">
      <c r="A3288" s="416">
        <v>9194895</v>
      </c>
      <c r="B3288" s="254" t="s">
        <v>4071</v>
      </c>
      <c r="C3288" s="320"/>
      <c r="D3288" s="7">
        <v>1</v>
      </c>
      <c r="E3288" s="650">
        <v>2510.2833333333333</v>
      </c>
      <c r="F3288" s="8">
        <f>E3288/100*$I$2*Main!$AF$2</f>
        <v>3012.34</v>
      </c>
      <c r="G3288" s="639">
        <f>F3288*Main!$AF$4</f>
        <v>3012.34</v>
      </c>
      <c r="H3288" s="105"/>
    </row>
    <row r="3289" spans="1:8" x14ac:dyDescent="0.35">
      <c r="A3289" s="416">
        <v>9194896</v>
      </c>
      <c r="B3289" s="254" t="s">
        <v>4072</v>
      </c>
      <c r="C3289" s="320"/>
      <c r="D3289" s="7">
        <v>1</v>
      </c>
      <c r="E3289" s="650">
        <v>2759.3333333333335</v>
      </c>
      <c r="F3289" s="8">
        <f>E3289/100*$I$2*Main!$AF$2</f>
        <v>3311.2</v>
      </c>
      <c r="G3289" s="639">
        <f>F3289*Main!$AF$4</f>
        <v>3311.2</v>
      </c>
      <c r="H3289" s="105"/>
    </row>
    <row r="3290" spans="1:8" x14ac:dyDescent="0.35">
      <c r="A3290" s="416">
        <v>9194897</v>
      </c>
      <c r="B3290" s="254" t="s">
        <v>4073</v>
      </c>
      <c r="C3290" s="320"/>
      <c r="D3290" s="7">
        <v>1</v>
      </c>
      <c r="E3290" s="650">
        <v>2101.1166666666668</v>
      </c>
      <c r="F3290" s="8">
        <f>E3290/100*$I$2*Main!$AF$2</f>
        <v>2521.34</v>
      </c>
      <c r="G3290" s="639">
        <f>F3290*Main!$AF$4</f>
        <v>2521.34</v>
      </c>
      <c r="H3290" s="105"/>
    </row>
    <row r="3291" spans="1:8" x14ac:dyDescent="0.35">
      <c r="A3291" s="416">
        <v>9194898</v>
      </c>
      <c r="B3291" s="254" t="s">
        <v>4074</v>
      </c>
      <c r="C3291" s="320"/>
      <c r="D3291" s="7">
        <v>1</v>
      </c>
      <c r="E3291" s="650">
        <v>2379.8416666666667</v>
      </c>
      <c r="F3291" s="8">
        <f>E3291/100*$I$2*Main!$AF$2</f>
        <v>2855.8100000000004</v>
      </c>
      <c r="G3291" s="639">
        <f>F3291*Main!$AF$4</f>
        <v>2855.8100000000004</v>
      </c>
      <c r="H3291" s="105"/>
    </row>
    <row r="3292" spans="1:8" x14ac:dyDescent="0.35">
      <c r="A3292" s="416">
        <v>9194899</v>
      </c>
      <c r="B3292" s="254" t="s">
        <v>4075</v>
      </c>
      <c r="C3292" s="320"/>
      <c r="D3292" s="7">
        <v>1</v>
      </c>
      <c r="E3292" s="650">
        <v>2519.1916666666666</v>
      </c>
      <c r="F3292" s="8">
        <f>E3292/100*$I$2*Main!$AF$2</f>
        <v>3023.03</v>
      </c>
      <c r="G3292" s="639">
        <f>F3292*Main!$AF$4</f>
        <v>3023.03</v>
      </c>
      <c r="H3292" s="105"/>
    </row>
    <row r="3293" spans="1:8" x14ac:dyDescent="0.35">
      <c r="A3293" s="416">
        <v>9194900</v>
      </c>
      <c r="B3293" s="254" t="s">
        <v>4076</v>
      </c>
      <c r="C3293" s="320"/>
      <c r="D3293" s="7">
        <v>1</v>
      </c>
      <c r="E3293" s="650">
        <v>2658.5333333333333</v>
      </c>
      <c r="F3293" s="8">
        <f>E3293/100*$I$2*Main!$AF$2</f>
        <v>3190.2400000000002</v>
      </c>
      <c r="G3293" s="639">
        <f>F3293*Main!$AF$4</f>
        <v>3190.2400000000002</v>
      </c>
      <c r="H3293" s="105"/>
    </row>
    <row r="3294" spans="1:8" x14ac:dyDescent="0.35">
      <c r="A3294" s="416">
        <v>9194902</v>
      </c>
      <c r="B3294" s="254" t="s">
        <v>4077</v>
      </c>
      <c r="C3294" s="320"/>
      <c r="D3294" s="7">
        <v>1</v>
      </c>
      <c r="E3294" s="650">
        <v>2937.2333333333331</v>
      </c>
      <c r="F3294" s="8">
        <f>E3294/100*$I$2*Main!$AF$2</f>
        <v>3524.6799999999994</v>
      </c>
      <c r="G3294" s="639">
        <f>F3294*Main!$AF$4</f>
        <v>3524.6799999999994</v>
      </c>
      <c r="H3294" s="105"/>
    </row>
    <row r="3295" spans="1:8" x14ac:dyDescent="0.35">
      <c r="A3295" s="416">
        <v>9194903</v>
      </c>
      <c r="B3295" s="254" t="s">
        <v>4078</v>
      </c>
      <c r="C3295" s="320"/>
      <c r="D3295" s="7">
        <v>1</v>
      </c>
      <c r="E3295" s="650">
        <v>4977.0249999999996</v>
      </c>
      <c r="F3295" s="8">
        <f>E3295/100*$I$2*Main!$AF$2</f>
        <v>5972.4299999999994</v>
      </c>
      <c r="G3295" s="639">
        <f>F3295*Main!$AF$4</f>
        <v>5972.4299999999994</v>
      </c>
      <c r="H3295" s="105"/>
    </row>
    <row r="3296" spans="1:8" x14ac:dyDescent="0.35">
      <c r="A3296" s="416">
        <v>9194904</v>
      </c>
      <c r="B3296" s="254" t="s">
        <v>4079</v>
      </c>
      <c r="C3296" s="320"/>
      <c r="D3296" s="7">
        <v>1</v>
      </c>
      <c r="E3296" s="650">
        <v>5255.7166666666662</v>
      </c>
      <c r="F3296" s="8">
        <f>E3296/100*$I$2*Main!$AF$2</f>
        <v>6306.8599999999988</v>
      </c>
      <c r="G3296" s="639">
        <f>F3296*Main!$AF$4</f>
        <v>6306.8599999999988</v>
      </c>
      <c r="H3296" s="105"/>
    </row>
    <row r="3297" spans="1:8" x14ac:dyDescent="0.35">
      <c r="A3297" s="416">
        <v>9194905</v>
      </c>
      <c r="B3297" s="254" t="s">
        <v>4080</v>
      </c>
      <c r="C3297" s="7" t="s">
        <v>36</v>
      </c>
      <c r="D3297" s="7">
        <v>1</v>
      </c>
      <c r="E3297" s="650">
        <v>5534.4</v>
      </c>
      <c r="F3297" s="8">
        <f>E3297/100*$I$2*Main!$AF$2</f>
        <v>6641.2799999999988</v>
      </c>
      <c r="G3297" s="639">
        <f>F3297*Main!$AF$4</f>
        <v>6641.2799999999988</v>
      </c>
      <c r="H3297" s="105"/>
    </row>
    <row r="3298" spans="1:8" x14ac:dyDescent="0.35">
      <c r="A3298" s="416">
        <v>9194906</v>
      </c>
      <c r="B3298" s="254" t="s">
        <v>4081</v>
      </c>
      <c r="C3298" s="320"/>
      <c r="D3298" s="7">
        <v>1</v>
      </c>
      <c r="E3298" s="650">
        <v>2510.2833333333333</v>
      </c>
      <c r="F3298" s="8">
        <f>E3298/100*$I$2*Main!$AF$2</f>
        <v>3012.34</v>
      </c>
      <c r="G3298" s="639">
        <f>F3298*Main!$AF$4</f>
        <v>3012.34</v>
      </c>
      <c r="H3298" s="105"/>
    </row>
    <row r="3299" spans="1:8" x14ac:dyDescent="0.35">
      <c r="A3299" s="416">
        <v>9194907</v>
      </c>
      <c r="B3299" s="254" t="s">
        <v>4082</v>
      </c>
      <c r="C3299" s="320"/>
      <c r="D3299" s="7">
        <v>1</v>
      </c>
      <c r="E3299" s="650">
        <v>2759.3333333333335</v>
      </c>
      <c r="F3299" s="8">
        <f>E3299/100*$I$2*Main!$AF$2</f>
        <v>3311.2</v>
      </c>
      <c r="G3299" s="639">
        <f>F3299*Main!$AF$4</f>
        <v>3311.2</v>
      </c>
      <c r="H3299" s="105"/>
    </row>
    <row r="3300" spans="1:8" x14ac:dyDescent="0.35">
      <c r="A3300" s="416">
        <v>9194908</v>
      </c>
      <c r="B3300" s="254" t="s">
        <v>4083</v>
      </c>
      <c r="C3300" s="320"/>
      <c r="D3300" s="7">
        <v>1</v>
      </c>
      <c r="E3300" s="650">
        <v>2101.1166666666668</v>
      </c>
      <c r="F3300" s="8">
        <f>E3300/100*$I$2*Main!$AF$2</f>
        <v>2521.34</v>
      </c>
      <c r="G3300" s="639">
        <f>F3300*Main!$AF$4</f>
        <v>2521.34</v>
      </c>
      <c r="H3300" s="105"/>
    </row>
    <row r="3301" spans="1:8" x14ac:dyDescent="0.35">
      <c r="A3301" s="416">
        <v>9194909</v>
      </c>
      <c r="B3301" s="254" t="s">
        <v>4084</v>
      </c>
      <c r="C3301" s="320"/>
      <c r="D3301" s="7">
        <v>1</v>
      </c>
      <c r="E3301" s="650">
        <v>2379.8416666666667</v>
      </c>
      <c r="F3301" s="8">
        <f>E3301/100*$I$2*Main!$AF$2</f>
        <v>2855.8100000000004</v>
      </c>
      <c r="G3301" s="639">
        <f>F3301*Main!$AF$4</f>
        <v>2855.8100000000004</v>
      </c>
      <c r="H3301" s="105"/>
    </row>
    <row r="3302" spans="1:8" x14ac:dyDescent="0.35">
      <c r="A3302" s="416">
        <v>9194910</v>
      </c>
      <c r="B3302" s="254" t="s">
        <v>4085</v>
      </c>
      <c r="C3302" s="320"/>
      <c r="D3302" s="7">
        <v>1</v>
      </c>
      <c r="E3302" s="650">
        <v>2519.1916666666666</v>
      </c>
      <c r="F3302" s="8">
        <f>E3302/100*$I$2*Main!$AF$2</f>
        <v>3023.03</v>
      </c>
      <c r="G3302" s="639">
        <f>F3302*Main!$AF$4</f>
        <v>3023.03</v>
      </c>
      <c r="H3302" s="105"/>
    </row>
    <row r="3303" spans="1:8" x14ac:dyDescent="0.35">
      <c r="A3303" s="416">
        <v>9194911</v>
      </c>
      <c r="B3303" s="254" t="s">
        <v>4086</v>
      </c>
      <c r="C3303" s="320"/>
      <c r="D3303" s="7">
        <v>1</v>
      </c>
      <c r="E3303" s="650">
        <v>2658.5333333333333</v>
      </c>
      <c r="F3303" s="8">
        <f>E3303/100*$I$2*Main!$AF$2</f>
        <v>3190.2400000000002</v>
      </c>
      <c r="G3303" s="639">
        <f>F3303*Main!$AF$4</f>
        <v>3190.2400000000002</v>
      </c>
      <c r="H3303" s="105"/>
    </row>
    <row r="3304" spans="1:8" x14ac:dyDescent="0.35">
      <c r="A3304" s="416">
        <v>9194913</v>
      </c>
      <c r="B3304" s="254" t="s">
        <v>4087</v>
      </c>
      <c r="C3304" s="320"/>
      <c r="D3304" s="7">
        <v>1</v>
      </c>
      <c r="E3304" s="650">
        <v>2937.2333333333331</v>
      </c>
      <c r="F3304" s="8">
        <f>E3304/100*$I$2*Main!$AF$2</f>
        <v>3524.6799999999994</v>
      </c>
      <c r="G3304" s="639">
        <f>F3304*Main!$AF$4</f>
        <v>3524.6799999999994</v>
      </c>
      <c r="H3304" s="105"/>
    </row>
    <row r="3305" spans="1:8" x14ac:dyDescent="0.35">
      <c r="A3305" s="416">
        <v>9194914</v>
      </c>
      <c r="B3305" s="254" t="s">
        <v>4088</v>
      </c>
      <c r="C3305" s="320"/>
      <c r="D3305" s="7">
        <v>1</v>
      </c>
      <c r="E3305" s="650">
        <v>4977.0249999999996</v>
      </c>
      <c r="F3305" s="8">
        <f>E3305/100*$I$2*Main!$AF$2</f>
        <v>5972.4299999999994</v>
      </c>
      <c r="G3305" s="639">
        <f>F3305*Main!$AF$4</f>
        <v>5972.4299999999994</v>
      </c>
      <c r="H3305" s="105"/>
    </row>
    <row r="3306" spans="1:8" x14ac:dyDescent="0.35">
      <c r="A3306" s="416">
        <v>9194915</v>
      </c>
      <c r="B3306" s="254" t="s">
        <v>4089</v>
      </c>
      <c r="C3306" s="320"/>
      <c r="D3306" s="7">
        <v>1</v>
      </c>
      <c r="E3306" s="650">
        <v>5255.7166666666662</v>
      </c>
      <c r="F3306" s="8">
        <f>E3306/100*$I$2*Main!$AF$2</f>
        <v>6306.8599999999988</v>
      </c>
      <c r="G3306" s="639">
        <f>F3306*Main!$AF$4</f>
        <v>6306.8599999999988</v>
      </c>
      <c r="H3306" s="105"/>
    </row>
    <row r="3307" spans="1:8" x14ac:dyDescent="0.35">
      <c r="A3307" s="416">
        <v>9194916</v>
      </c>
      <c r="B3307" s="254" t="s">
        <v>4090</v>
      </c>
      <c r="C3307" s="7" t="s">
        <v>36</v>
      </c>
      <c r="D3307" s="7">
        <v>1</v>
      </c>
      <c r="E3307" s="650">
        <v>5534.4</v>
      </c>
      <c r="F3307" s="8">
        <f>E3307/100*$I$2*Main!$AF$2</f>
        <v>6641.2799999999988</v>
      </c>
      <c r="G3307" s="639">
        <f>F3307*Main!$AF$4</f>
        <v>6641.2799999999988</v>
      </c>
      <c r="H3307" s="105"/>
    </row>
    <row r="3308" spans="1:8" x14ac:dyDescent="0.35">
      <c r="A3308" s="416">
        <v>9278291</v>
      </c>
      <c r="B3308" s="254" t="s">
        <v>4091</v>
      </c>
      <c r="C3308" s="320"/>
      <c r="D3308" s="7">
        <v>1</v>
      </c>
      <c r="E3308" s="650">
        <v>6914.9333333333334</v>
      </c>
      <c r="F3308" s="8">
        <f>E3308/100*$I$2*Main!$AF$2</f>
        <v>8297.92</v>
      </c>
      <c r="G3308" s="639">
        <f>F3308*Main!$AF$4</f>
        <v>8297.92</v>
      </c>
      <c r="H3308" s="105"/>
    </row>
    <row r="3309" spans="1:8" x14ac:dyDescent="0.35">
      <c r="A3309" s="416">
        <v>9278292</v>
      </c>
      <c r="B3309" s="254" t="s">
        <v>4092</v>
      </c>
      <c r="C3309" s="320"/>
      <c r="D3309" s="7">
        <v>1</v>
      </c>
      <c r="E3309" s="650">
        <v>7740.1083333333336</v>
      </c>
      <c r="F3309" s="8">
        <f>E3309/100*$I$2*Main!$AF$2</f>
        <v>9288.1299999999992</v>
      </c>
      <c r="G3309" s="639">
        <f>F3309*Main!$AF$4</f>
        <v>9288.1299999999992</v>
      </c>
      <c r="H3309" s="105"/>
    </row>
    <row r="3310" spans="1:8" x14ac:dyDescent="0.35">
      <c r="A3310" s="416">
        <v>9278303</v>
      </c>
      <c r="B3310" s="254" t="s">
        <v>4093</v>
      </c>
      <c r="C3310" s="320"/>
      <c r="D3310" s="7">
        <v>1</v>
      </c>
      <c r="E3310" s="650">
        <v>6782.208333333333</v>
      </c>
      <c r="F3310" s="8">
        <f>E3310/100*$I$2*Main!$AF$2</f>
        <v>8138.6499999999987</v>
      </c>
      <c r="G3310" s="639">
        <f>F3310*Main!$AF$4</f>
        <v>8138.6499999999987</v>
      </c>
      <c r="H3310" s="105"/>
    </row>
    <row r="3311" spans="1:8" x14ac:dyDescent="0.35">
      <c r="A3311" s="416">
        <v>9278293</v>
      </c>
      <c r="B3311" s="254" t="s">
        <v>4094</v>
      </c>
      <c r="C3311" s="320"/>
      <c r="D3311" s="7">
        <v>1</v>
      </c>
      <c r="E3311" s="650">
        <v>4016.7</v>
      </c>
      <c r="F3311" s="8">
        <f>E3311/100*$I$2*Main!$AF$2</f>
        <v>4820.04</v>
      </c>
      <c r="G3311" s="639">
        <f>F3311*Main!$AF$4</f>
        <v>4820.04</v>
      </c>
      <c r="H3311" s="105"/>
    </row>
    <row r="3312" spans="1:8" x14ac:dyDescent="0.35">
      <c r="A3312" s="416">
        <v>9278294</v>
      </c>
      <c r="B3312" s="254" t="s">
        <v>4095</v>
      </c>
      <c r="C3312" s="320"/>
      <c r="D3312" s="7">
        <v>1</v>
      </c>
      <c r="E3312" s="650">
        <v>4623.625</v>
      </c>
      <c r="F3312" s="8">
        <f>E3312/100*$I$2*Main!$AF$2</f>
        <v>5548.3499999999995</v>
      </c>
      <c r="G3312" s="639">
        <f>F3312*Main!$AF$4</f>
        <v>5548.3499999999995</v>
      </c>
      <c r="H3312" s="105"/>
    </row>
    <row r="3313" spans="1:8" x14ac:dyDescent="0.35">
      <c r="A3313" s="416">
        <v>9278304</v>
      </c>
      <c r="B3313" s="254" t="s">
        <v>4096</v>
      </c>
      <c r="C3313" s="320"/>
      <c r="D3313" s="7">
        <v>1</v>
      </c>
      <c r="E3313" s="650">
        <v>3940.85</v>
      </c>
      <c r="F3313" s="8">
        <f>E3313/100*$I$2*Main!$AF$2</f>
        <v>4729.0199999999995</v>
      </c>
      <c r="G3313" s="639">
        <f>F3313*Main!$AF$4</f>
        <v>4729.0199999999995</v>
      </c>
      <c r="H3313" s="105"/>
    </row>
    <row r="3314" spans="1:8" x14ac:dyDescent="0.35">
      <c r="A3314" s="416">
        <v>9278302</v>
      </c>
      <c r="B3314" s="254" t="s">
        <v>4097</v>
      </c>
      <c r="C3314" s="320"/>
      <c r="D3314" s="7">
        <v>1</v>
      </c>
      <c r="E3314" s="650">
        <v>3034.7333333333331</v>
      </c>
      <c r="F3314" s="8">
        <f>E3314/100*$I$2*Main!$AF$2</f>
        <v>3641.68</v>
      </c>
      <c r="G3314" s="639">
        <f>F3314*Main!$AF$4</f>
        <v>3641.68</v>
      </c>
      <c r="H3314" s="105"/>
    </row>
    <row r="3315" spans="1:8" x14ac:dyDescent="0.35">
      <c r="A3315" s="416">
        <v>9278301</v>
      </c>
      <c r="B3315" s="254" t="s">
        <v>4098</v>
      </c>
      <c r="C3315" s="320"/>
      <c r="D3315" s="7">
        <v>1</v>
      </c>
      <c r="E3315" s="650">
        <v>3327.9916666666668</v>
      </c>
      <c r="F3315" s="8">
        <f>E3315/100*$I$2*Main!$AF$2</f>
        <v>3993.5899999999997</v>
      </c>
      <c r="G3315" s="639">
        <f>F3315*Main!$AF$4</f>
        <v>3993.5899999999997</v>
      </c>
      <c r="H3315" s="105"/>
    </row>
    <row r="3316" spans="1:8" x14ac:dyDescent="0.35">
      <c r="A3316" s="416">
        <v>9278308</v>
      </c>
      <c r="B3316" s="254" t="s">
        <v>4099</v>
      </c>
      <c r="C3316" s="320"/>
      <c r="D3316" s="7">
        <v>1</v>
      </c>
      <c r="E3316" s="650">
        <v>2973.8333333333335</v>
      </c>
      <c r="F3316" s="8">
        <f>E3316/100*$I$2*Main!$AF$2</f>
        <v>3568.6</v>
      </c>
      <c r="G3316" s="639">
        <f>F3316*Main!$AF$4</f>
        <v>3568.6</v>
      </c>
      <c r="H3316" s="105"/>
    </row>
    <row r="3317" spans="1:8" x14ac:dyDescent="0.35">
      <c r="A3317" s="417">
        <v>9316553</v>
      </c>
      <c r="B3317" s="254" t="s">
        <v>4100</v>
      </c>
      <c r="C3317" s="320"/>
      <c r="D3317" s="7">
        <v>1</v>
      </c>
      <c r="E3317" s="650">
        <v>2853.15</v>
      </c>
      <c r="F3317" s="8">
        <f>E3317/100*$I$2*Main!$AF$2</f>
        <v>3423.78</v>
      </c>
      <c r="G3317" s="639">
        <f>F3317*Main!$AF$4</f>
        <v>3423.78</v>
      </c>
      <c r="H3317" s="105"/>
    </row>
    <row r="3318" spans="1:8" x14ac:dyDescent="0.35">
      <c r="A3318" s="417">
        <v>9316554</v>
      </c>
      <c r="B3318" s="254" t="s">
        <v>4101</v>
      </c>
      <c r="C3318" s="320"/>
      <c r="D3318" s="7">
        <v>1</v>
      </c>
      <c r="E3318" s="650">
        <v>3035.5</v>
      </c>
      <c r="F3318" s="8">
        <f>E3318/100*$I$2*Main!$AF$2</f>
        <v>3642.6</v>
      </c>
      <c r="G3318" s="639">
        <f>F3318*Main!$AF$4</f>
        <v>3642.6</v>
      </c>
      <c r="H3318" s="105"/>
    </row>
    <row r="3319" spans="1:8" x14ac:dyDescent="0.35">
      <c r="A3319" s="417">
        <v>9316555</v>
      </c>
      <c r="B3319" s="254" t="s">
        <v>4102</v>
      </c>
      <c r="C3319" s="320"/>
      <c r="D3319" s="7">
        <v>1</v>
      </c>
      <c r="E3319" s="650">
        <v>3036.5</v>
      </c>
      <c r="F3319" s="8">
        <f>E3319/100*$I$2*Main!$AF$2</f>
        <v>3643.7999999999997</v>
      </c>
      <c r="G3319" s="639">
        <f>F3319*Main!$AF$4</f>
        <v>3643.7999999999997</v>
      </c>
      <c r="H3319" s="105"/>
    </row>
    <row r="3320" spans="1:8" x14ac:dyDescent="0.35">
      <c r="A3320" s="417">
        <v>9316557</v>
      </c>
      <c r="B3320" s="254" t="s">
        <v>4103</v>
      </c>
      <c r="C3320" s="320"/>
      <c r="D3320" s="7">
        <v>1</v>
      </c>
      <c r="E3320" s="650">
        <v>1909.7833333333333</v>
      </c>
      <c r="F3320" s="8">
        <f>E3320/100*$I$2*Main!$AF$2</f>
        <v>2291.7400000000002</v>
      </c>
      <c r="G3320" s="639">
        <f>F3320*Main!$AF$4</f>
        <v>2291.7400000000002</v>
      </c>
      <c r="H3320" s="105"/>
    </row>
    <row r="3321" spans="1:8" x14ac:dyDescent="0.35">
      <c r="A3321" s="417">
        <v>9316558</v>
      </c>
      <c r="B3321" s="254" t="s">
        <v>4104</v>
      </c>
      <c r="C3321" s="320"/>
      <c r="D3321" s="7">
        <v>1</v>
      </c>
      <c r="E3321" s="650">
        <v>1838.9166666666667</v>
      </c>
      <c r="F3321" s="8">
        <f>E3321/100*$I$2*Main!$AF$2</f>
        <v>2206.7000000000003</v>
      </c>
      <c r="G3321" s="639">
        <f>F3321*Main!$AF$4</f>
        <v>2206.7000000000003</v>
      </c>
      <c r="H3321" s="105"/>
    </row>
    <row r="3322" spans="1:8" x14ac:dyDescent="0.35">
      <c r="A3322" s="419">
        <v>9316559</v>
      </c>
      <c r="B3322" s="254" t="s">
        <v>4105</v>
      </c>
      <c r="C3322" s="320"/>
      <c r="D3322" s="7">
        <v>1</v>
      </c>
      <c r="E3322" s="650">
        <v>1838.9166666666667</v>
      </c>
      <c r="F3322" s="8">
        <f>E3322/100*$I$2*Main!$AF$2</f>
        <v>2206.7000000000003</v>
      </c>
      <c r="G3322" s="639">
        <f>F3322*Main!$AF$4</f>
        <v>2206.7000000000003</v>
      </c>
      <c r="H3322" s="105"/>
    </row>
    <row r="3323" spans="1:8" x14ac:dyDescent="0.35">
      <c r="A3323" s="419">
        <v>9316560</v>
      </c>
      <c r="B3323" s="254" t="s">
        <v>4106</v>
      </c>
      <c r="C3323" s="320"/>
      <c r="D3323" s="7">
        <v>1</v>
      </c>
      <c r="E3323" s="650">
        <v>1803.4833333333333</v>
      </c>
      <c r="F3323" s="8">
        <f>E3323/100*$I$2*Main!$AF$2</f>
        <v>2164.1800000000003</v>
      </c>
      <c r="G3323" s="639">
        <f>F3323*Main!$AF$4</f>
        <v>2164.1800000000003</v>
      </c>
      <c r="H3323" s="105"/>
    </row>
    <row r="3324" spans="1:8" x14ac:dyDescent="0.35">
      <c r="A3324" s="416">
        <v>9278313</v>
      </c>
      <c r="B3324" s="254" t="s">
        <v>4107</v>
      </c>
      <c r="C3324" s="7" t="s">
        <v>36</v>
      </c>
      <c r="D3324" s="7">
        <v>1</v>
      </c>
      <c r="E3324" s="650">
        <v>4223.833333333333</v>
      </c>
      <c r="F3324" s="8">
        <f>E3324/100*$I$2*Main!$AF$2</f>
        <v>5068.5999999999995</v>
      </c>
      <c r="G3324" s="639">
        <f>F3324*Main!$AF$4</f>
        <v>5068.5999999999995</v>
      </c>
      <c r="H3324" s="105"/>
    </row>
    <row r="3325" spans="1:8" x14ac:dyDescent="0.35">
      <c r="A3325" s="418">
        <v>9279203</v>
      </c>
      <c r="B3325" s="254" t="s">
        <v>4108</v>
      </c>
      <c r="C3325" s="7" t="s">
        <v>36</v>
      </c>
      <c r="D3325" s="7">
        <v>1</v>
      </c>
      <c r="E3325" s="650">
        <v>6055.1583333333338</v>
      </c>
      <c r="F3325" s="8">
        <f>E3325/100*$I$2*Main!$AF$2</f>
        <v>7266.1900000000005</v>
      </c>
      <c r="G3325" s="639">
        <f>F3325*Main!$AF$4</f>
        <v>7266.1900000000005</v>
      </c>
      <c r="H3325" s="105"/>
    </row>
    <row r="3326" spans="1:8" x14ac:dyDescent="0.35">
      <c r="A3326" s="418">
        <v>9279204</v>
      </c>
      <c r="B3326" s="254" t="s">
        <v>4109</v>
      </c>
      <c r="C3326" s="7" t="s">
        <v>36</v>
      </c>
      <c r="D3326" s="7">
        <v>1</v>
      </c>
      <c r="E3326" s="650">
        <v>5953.9750000000004</v>
      </c>
      <c r="F3326" s="8">
        <f>E3326/100*$I$2*Main!$AF$2</f>
        <v>7144.77</v>
      </c>
      <c r="G3326" s="639">
        <f>F3326*Main!$AF$4</f>
        <v>7144.77</v>
      </c>
      <c r="H3326" s="105"/>
    </row>
    <row r="3327" spans="1:8" x14ac:dyDescent="0.35">
      <c r="A3327" s="416">
        <v>9278314</v>
      </c>
      <c r="B3327" s="254" t="s">
        <v>4110</v>
      </c>
      <c r="C3327" s="7" t="s">
        <v>36</v>
      </c>
      <c r="D3327" s="7">
        <v>1</v>
      </c>
      <c r="E3327" s="650">
        <v>3347.4916666666668</v>
      </c>
      <c r="F3327" s="8">
        <f>E3327/100*$I$2*Main!$AF$2</f>
        <v>4016.99</v>
      </c>
      <c r="G3327" s="639">
        <f>F3327*Main!$AF$4</f>
        <v>4016.99</v>
      </c>
      <c r="H3327" s="105"/>
    </row>
    <row r="3328" spans="1:8" x14ac:dyDescent="0.35">
      <c r="A3328" s="418">
        <v>9278312</v>
      </c>
      <c r="B3328" s="254" t="s">
        <v>4111</v>
      </c>
      <c r="C3328" s="320"/>
      <c r="D3328" s="7">
        <v>1</v>
      </c>
      <c r="E3328" s="650">
        <v>811.7166666666667</v>
      </c>
      <c r="F3328" s="8">
        <f>E3328/100*$I$2*Main!$AF$2</f>
        <v>974.06000000000017</v>
      </c>
      <c r="G3328" s="639">
        <f>F3328*Main!$AF$4</f>
        <v>974.06000000000017</v>
      </c>
      <c r="H3328" s="105"/>
    </row>
    <row r="3329" spans="1:8" x14ac:dyDescent="0.35">
      <c r="A3329" s="416">
        <v>9283423</v>
      </c>
      <c r="B3329" s="254" t="s">
        <v>4112</v>
      </c>
      <c r="C3329" s="320"/>
      <c r="D3329" s="7">
        <v>1</v>
      </c>
      <c r="E3329" s="650">
        <v>10549.075000000001</v>
      </c>
      <c r="F3329" s="8">
        <f>E3329/100*$I$2*Main!$AF$2</f>
        <v>12658.890000000001</v>
      </c>
      <c r="G3329" s="639">
        <f>F3329*Main!$AF$4</f>
        <v>12658.890000000001</v>
      </c>
      <c r="H3329" s="105"/>
    </row>
    <row r="3330" spans="1:8" x14ac:dyDescent="0.35">
      <c r="A3330" s="418">
        <v>9283426</v>
      </c>
      <c r="B3330" s="254" t="s">
        <v>4113</v>
      </c>
      <c r="C3330" s="320"/>
      <c r="D3330" s="7">
        <v>1</v>
      </c>
      <c r="E3330" s="650">
        <v>11974.591666666667</v>
      </c>
      <c r="F3330" s="8">
        <f>E3330/100*$I$2*Main!$AF$2</f>
        <v>14369.51</v>
      </c>
      <c r="G3330" s="639">
        <f>F3330*Main!$AF$4</f>
        <v>14369.51</v>
      </c>
      <c r="H3330" s="105"/>
    </row>
    <row r="3331" spans="1:8" x14ac:dyDescent="0.35">
      <c r="A3331" s="418">
        <v>9308347</v>
      </c>
      <c r="B3331" s="254" t="s">
        <v>4114</v>
      </c>
      <c r="C3331" s="320"/>
      <c r="D3331" s="7">
        <v>1</v>
      </c>
      <c r="E3331" s="650">
        <v>10507.375</v>
      </c>
      <c r="F3331" s="8">
        <f>E3331/100*$I$2*Main!$AF$2</f>
        <v>12608.85</v>
      </c>
      <c r="G3331" s="639">
        <f>F3331*Main!$AF$4</f>
        <v>12608.85</v>
      </c>
      <c r="H3331" s="105"/>
    </row>
    <row r="3332" spans="1:8" x14ac:dyDescent="0.35">
      <c r="A3332" s="418">
        <v>9283424</v>
      </c>
      <c r="B3332" s="254" t="s">
        <v>4115</v>
      </c>
      <c r="C3332" s="320"/>
      <c r="D3332" s="7">
        <v>1</v>
      </c>
      <c r="E3332" s="650">
        <v>13087.25</v>
      </c>
      <c r="F3332" s="8">
        <f>E3332/100*$I$2*Main!$AF$2</f>
        <v>15704.7</v>
      </c>
      <c r="G3332" s="639">
        <f>F3332*Main!$AF$4</f>
        <v>15704.7</v>
      </c>
      <c r="H3332" s="105"/>
    </row>
    <row r="3333" spans="1:8" x14ac:dyDescent="0.35">
      <c r="A3333" s="418">
        <v>9283413</v>
      </c>
      <c r="B3333" s="254" t="s">
        <v>4116</v>
      </c>
      <c r="C3333" s="320"/>
      <c r="D3333" s="7">
        <v>1</v>
      </c>
      <c r="E3333" s="650">
        <v>14776.933333333332</v>
      </c>
      <c r="F3333" s="8">
        <f>E3333/100*$I$2*Main!$AF$2</f>
        <v>17732.32</v>
      </c>
      <c r="G3333" s="639">
        <f>F3333*Main!$AF$4</f>
        <v>17732.32</v>
      </c>
      <c r="H3333" s="105"/>
    </row>
    <row r="3334" spans="1:8" x14ac:dyDescent="0.35">
      <c r="A3334" s="418">
        <v>9308346</v>
      </c>
      <c r="B3334" s="254" t="s">
        <v>4117</v>
      </c>
      <c r="C3334" s="320"/>
      <c r="D3334" s="7">
        <v>1</v>
      </c>
      <c r="E3334" s="650">
        <v>13029.666666666666</v>
      </c>
      <c r="F3334" s="8">
        <f>E3334/100*$I$2*Main!$AF$2</f>
        <v>15635.599999999999</v>
      </c>
      <c r="G3334" s="639">
        <f>F3334*Main!$AF$4</f>
        <v>15635.599999999999</v>
      </c>
      <c r="H3334" s="105"/>
    </row>
    <row r="3335" spans="1:8" x14ac:dyDescent="0.35">
      <c r="A3335" s="418">
        <v>9278299</v>
      </c>
      <c r="B3335" s="254" t="s">
        <v>1000</v>
      </c>
      <c r="C3335" s="320"/>
      <c r="D3335" s="7">
        <v>1</v>
      </c>
      <c r="E3335" s="650">
        <v>3455.5749999999998</v>
      </c>
      <c r="F3335" s="8">
        <f>E3335/100*$I$2*Main!$AF$2</f>
        <v>4146.6899999999996</v>
      </c>
      <c r="G3335" s="639">
        <f>F3335*Main!$AF$4</f>
        <v>4146.6899999999996</v>
      </c>
      <c r="H3335" s="105"/>
    </row>
    <row r="3336" spans="1:8" x14ac:dyDescent="0.35">
      <c r="A3336" s="418">
        <v>9283425</v>
      </c>
      <c r="B3336" s="254" t="s">
        <v>4118</v>
      </c>
      <c r="C3336" s="320"/>
      <c r="D3336" s="7">
        <v>1</v>
      </c>
      <c r="E3336" s="650">
        <v>7684.1416666666664</v>
      </c>
      <c r="F3336" s="8">
        <f>E3336/100*$I$2*Main!$AF$2</f>
        <v>9220.9699999999993</v>
      </c>
      <c r="G3336" s="639">
        <f>F3336*Main!$AF$4</f>
        <v>9220.9699999999993</v>
      </c>
      <c r="H3336" s="105"/>
    </row>
    <row r="3337" spans="1:8" x14ac:dyDescent="0.35">
      <c r="A3337" s="418">
        <v>9283414</v>
      </c>
      <c r="B3337" s="254" t="s">
        <v>4119</v>
      </c>
      <c r="C3337" s="320"/>
      <c r="D3337" s="7">
        <v>1</v>
      </c>
      <c r="E3337" s="650">
        <v>9422.4750000000004</v>
      </c>
      <c r="F3337" s="8">
        <f>E3337/100*$I$2*Main!$AF$2</f>
        <v>11306.97</v>
      </c>
      <c r="G3337" s="639">
        <f>F3337*Main!$AF$4</f>
        <v>11306.97</v>
      </c>
      <c r="H3337" s="105"/>
    </row>
    <row r="3338" spans="1:8" x14ac:dyDescent="0.35">
      <c r="A3338" s="418">
        <v>9308348</v>
      </c>
      <c r="B3338" s="254" t="s">
        <v>4120</v>
      </c>
      <c r="C3338" s="320"/>
      <c r="D3338" s="7">
        <v>1</v>
      </c>
      <c r="E3338" s="650">
        <v>8012.4750000000004</v>
      </c>
      <c r="F3338" s="8">
        <f>E3338/100*$I$2*Main!$AF$2</f>
        <v>9614.9700000000012</v>
      </c>
      <c r="G3338" s="639">
        <f>F3338*Main!$AF$4</f>
        <v>9614.9700000000012</v>
      </c>
      <c r="H3338" s="105"/>
    </row>
    <row r="3339" spans="1:8" x14ac:dyDescent="0.35">
      <c r="A3339" s="418">
        <v>9278315</v>
      </c>
      <c r="B3339" s="254" t="s">
        <v>4121</v>
      </c>
      <c r="C3339" s="320"/>
      <c r="D3339" s="7">
        <v>1</v>
      </c>
      <c r="E3339" s="650">
        <v>6281.45</v>
      </c>
      <c r="F3339" s="8">
        <f>E3339/100*$I$2*Main!$AF$2</f>
        <v>7537.74</v>
      </c>
      <c r="G3339" s="639">
        <f>F3339*Main!$AF$4</f>
        <v>7537.74</v>
      </c>
      <c r="H3339" s="105"/>
    </row>
    <row r="3340" spans="1:8" x14ac:dyDescent="0.35">
      <c r="A3340" s="416">
        <v>9278316</v>
      </c>
      <c r="B3340" s="254" t="s">
        <v>4122</v>
      </c>
      <c r="C3340" s="320"/>
      <c r="D3340" s="7">
        <v>1</v>
      </c>
      <c r="E3340" s="650">
        <v>6534.05</v>
      </c>
      <c r="F3340" s="8">
        <f>E3340/100*$I$2*Main!$AF$2</f>
        <v>7840.8600000000006</v>
      </c>
      <c r="G3340" s="639">
        <f>F3340*Main!$AF$4</f>
        <v>7840.8600000000006</v>
      </c>
      <c r="H3340" s="105"/>
    </row>
    <row r="3341" spans="1:8" x14ac:dyDescent="0.35">
      <c r="A3341" s="418">
        <v>9278317</v>
      </c>
      <c r="B3341" s="254" t="s">
        <v>4123</v>
      </c>
      <c r="C3341" s="7" t="s">
        <v>36</v>
      </c>
      <c r="D3341" s="7">
        <v>1</v>
      </c>
      <c r="E3341" s="650">
        <v>6794.0083333333332</v>
      </c>
      <c r="F3341" s="8">
        <f>E3341/100*$I$2*Main!$AF$2</f>
        <v>8152.81</v>
      </c>
      <c r="G3341" s="639">
        <f>F3341*Main!$AF$4</f>
        <v>8152.81</v>
      </c>
      <c r="H3341" s="105"/>
    </row>
    <row r="3342" spans="1:8" x14ac:dyDescent="0.35">
      <c r="A3342" s="418">
        <v>9278331</v>
      </c>
      <c r="B3342" s="254" t="s">
        <v>4124</v>
      </c>
      <c r="C3342" s="320"/>
      <c r="D3342" s="7">
        <v>1</v>
      </c>
      <c r="E3342" s="650">
        <v>6281.45</v>
      </c>
      <c r="F3342" s="8">
        <f>E3342/100*$I$2*Main!$AF$2</f>
        <v>7537.74</v>
      </c>
      <c r="G3342" s="639">
        <f>F3342*Main!$AF$4</f>
        <v>7537.74</v>
      </c>
      <c r="H3342" s="105"/>
    </row>
    <row r="3343" spans="1:8" x14ac:dyDescent="0.35">
      <c r="A3343" s="418">
        <v>9278332</v>
      </c>
      <c r="B3343" s="254" t="s">
        <v>4125</v>
      </c>
      <c r="C3343" s="320"/>
      <c r="D3343" s="7">
        <v>1</v>
      </c>
      <c r="E3343" s="650">
        <v>6534.05</v>
      </c>
      <c r="F3343" s="8">
        <f>E3343/100*$I$2*Main!$AF$2</f>
        <v>7840.8600000000006</v>
      </c>
      <c r="G3343" s="639">
        <f>F3343*Main!$AF$4</f>
        <v>7840.8600000000006</v>
      </c>
      <c r="H3343" s="105"/>
    </row>
    <row r="3344" spans="1:8" x14ac:dyDescent="0.35">
      <c r="A3344" s="418">
        <v>9278333</v>
      </c>
      <c r="B3344" s="254" t="s">
        <v>4126</v>
      </c>
      <c r="C3344" s="7" t="s">
        <v>36</v>
      </c>
      <c r="D3344" s="7">
        <v>1</v>
      </c>
      <c r="E3344" s="650">
        <v>6794.0083333333332</v>
      </c>
      <c r="F3344" s="8">
        <f>E3344/100*$I$2*Main!$AF$2</f>
        <v>8152.81</v>
      </c>
      <c r="G3344" s="639">
        <f>F3344*Main!$AF$4</f>
        <v>8152.81</v>
      </c>
      <c r="H3344" s="105"/>
    </row>
    <row r="3345" spans="1:8" x14ac:dyDescent="0.35">
      <c r="A3345" s="418">
        <v>9278318</v>
      </c>
      <c r="B3345" s="254" t="s">
        <v>4127</v>
      </c>
      <c r="C3345" s="320"/>
      <c r="D3345" s="7">
        <v>1</v>
      </c>
      <c r="E3345" s="650">
        <v>6281.45</v>
      </c>
      <c r="F3345" s="8">
        <f>E3345/100*$I$2*Main!$AF$2</f>
        <v>7537.74</v>
      </c>
      <c r="G3345" s="639">
        <f>F3345*Main!$AF$4</f>
        <v>7537.74</v>
      </c>
      <c r="H3345" s="105"/>
    </row>
    <row r="3346" spans="1:8" x14ac:dyDescent="0.35">
      <c r="A3346" s="418">
        <v>9278319</v>
      </c>
      <c r="B3346" s="254" t="s">
        <v>4128</v>
      </c>
      <c r="C3346" s="320"/>
      <c r="D3346" s="7">
        <v>1</v>
      </c>
      <c r="E3346" s="650">
        <v>6534.05</v>
      </c>
      <c r="F3346" s="8">
        <f>E3346/100*$I$2*Main!$AF$2</f>
        <v>7840.8600000000006</v>
      </c>
      <c r="G3346" s="639">
        <f>F3346*Main!$AF$4</f>
        <v>7840.8600000000006</v>
      </c>
      <c r="H3346" s="105"/>
    </row>
    <row r="3347" spans="1:8" x14ac:dyDescent="0.35">
      <c r="A3347" s="418">
        <v>9278320</v>
      </c>
      <c r="B3347" s="254" t="s">
        <v>4129</v>
      </c>
      <c r="C3347" s="7" t="s">
        <v>36</v>
      </c>
      <c r="D3347" s="7">
        <v>1</v>
      </c>
      <c r="E3347" s="650">
        <v>6794.0083333333332</v>
      </c>
      <c r="F3347" s="8">
        <f>E3347/100*$I$2*Main!$AF$2</f>
        <v>8152.81</v>
      </c>
      <c r="G3347" s="639">
        <f>F3347*Main!$AF$4</f>
        <v>8152.81</v>
      </c>
      <c r="H3347" s="105"/>
    </row>
    <row r="3348" spans="1:8" x14ac:dyDescent="0.35">
      <c r="A3348" s="418">
        <v>9288441</v>
      </c>
      <c r="B3348" s="254" t="s">
        <v>4130</v>
      </c>
      <c r="C3348" s="320"/>
      <c r="D3348" s="7">
        <v>1</v>
      </c>
      <c r="E3348" s="650">
        <v>6277.5249999999996</v>
      </c>
      <c r="F3348" s="8">
        <f>E3348/100*$I$2*Main!$AF$2</f>
        <v>7533.03</v>
      </c>
      <c r="G3348" s="639">
        <f>F3348*Main!$AF$4</f>
        <v>7533.03</v>
      </c>
      <c r="H3348" s="105"/>
    </row>
    <row r="3349" spans="1:8" x14ac:dyDescent="0.35">
      <c r="A3349" s="418">
        <v>9288442</v>
      </c>
      <c r="B3349" s="254" t="s">
        <v>4131</v>
      </c>
      <c r="C3349" s="320"/>
      <c r="D3349" s="7">
        <v>1</v>
      </c>
      <c r="E3349" s="650">
        <v>6277.5249999999996</v>
      </c>
      <c r="F3349" s="8">
        <f>E3349/100*$I$2*Main!$AF$2</f>
        <v>7533.03</v>
      </c>
      <c r="G3349" s="639">
        <f>F3349*Main!$AF$4</f>
        <v>7533.03</v>
      </c>
      <c r="H3349" s="105"/>
    </row>
    <row r="3350" spans="1:8" x14ac:dyDescent="0.35">
      <c r="A3350" s="418">
        <v>9288443</v>
      </c>
      <c r="B3350" s="254" t="s">
        <v>4132</v>
      </c>
      <c r="C3350" s="320"/>
      <c r="D3350" s="7">
        <v>1</v>
      </c>
      <c r="E3350" s="650">
        <v>6277.5249999999996</v>
      </c>
      <c r="F3350" s="8">
        <f>E3350/100*$I$2*Main!$AF$2</f>
        <v>7533.03</v>
      </c>
      <c r="G3350" s="639">
        <f>F3350*Main!$AF$4</f>
        <v>7533.03</v>
      </c>
      <c r="H3350" s="105"/>
    </row>
    <row r="3351" spans="1:8" x14ac:dyDescent="0.35">
      <c r="A3351" s="418">
        <v>9288444</v>
      </c>
      <c r="B3351" s="254" t="s">
        <v>4133</v>
      </c>
      <c r="C3351" s="320"/>
      <c r="D3351" s="7">
        <v>1</v>
      </c>
      <c r="E3351" s="650">
        <v>6532.7</v>
      </c>
      <c r="F3351" s="8">
        <f>E3351/100*$I$2*Main!$AF$2</f>
        <v>7839.24</v>
      </c>
      <c r="G3351" s="639">
        <f>F3351*Main!$AF$4</f>
        <v>7839.24</v>
      </c>
      <c r="H3351" s="105"/>
    </row>
    <row r="3352" spans="1:8" x14ac:dyDescent="0.35">
      <c r="A3352" s="418">
        <v>9288445</v>
      </c>
      <c r="B3352" s="254" t="s">
        <v>4134</v>
      </c>
      <c r="C3352" s="320"/>
      <c r="D3352" s="7">
        <v>1</v>
      </c>
      <c r="E3352" s="650">
        <v>6532.7</v>
      </c>
      <c r="F3352" s="8">
        <f>E3352/100*$I$2*Main!$AF$2</f>
        <v>7839.24</v>
      </c>
      <c r="G3352" s="639">
        <f>F3352*Main!$AF$4</f>
        <v>7839.24</v>
      </c>
      <c r="H3352" s="105"/>
    </row>
    <row r="3353" spans="1:8" x14ac:dyDescent="0.35">
      <c r="A3353" s="418">
        <v>9288446</v>
      </c>
      <c r="B3353" s="254" t="s">
        <v>4135</v>
      </c>
      <c r="C3353" s="320"/>
      <c r="D3353" s="7">
        <v>1</v>
      </c>
      <c r="E3353" s="650">
        <v>6532.7</v>
      </c>
      <c r="F3353" s="8">
        <f>E3353/100*$I$2*Main!$AF$2</f>
        <v>7839.24</v>
      </c>
      <c r="G3353" s="639">
        <f>F3353*Main!$AF$4</f>
        <v>7839.24</v>
      </c>
      <c r="H3353" s="105"/>
    </row>
    <row r="3354" spans="1:8" x14ac:dyDescent="0.35">
      <c r="A3354" s="418">
        <v>9203466</v>
      </c>
      <c r="B3354" s="254" t="s">
        <v>4136</v>
      </c>
      <c r="C3354" s="320"/>
      <c r="D3354" s="7">
        <v>30</v>
      </c>
      <c r="E3354" s="650">
        <v>502.43333333333334</v>
      </c>
      <c r="F3354" s="8">
        <f>E3354/100*$I$2*Main!$AF$2</f>
        <v>602.92000000000007</v>
      </c>
      <c r="G3354" s="639">
        <f>F3354*Main!$AF$4</f>
        <v>602.92000000000007</v>
      </c>
      <c r="H3354" s="105"/>
    </row>
    <row r="3355" spans="1:8" x14ac:dyDescent="0.35">
      <c r="A3355" s="418">
        <v>9203469</v>
      </c>
      <c r="B3355" s="254" t="s">
        <v>4137</v>
      </c>
      <c r="C3355" s="320"/>
      <c r="D3355" s="7">
        <v>60</v>
      </c>
      <c r="E3355" s="650">
        <v>107.06666666666666</v>
      </c>
      <c r="F3355" s="8">
        <f>E3355/100*$I$2*Main!$AF$2</f>
        <v>128.47999999999999</v>
      </c>
      <c r="G3355" s="639">
        <f>F3355*Main!$AF$4</f>
        <v>128.47999999999999</v>
      </c>
      <c r="H3355" s="105"/>
    </row>
    <row r="3356" spans="1:8" x14ac:dyDescent="0.35">
      <c r="A3356" s="418">
        <v>9203465</v>
      </c>
      <c r="B3356" s="254" t="s">
        <v>4138</v>
      </c>
      <c r="C3356" s="320"/>
      <c r="D3356" s="7">
        <v>30</v>
      </c>
      <c r="E3356" s="650">
        <v>502.43333333333334</v>
      </c>
      <c r="F3356" s="8">
        <f>E3356/100*$I$2*Main!$AF$2</f>
        <v>602.92000000000007</v>
      </c>
      <c r="G3356" s="639">
        <f>F3356*Main!$AF$4</f>
        <v>602.92000000000007</v>
      </c>
      <c r="H3356" s="105"/>
    </row>
    <row r="3357" spans="1:8" x14ac:dyDescent="0.35">
      <c r="A3357" s="418">
        <v>9203468</v>
      </c>
      <c r="B3357" s="254" t="s">
        <v>4139</v>
      </c>
      <c r="C3357" s="320"/>
      <c r="D3357" s="7">
        <v>60</v>
      </c>
      <c r="E3357" s="650">
        <v>107.06666666666666</v>
      </c>
      <c r="F3357" s="8">
        <f>E3357/100*$I$2*Main!$AF$2</f>
        <v>128.47999999999999</v>
      </c>
      <c r="G3357" s="639">
        <f>F3357*Main!$AF$4</f>
        <v>128.47999999999999</v>
      </c>
      <c r="H3357" s="105"/>
    </row>
    <row r="3358" spans="1:8" x14ac:dyDescent="0.35">
      <c r="A3358" s="418">
        <v>9203254</v>
      </c>
      <c r="B3358" s="254" t="s">
        <v>4140</v>
      </c>
      <c r="C3358" s="320"/>
      <c r="D3358" s="7">
        <v>30</v>
      </c>
      <c r="E3358" s="650">
        <v>502.43333333333334</v>
      </c>
      <c r="F3358" s="8">
        <f>E3358/100*$I$2*Main!$AF$2</f>
        <v>602.92000000000007</v>
      </c>
      <c r="G3358" s="639">
        <f>F3358*Main!$AF$4</f>
        <v>602.92000000000007</v>
      </c>
      <c r="H3358" s="105"/>
    </row>
    <row r="3359" spans="1:8" x14ac:dyDescent="0.35">
      <c r="A3359" s="418">
        <v>9203467</v>
      </c>
      <c r="B3359" s="254" t="s">
        <v>4141</v>
      </c>
      <c r="C3359" s="320"/>
      <c r="D3359" s="7">
        <v>60</v>
      </c>
      <c r="E3359" s="650">
        <v>107.06666666666666</v>
      </c>
      <c r="F3359" s="8">
        <f>E3359/100*$I$2*Main!$AF$2</f>
        <v>128.47999999999999</v>
      </c>
      <c r="G3359" s="639">
        <f>F3359*Main!$AF$4</f>
        <v>128.47999999999999</v>
      </c>
      <c r="H3359" s="105"/>
    </row>
    <row r="3360" spans="1:8" x14ac:dyDescent="0.35">
      <c r="A3360" s="418">
        <v>9139148</v>
      </c>
      <c r="B3360" s="254" t="s">
        <v>4142</v>
      </c>
      <c r="C3360" s="320"/>
      <c r="D3360" s="7">
        <v>30</v>
      </c>
      <c r="E3360" s="650">
        <v>942.13333333333333</v>
      </c>
      <c r="F3360" s="8">
        <f>E3360/100*$I$2*Main!$AF$2</f>
        <v>1130.56</v>
      </c>
      <c r="G3360" s="639">
        <f>F3360*Main!$AF$4</f>
        <v>1130.56</v>
      </c>
      <c r="H3360" s="105"/>
    </row>
    <row r="3361" spans="1:8" x14ac:dyDescent="0.35">
      <c r="A3361" s="418">
        <v>9139149</v>
      </c>
      <c r="B3361" s="254" t="s">
        <v>4143</v>
      </c>
      <c r="C3361" s="7" t="s">
        <v>36</v>
      </c>
      <c r="D3361" s="7">
        <v>30</v>
      </c>
      <c r="E3361" s="650">
        <v>953.72500000000002</v>
      </c>
      <c r="F3361" s="8">
        <f>E3361/100*$I$2*Main!$AF$2</f>
        <v>1144.47</v>
      </c>
      <c r="G3361" s="639">
        <f>F3361*Main!$AF$4</f>
        <v>1144.47</v>
      </c>
      <c r="H3361" s="105"/>
    </row>
    <row r="3362" spans="1:8" x14ac:dyDescent="0.35">
      <c r="A3362" s="418">
        <v>9139172</v>
      </c>
      <c r="B3362" s="254" t="s">
        <v>4144</v>
      </c>
      <c r="C3362" s="320"/>
      <c r="D3362" s="7">
        <v>30</v>
      </c>
      <c r="E3362" s="650">
        <v>965.39166666666665</v>
      </c>
      <c r="F3362" s="8">
        <f>E3362/100*$I$2*Main!$AF$2</f>
        <v>1158.47</v>
      </c>
      <c r="G3362" s="639">
        <f>F3362*Main!$AF$4</f>
        <v>1158.47</v>
      </c>
      <c r="H3362" s="105"/>
    </row>
    <row r="3363" spans="1:8" x14ac:dyDescent="0.35">
      <c r="A3363" s="418">
        <v>9139173</v>
      </c>
      <c r="B3363" s="254" t="s">
        <v>4145</v>
      </c>
      <c r="C3363" s="7" t="s">
        <v>36</v>
      </c>
      <c r="D3363" s="7">
        <v>30</v>
      </c>
      <c r="E3363" s="650">
        <v>977.00833333333333</v>
      </c>
      <c r="F3363" s="8">
        <f>E3363/100*$I$2*Main!$AF$2</f>
        <v>1172.4100000000001</v>
      </c>
      <c r="G3363" s="639">
        <f>F3363*Main!$AF$4</f>
        <v>1172.4100000000001</v>
      </c>
      <c r="H3363" s="105"/>
    </row>
    <row r="3364" spans="1:8" x14ac:dyDescent="0.35">
      <c r="A3364" s="418">
        <v>9139174</v>
      </c>
      <c r="B3364" s="254" t="s">
        <v>4146</v>
      </c>
      <c r="C3364" s="320"/>
      <c r="D3364" s="7">
        <v>30</v>
      </c>
      <c r="E3364" s="650">
        <v>988.65</v>
      </c>
      <c r="F3364" s="8">
        <f>E3364/100*$I$2*Main!$AF$2</f>
        <v>1186.3799999999999</v>
      </c>
      <c r="G3364" s="639">
        <f>F3364*Main!$AF$4</f>
        <v>1186.3799999999999</v>
      </c>
      <c r="H3364" s="105"/>
    </row>
    <row r="3365" spans="1:8" x14ac:dyDescent="0.35">
      <c r="A3365" s="418">
        <v>9139176</v>
      </c>
      <c r="B3365" s="254" t="s">
        <v>4147</v>
      </c>
      <c r="C3365" s="7" t="s">
        <v>36</v>
      </c>
      <c r="D3365" s="7">
        <v>30</v>
      </c>
      <c r="E3365" s="650">
        <v>1000.275</v>
      </c>
      <c r="F3365" s="8">
        <f>E3365/100*$I$2*Main!$AF$2</f>
        <v>1200.33</v>
      </c>
      <c r="G3365" s="639">
        <f>F3365*Main!$AF$4</f>
        <v>1200.33</v>
      </c>
      <c r="H3365" s="105"/>
    </row>
    <row r="3366" spans="1:8" x14ac:dyDescent="0.35">
      <c r="A3366" s="418">
        <v>9139177</v>
      </c>
      <c r="B3366" s="254" t="s">
        <v>4148</v>
      </c>
      <c r="C3366" s="320"/>
      <c r="D3366" s="7">
        <v>30</v>
      </c>
      <c r="E3366" s="650">
        <v>1011.8916666666667</v>
      </c>
      <c r="F3366" s="8">
        <f>E3366/100*$I$2*Main!$AF$2</f>
        <v>1214.27</v>
      </c>
      <c r="G3366" s="639">
        <f>F3366*Main!$AF$4</f>
        <v>1214.27</v>
      </c>
      <c r="H3366" s="105"/>
    </row>
    <row r="3367" spans="1:8" x14ac:dyDescent="0.35">
      <c r="A3367" s="418">
        <v>9139152</v>
      </c>
      <c r="B3367" s="254" t="s">
        <v>4149</v>
      </c>
      <c r="C3367" s="320"/>
      <c r="D3367" s="7">
        <v>30</v>
      </c>
      <c r="E3367" s="650">
        <v>1058.425</v>
      </c>
      <c r="F3367" s="8">
        <f>E3367/100*$I$2*Main!$AF$2</f>
        <v>1270.1099999999999</v>
      </c>
      <c r="G3367" s="639">
        <f>F3367*Main!$AF$4</f>
        <v>1270.1099999999999</v>
      </c>
      <c r="H3367" s="105"/>
    </row>
    <row r="3368" spans="1:8" x14ac:dyDescent="0.35">
      <c r="A3368" s="418">
        <v>9139153</v>
      </c>
      <c r="B3368" s="254" t="s">
        <v>4150</v>
      </c>
      <c r="C3368" s="320"/>
      <c r="D3368" s="7">
        <v>30</v>
      </c>
      <c r="E3368" s="650">
        <v>1081.675</v>
      </c>
      <c r="F3368" s="8">
        <f>E3368/100*$I$2*Main!$AF$2</f>
        <v>1298.0099999999998</v>
      </c>
      <c r="G3368" s="639">
        <f>F3368*Main!$AF$4</f>
        <v>1298.0099999999998</v>
      </c>
      <c r="H3368" s="105"/>
    </row>
    <row r="3369" spans="1:8" x14ac:dyDescent="0.35">
      <c r="A3369" s="418">
        <v>9139154</v>
      </c>
      <c r="B3369" s="254" t="s">
        <v>4151</v>
      </c>
      <c r="C3369" s="7" t="s">
        <v>36</v>
      </c>
      <c r="D3369" s="7">
        <v>30</v>
      </c>
      <c r="E3369" s="650">
        <v>1104.9416666666666</v>
      </c>
      <c r="F3369" s="8">
        <f>E3369/100*$I$2*Main!$AF$2</f>
        <v>1325.9299999999998</v>
      </c>
      <c r="G3369" s="639">
        <f>F3369*Main!$AF$4</f>
        <v>1325.9299999999998</v>
      </c>
      <c r="H3369" s="105"/>
    </row>
    <row r="3370" spans="1:8" x14ac:dyDescent="0.35">
      <c r="A3370" s="418">
        <v>9139155</v>
      </c>
      <c r="B3370" s="254" t="s">
        <v>4152</v>
      </c>
      <c r="C3370" s="320"/>
      <c r="D3370" s="7">
        <v>30</v>
      </c>
      <c r="E3370" s="650">
        <v>1151.4666666666667</v>
      </c>
      <c r="F3370" s="8">
        <f>E3370/100*$I$2*Main!$AF$2</f>
        <v>1381.76</v>
      </c>
      <c r="G3370" s="639">
        <f>F3370*Main!$AF$4</f>
        <v>1381.76</v>
      </c>
      <c r="H3370" s="105"/>
    </row>
    <row r="3371" spans="1:8" x14ac:dyDescent="0.35">
      <c r="A3371" s="418">
        <v>9182225</v>
      </c>
      <c r="B3371" s="254" t="s">
        <v>4153</v>
      </c>
      <c r="C3371" s="320"/>
      <c r="D3371" s="7">
        <v>15</v>
      </c>
      <c r="E3371" s="650">
        <v>356.15</v>
      </c>
      <c r="F3371" s="8">
        <f>E3371/100*$I$2*Main!$AF$2</f>
        <v>427.37999999999994</v>
      </c>
      <c r="G3371" s="639">
        <f>F3371*Main!$AF$4</f>
        <v>427.37999999999994</v>
      </c>
      <c r="H3371" s="105"/>
    </row>
    <row r="3372" spans="1:8" x14ac:dyDescent="0.35">
      <c r="A3372" s="418">
        <v>9139189</v>
      </c>
      <c r="B3372" s="254" t="s">
        <v>4154</v>
      </c>
      <c r="C3372" s="320"/>
      <c r="D3372" s="7">
        <v>30</v>
      </c>
      <c r="E3372" s="650">
        <v>942.13333333333333</v>
      </c>
      <c r="F3372" s="8">
        <f>E3372/100*$I$2*Main!$AF$2</f>
        <v>1130.56</v>
      </c>
      <c r="G3372" s="639">
        <f>F3372*Main!$AF$4</f>
        <v>1130.56</v>
      </c>
      <c r="H3372" s="105"/>
    </row>
    <row r="3373" spans="1:8" x14ac:dyDescent="0.35">
      <c r="A3373" s="418">
        <v>9139190</v>
      </c>
      <c r="B3373" s="254" t="s">
        <v>4155</v>
      </c>
      <c r="C3373" s="7" t="s">
        <v>36</v>
      </c>
      <c r="D3373" s="7">
        <v>30</v>
      </c>
      <c r="E3373" s="650">
        <v>953.72500000000002</v>
      </c>
      <c r="F3373" s="8">
        <f>E3373/100*$I$2*Main!$AF$2</f>
        <v>1144.47</v>
      </c>
      <c r="G3373" s="639">
        <f>F3373*Main!$AF$4</f>
        <v>1144.47</v>
      </c>
      <c r="H3373" s="105"/>
    </row>
    <row r="3374" spans="1:8" x14ac:dyDescent="0.35">
      <c r="A3374" s="416">
        <v>9139191</v>
      </c>
      <c r="B3374" s="254" t="s">
        <v>4156</v>
      </c>
      <c r="C3374" s="320"/>
      <c r="D3374" s="7">
        <v>30</v>
      </c>
      <c r="E3374" s="650">
        <v>965.39166666666665</v>
      </c>
      <c r="F3374" s="8">
        <f>E3374/100*$I$2*Main!$AF$2</f>
        <v>1158.47</v>
      </c>
      <c r="G3374" s="639">
        <f>F3374*Main!$AF$4</f>
        <v>1158.47</v>
      </c>
      <c r="H3374" s="105"/>
    </row>
    <row r="3375" spans="1:8" x14ac:dyDescent="0.35">
      <c r="A3375" s="416">
        <v>9139192</v>
      </c>
      <c r="B3375" s="254" t="s">
        <v>4157</v>
      </c>
      <c r="C3375" s="320"/>
      <c r="D3375" s="7">
        <v>30</v>
      </c>
      <c r="E3375" s="650">
        <v>977.00833333333333</v>
      </c>
      <c r="F3375" s="8">
        <f>E3375/100*$I$2*Main!$AF$2</f>
        <v>1172.4100000000001</v>
      </c>
      <c r="G3375" s="639">
        <f>F3375*Main!$AF$4</f>
        <v>1172.4100000000001</v>
      </c>
      <c r="H3375" s="105"/>
    </row>
    <row r="3376" spans="1:8" x14ac:dyDescent="0.35">
      <c r="A3376" s="416">
        <v>9139193</v>
      </c>
      <c r="B3376" s="254" t="s">
        <v>4158</v>
      </c>
      <c r="C3376" s="320"/>
      <c r="D3376" s="7">
        <v>30</v>
      </c>
      <c r="E3376" s="650">
        <v>988.65</v>
      </c>
      <c r="F3376" s="8">
        <f>E3376/100*$I$2*Main!$AF$2</f>
        <v>1186.3799999999999</v>
      </c>
      <c r="G3376" s="639">
        <f>F3376*Main!$AF$4</f>
        <v>1186.3799999999999</v>
      </c>
      <c r="H3376" s="105"/>
    </row>
    <row r="3377" spans="1:8" x14ac:dyDescent="0.35">
      <c r="A3377" s="416">
        <v>9139194</v>
      </c>
      <c r="B3377" s="254" t="s">
        <v>4159</v>
      </c>
      <c r="C3377" s="7" t="s">
        <v>36</v>
      </c>
      <c r="D3377" s="7">
        <v>30</v>
      </c>
      <c r="E3377" s="650">
        <v>1000.275</v>
      </c>
      <c r="F3377" s="8">
        <f>E3377/100*$I$2*Main!$AF$2</f>
        <v>1200.33</v>
      </c>
      <c r="G3377" s="639">
        <f>F3377*Main!$AF$4</f>
        <v>1200.33</v>
      </c>
      <c r="H3377" s="105"/>
    </row>
    <row r="3378" spans="1:8" x14ac:dyDescent="0.35">
      <c r="A3378" s="416">
        <v>9139195</v>
      </c>
      <c r="B3378" s="254" t="s">
        <v>4160</v>
      </c>
      <c r="C3378" s="320"/>
      <c r="D3378" s="7">
        <v>30</v>
      </c>
      <c r="E3378" s="650">
        <v>1011.8916666666667</v>
      </c>
      <c r="F3378" s="8">
        <f>E3378/100*$I$2*Main!$AF$2</f>
        <v>1214.27</v>
      </c>
      <c r="G3378" s="639">
        <f>F3378*Main!$AF$4</f>
        <v>1214.27</v>
      </c>
      <c r="H3378" s="105"/>
    </row>
    <row r="3379" spans="1:8" x14ac:dyDescent="0.35">
      <c r="A3379" s="416">
        <v>9139196</v>
      </c>
      <c r="B3379" s="254" t="s">
        <v>4161</v>
      </c>
      <c r="C3379" s="320"/>
      <c r="D3379" s="7">
        <v>30</v>
      </c>
      <c r="E3379" s="650">
        <v>1058.425</v>
      </c>
      <c r="F3379" s="8">
        <f>E3379/100*$I$2*Main!$AF$2</f>
        <v>1270.1099999999999</v>
      </c>
      <c r="G3379" s="639">
        <f>F3379*Main!$AF$4</f>
        <v>1270.1099999999999</v>
      </c>
      <c r="H3379" s="105"/>
    </row>
    <row r="3380" spans="1:8" x14ac:dyDescent="0.35">
      <c r="A3380" s="416">
        <v>9139197</v>
      </c>
      <c r="B3380" s="254" t="s">
        <v>4162</v>
      </c>
      <c r="C3380" s="320"/>
      <c r="D3380" s="7">
        <v>30</v>
      </c>
      <c r="E3380" s="650">
        <v>1081.675</v>
      </c>
      <c r="F3380" s="8">
        <f>E3380/100*$I$2*Main!$AF$2</f>
        <v>1298.0099999999998</v>
      </c>
      <c r="G3380" s="639">
        <f>F3380*Main!$AF$4</f>
        <v>1298.0099999999998</v>
      </c>
      <c r="H3380" s="105"/>
    </row>
    <row r="3381" spans="1:8" x14ac:dyDescent="0.35">
      <c r="A3381" s="416">
        <v>9139198</v>
      </c>
      <c r="B3381" s="254" t="s">
        <v>4163</v>
      </c>
      <c r="C3381" s="7" t="s">
        <v>36</v>
      </c>
      <c r="D3381" s="7">
        <v>30</v>
      </c>
      <c r="E3381" s="650">
        <v>1104.9416666666666</v>
      </c>
      <c r="F3381" s="8">
        <f>E3381/100*$I$2*Main!$AF$2</f>
        <v>1325.9299999999998</v>
      </c>
      <c r="G3381" s="639">
        <f>F3381*Main!$AF$4</f>
        <v>1325.9299999999998</v>
      </c>
      <c r="H3381" s="105"/>
    </row>
    <row r="3382" spans="1:8" x14ac:dyDescent="0.35">
      <c r="A3382" s="416">
        <v>9139199</v>
      </c>
      <c r="B3382" s="254" t="s">
        <v>4164</v>
      </c>
      <c r="C3382" s="320"/>
      <c r="D3382" s="7">
        <v>30</v>
      </c>
      <c r="E3382" s="650">
        <v>1151.4666666666667</v>
      </c>
      <c r="F3382" s="8">
        <f>E3382/100*$I$2*Main!$AF$2</f>
        <v>1381.76</v>
      </c>
      <c r="G3382" s="639">
        <f>F3382*Main!$AF$4</f>
        <v>1381.76</v>
      </c>
      <c r="H3382" s="105"/>
    </row>
    <row r="3383" spans="1:8" x14ac:dyDescent="0.35">
      <c r="A3383" s="416">
        <v>9182227</v>
      </c>
      <c r="B3383" s="254" t="s">
        <v>4165</v>
      </c>
      <c r="C3383" s="320"/>
      <c r="D3383" s="7">
        <v>15</v>
      </c>
      <c r="E3383" s="650">
        <v>331.875</v>
      </c>
      <c r="F3383" s="8">
        <f>E3383/100*$I$2*Main!$AF$2</f>
        <v>398.25</v>
      </c>
      <c r="G3383" s="639">
        <f>F3383*Main!$AF$4</f>
        <v>398.25</v>
      </c>
      <c r="H3383" s="105"/>
    </row>
    <row r="3384" spans="1:8" x14ac:dyDescent="0.35">
      <c r="A3384" s="416">
        <v>9139157</v>
      </c>
      <c r="B3384" s="254" t="s">
        <v>4166</v>
      </c>
      <c r="C3384" s="7" t="s">
        <v>36</v>
      </c>
      <c r="D3384" s="7">
        <v>30</v>
      </c>
      <c r="E3384" s="650">
        <v>942.13333333333333</v>
      </c>
      <c r="F3384" s="8">
        <f>E3384/100*$I$2*Main!$AF$2</f>
        <v>1130.56</v>
      </c>
      <c r="G3384" s="639">
        <f>F3384*Main!$AF$4</f>
        <v>1130.56</v>
      </c>
      <c r="H3384" s="105"/>
    </row>
    <row r="3385" spans="1:8" x14ac:dyDescent="0.35">
      <c r="A3385" s="416">
        <v>9139158</v>
      </c>
      <c r="B3385" s="254" t="s">
        <v>4167</v>
      </c>
      <c r="C3385" s="7" t="s">
        <v>36</v>
      </c>
      <c r="D3385" s="7">
        <v>30</v>
      </c>
      <c r="E3385" s="650">
        <v>953.72500000000002</v>
      </c>
      <c r="F3385" s="8">
        <f>E3385/100*$I$2*Main!$AF$2</f>
        <v>1144.47</v>
      </c>
      <c r="G3385" s="639">
        <f>F3385*Main!$AF$4</f>
        <v>1144.47</v>
      </c>
      <c r="H3385" s="105"/>
    </row>
    <row r="3386" spans="1:8" x14ac:dyDescent="0.35">
      <c r="A3386" s="416">
        <v>9139159</v>
      </c>
      <c r="B3386" s="254" t="s">
        <v>4168</v>
      </c>
      <c r="C3386" s="7" t="s">
        <v>36</v>
      </c>
      <c r="D3386" s="7">
        <v>30</v>
      </c>
      <c r="E3386" s="650">
        <v>965.39166666666665</v>
      </c>
      <c r="F3386" s="8">
        <f>E3386/100*$I$2*Main!$AF$2</f>
        <v>1158.47</v>
      </c>
      <c r="G3386" s="639">
        <f>F3386*Main!$AF$4</f>
        <v>1158.47</v>
      </c>
      <c r="H3386" s="105"/>
    </row>
    <row r="3387" spans="1:8" x14ac:dyDescent="0.35">
      <c r="A3387" s="416">
        <v>9139160</v>
      </c>
      <c r="B3387" s="254" t="s">
        <v>4169</v>
      </c>
      <c r="C3387" s="7" t="s">
        <v>36</v>
      </c>
      <c r="D3387" s="7">
        <v>30</v>
      </c>
      <c r="E3387" s="650">
        <v>977.00833333333333</v>
      </c>
      <c r="F3387" s="8">
        <f>E3387/100*$I$2*Main!$AF$2</f>
        <v>1172.4100000000001</v>
      </c>
      <c r="G3387" s="639">
        <f>F3387*Main!$AF$4</f>
        <v>1172.4100000000001</v>
      </c>
      <c r="H3387" s="105"/>
    </row>
    <row r="3388" spans="1:8" x14ac:dyDescent="0.35">
      <c r="A3388" s="416">
        <v>9139181</v>
      </c>
      <c r="B3388" s="254" t="s">
        <v>4170</v>
      </c>
      <c r="C3388" s="7" t="s">
        <v>36</v>
      </c>
      <c r="D3388" s="7">
        <v>30</v>
      </c>
      <c r="E3388" s="650">
        <v>988.65</v>
      </c>
      <c r="F3388" s="8">
        <f>E3388/100*$I$2*Main!$AF$2</f>
        <v>1186.3799999999999</v>
      </c>
      <c r="G3388" s="639">
        <f>F3388*Main!$AF$4</f>
        <v>1186.3799999999999</v>
      </c>
      <c r="H3388" s="105"/>
    </row>
    <row r="3389" spans="1:8" x14ac:dyDescent="0.35">
      <c r="A3389" s="416">
        <v>9139183</v>
      </c>
      <c r="B3389" s="254" t="s">
        <v>4171</v>
      </c>
      <c r="C3389" s="7" t="s">
        <v>36</v>
      </c>
      <c r="D3389" s="7">
        <v>30</v>
      </c>
      <c r="E3389" s="650">
        <v>1011.8916666666667</v>
      </c>
      <c r="F3389" s="8">
        <f>E3389/100*$I$2*Main!$AF$2</f>
        <v>1214.27</v>
      </c>
      <c r="G3389" s="639">
        <f>F3389*Main!$AF$4</f>
        <v>1214.27</v>
      </c>
      <c r="H3389" s="105"/>
    </row>
    <row r="3390" spans="1:8" x14ac:dyDescent="0.35">
      <c r="A3390" s="416">
        <v>9139184</v>
      </c>
      <c r="B3390" s="254" t="s">
        <v>4172</v>
      </c>
      <c r="C3390" s="7" t="s">
        <v>36</v>
      </c>
      <c r="D3390" s="7">
        <v>30</v>
      </c>
      <c r="E3390" s="650">
        <v>1058.425</v>
      </c>
      <c r="F3390" s="8">
        <f>E3390/100*$I$2*Main!$AF$2</f>
        <v>1270.1099999999999</v>
      </c>
      <c r="G3390" s="639">
        <f>F3390*Main!$AF$4</f>
        <v>1270.1099999999999</v>
      </c>
      <c r="H3390" s="105"/>
    </row>
    <row r="3391" spans="1:8" x14ac:dyDescent="0.35">
      <c r="A3391" s="416">
        <v>9139185</v>
      </c>
      <c r="B3391" s="254" t="s">
        <v>4173</v>
      </c>
      <c r="C3391" s="7" t="s">
        <v>36</v>
      </c>
      <c r="D3391" s="7">
        <v>30</v>
      </c>
      <c r="E3391" s="650">
        <v>1081.675</v>
      </c>
      <c r="F3391" s="8">
        <f>E3391/100*$I$2*Main!$AF$2</f>
        <v>1298.0099999999998</v>
      </c>
      <c r="G3391" s="639">
        <f>F3391*Main!$AF$4</f>
        <v>1298.0099999999998</v>
      </c>
      <c r="H3391" s="105"/>
    </row>
    <row r="3392" spans="1:8" x14ac:dyDescent="0.35">
      <c r="A3392" s="416">
        <v>9139186</v>
      </c>
      <c r="B3392" s="254" t="s">
        <v>4174</v>
      </c>
      <c r="C3392" s="7" t="s">
        <v>36</v>
      </c>
      <c r="D3392" s="7">
        <v>30</v>
      </c>
      <c r="E3392" s="650">
        <v>1104.9416666666666</v>
      </c>
      <c r="F3392" s="8">
        <f>E3392/100*$I$2*Main!$AF$2</f>
        <v>1325.9299999999998</v>
      </c>
      <c r="G3392" s="639">
        <f>F3392*Main!$AF$4</f>
        <v>1325.9299999999998</v>
      </c>
      <c r="H3392" s="105"/>
    </row>
    <row r="3393" spans="1:8" x14ac:dyDescent="0.35">
      <c r="A3393" s="416">
        <v>9139187</v>
      </c>
      <c r="B3393" s="254" t="s">
        <v>4175</v>
      </c>
      <c r="C3393" s="7" t="s">
        <v>36</v>
      </c>
      <c r="D3393" s="7">
        <v>30</v>
      </c>
      <c r="E3393" s="650">
        <v>1151.4666666666667</v>
      </c>
      <c r="F3393" s="8">
        <f>E3393/100*$I$2*Main!$AF$2</f>
        <v>1381.76</v>
      </c>
      <c r="G3393" s="639">
        <f>F3393*Main!$AF$4</f>
        <v>1381.76</v>
      </c>
      <c r="H3393" s="105"/>
    </row>
    <row r="3394" spans="1:8" x14ac:dyDescent="0.35">
      <c r="A3394" s="416">
        <v>9194596</v>
      </c>
      <c r="B3394" s="254" t="s">
        <v>4176</v>
      </c>
      <c r="C3394" s="7" t="s">
        <v>36</v>
      </c>
      <c r="D3394" s="7">
        <v>30</v>
      </c>
      <c r="E3394" s="650">
        <v>935.05833333333328</v>
      </c>
      <c r="F3394" s="8">
        <f>E3394/100*$I$2*Main!$AF$2</f>
        <v>1122.07</v>
      </c>
      <c r="G3394" s="639">
        <f>F3394*Main!$AF$4</f>
        <v>1122.07</v>
      </c>
      <c r="H3394" s="105"/>
    </row>
    <row r="3395" spans="1:8" x14ac:dyDescent="0.35">
      <c r="A3395" s="416">
        <v>9194597</v>
      </c>
      <c r="B3395" s="254" t="s">
        <v>4177</v>
      </c>
      <c r="C3395" s="320"/>
      <c r="D3395" s="7">
        <v>30</v>
      </c>
      <c r="E3395" s="650">
        <v>969.92499999999995</v>
      </c>
      <c r="F3395" s="8">
        <f>E3395/100*$I$2*Main!$AF$2</f>
        <v>1163.9099999999999</v>
      </c>
      <c r="G3395" s="639">
        <f>F3395*Main!$AF$4</f>
        <v>1163.9099999999999</v>
      </c>
      <c r="H3395" s="105"/>
    </row>
    <row r="3396" spans="1:8" x14ac:dyDescent="0.35">
      <c r="A3396" s="416">
        <v>9194598</v>
      </c>
      <c r="B3396" s="254" t="s">
        <v>4178</v>
      </c>
      <c r="C3396" s="320"/>
      <c r="D3396" s="7">
        <v>30</v>
      </c>
      <c r="E3396" s="650">
        <v>1004.825</v>
      </c>
      <c r="F3396" s="8">
        <f>E3396/100*$I$2*Main!$AF$2</f>
        <v>1205.7900000000002</v>
      </c>
      <c r="G3396" s="639">
        <f>F3396*Main!$AF$4</f>
        <v>1205.7900000000002</v>
      </c>
      <c r="H3396" s="105"/>
    </row>
    <row r="3397" spans="1:8" x14ac:dyDescent="0.35">
      <c r="A3397" s="416">
        <v>9211574</v>
      </c>
      <c r="B3397" s="254" t="s">
        <v>4179</v>
      </c>
      <c r="C3397" s="320"/>
      <c r="D3397" s="7">
        <v>30</v>
      </c>
      <c r="E3397" s="650">
        <v>1051.3499999999999</v>
      </c>
      <c r="F3397" s="8">
        <f>E3397/100*$I$2*Main!$AF$2</f>
        <v>1261.6199999999999</v>
      </c>
      <c r="G3397" s="639">
        <f>F3397*Main!$AF$4</f>
        <v>1261.6199999999999</v>
      </c>
      <c r="H3397" s="105"/>
    </row>
    <row r="3398" spans="1:8" x14ac:dyDescent="0.35">
      <c r="A3398" s="416">
        <v>9194599</v>
      </c>
      <c r="B3398" s="254" t="s">
        <v>4180</v>
      </c>
      <c r="C3398" s="320"/>
      <c r="D3398" s="7">
        <v>30</v>
      </c>
      <c r="E3398" s="650">
        <v>1074.5999999999999</v>
      </c>
      <c r="F3398" s="8">
        <f>E3398/100*$I$2*Main!$AF$2</f>
        <v>1289.5199999999998</v>
      </c>
      <c r="G3398" s="639">
        <f>F3398*Main!$AF$4</f>
        <v>1289.5199999999998</v>
      </c>
      <c r="H3398" s="105"/>
    </row>
    <row r="3399" spans="1:8" x14ac:dyDescent="0.35">
      <c r="A3399" s="416">
        <v>9211576</v>
      </c>
      <c r="B3399" s="254" t="s">
        <v>4181</v>
      </c>
      <c r="C3399" s="7" t="s">
        <v>36</v>
      </c>
      <c r="D3399" s="7">
        <v>30</v>
      </c>
      <c r="E3399" s="650">
        <v>1097.8833333333334</v>
      </c>
      <c r="F3399" s="8">
        <f>E3399/100*$I$2*Main!$AF$2</f>
        <v>1317.46</v>
      </c>
      <c r="G3399" s="639">
        <f>F3399*Main!$AF$4</f>
        <v>1317.46</v>
      </c>
      <c r="H3399" s="105"/>
    </row>
    <row r="3400" spans="1:8" x14ac:dyDescent="0.35">
      <c r="A3400" s="416">
        <v>9194600</v>
      </c>
      <c r="B3400" s="254" t="s">
        <v>4182</v>
      </c>
      <c r="C3400" s="7" t="s">
        <v>36</v>
      </c>
      <c r="D3400" s="7">
        <v>30</v>
      </c>
      <c r="E3400" s="650">
        <v>1609.5666666666666</v>
      </c>
      <c r="F3400" s="8">
        <f>E3400/100*$I$2*Main!$AF$2</f>
        <v>1931.48</v>
      </c>
      <c r="G3400" s="639">
        <f>F3400*Main!$AF$4</f>
        <v>1931.48</v>
      </c>
      <c r="H3400" s="105"/>
    </row>
    <row r="3401" spans="1:8" x14ac:dyDescent="0.35">
      <c r="A3401" s="416">
        <v>9194618</v>
      </c>
      <c r="B3401" s="254" t="s">
        <v>4183</v>
      </c>
      <c r="C3401" s="320"/>
      <c r="D3401" s="7">
        <v>10</v>
      </c>
      <c r="E3401" s="650">
        <v>323.79166666666669</v>
      </c>
      <c r="F3401" s="8">
        <f>E3401/100*$I$2*Main!$AF$2</f>
        <v>388.55000000000007</v>
      </c>
      <c r="G3401" s="639">
        <f>F3401*Main!$AF$4</f>
        <v>388.55000000000007</v>
      </c>
      <c r="H3401" s="105"/>
    </row>
    <row r="3402" spans="1:8" x14ac:dyDescent="0.35">
      <c r="A3402" s="416">
        <v>9194601</v>
      </c>
      <c r="B3402" s="254" t="s">
        <v>4184</v>
      </c>
      <c r="C3402" s="7" t="s">
        <v>36</v>
      </c>
      <c r="D3402" s="7">
        <v>30</v>
      </c>
      <c r="E3402" s="650">
        <v>935.05833333333328</v>
      </c>
      <c r="F3402" s="8">
        <f>E3402/100*$I$2*Main!$AF$2</f>
        <v>1122.07</v>
      </c>
      <c r="G3402" s="639">
        <f>F3402*Main!$AF$4</f>
        <v>1122.07</v>
      </c>
      <c r="H3402" s="105"/>
    </row>
    <row r="3403" spans="1:8" x14ac:dyDescent="0.35">
      <c r="A3403" s="416">
        <v>9194602</v>
      </c>
      <c r="B3403" s="254" t="s">
        <v>4185</v>
      </c>
      <c r="C3403" s="320"/>
      <c r="D3403" s="7">
        <v>30</v>
      </c>
      <c r="E3403" s="650">
        <v>969.92499999999995</v>
      </c>
      <c r="F3403" s="8">
        <f>E3403/100*$I$2*Main!$AF$2</f>
        <v>1163.9099999999999</v>
      </c>
      <c r="G3403" s="639">
        <f>F3403*Main!$AF$4</f>
        <v>1163.9099999999999</v>
      </c>
      <c r="H3403" s="105"/>
    </row>
    <row r="3404" spans="1:8" x14ac:dyDescent="0.35">
      <c r="A3404" s="416">
        <v>9194603</v>
      </c>
      <c r="B3404" s="254" t="s">
        <v>4186</v>
      </c>
      <c r="C3404" s="320"/>
      <c r="D3404" s="7">
        <v>30</v>
      </c>
      <c r="E3404" s="650">
        <v>1004.825</v>
      </c>
      <c r="F3404" s="8">
        <f>E3404/100*$I$2*Main!$AF$2</f>
        <v>1205.7900000000002</v>
      </c>
      <c r="G3404" s="639">
        <f>F3404*Main!$AF$4</f>
        <v>1205.7900000000002</v>
      </c>
      <c r="H3404" s="105"/>
    </row>
    <row r="3405" spans="1:8" x14ac:dyDescent="0.35">
      <c r="A3405" s="416">
        <v>9211577</v>
      </c>
      <c r="B3405" s="254" t="s">
        <v>4187</v>
      </c>
      <c r="C3405" s="320"/>
      <c r="D3405" s="7">
        <v>30</v>
      </c>
      <c r="E3405" s="650">
        <v>1051.3499999999999</v>
      </c>
      <c r="F3405" s="8">
        <f>E3405/100*$I$2*Main!$AF$2</f>
        <v>1261.6199999999999</v>
      </c>
      <c r="G3405" s="639">
        <f>F3405*Main!$AF$4</f>
        <v>1261.6199999999999</v>
      </c>
      <c r="H3405" s="105"/>
    </row>
    <row r="3406" spans="1:8" x14ac:dyDescent="0.35">
      <c r="A3406" s="416">
        <v>9194604</v>
      </c>
      <c r="B3406" s="254" t="s">
        <v>4188</v>
      </c>
      <c r="C3406" s="320"/>
      <c r="D3406" s="7">
        <v>30</v>
      </c>
      <c r="E3406" s="650">
        <v>1074.5999999999999</v>
      </c>
      <c r="F3406" s="8">
        <f>E3406/100*$I$2*Main!$AF$2</f>
        <v>1289.5199999999998</v>
      </c>
      <c r="G3406" s="639">
        <f>F3406*Main!$AF$4</f>
        <v>1289.5199999999998</v>
      </c>
      <c r="H3406" s="105"/>
    </row>
    <row r="3407" spans="1:8" x14ac:dyDescent="0.35">
      <c r="A3407" s="416">
        <v>9194620</v>
      </c>
      <c r="B3407" s="254" t="s">
        <v>4189</v>
      </c>
      <c r="C3407" s="320"/>
      <c r="D3407" s="7">
        <v>10</v>
      </c>
      <c r="E3407" s="650">
        <v>323.79166666666669</v>
      </c>
      <c r="F3407" s="8">
        <f>E3407/100*$I$2*Main!$AF$2</f>
        <v>388.55000000000007</v>
      </c>
      <c r="G3407" s="639">
        <f>F3407*Main!$AF$4</f>
        <v>388.55000000000007</v>
      </c>
      <c r="H3407" s="105"/>
    </row>
    <row r="3408" spans="1:8" x14ac:dyDescent="0.35">
      <c r="A3408" s="416">
        <v>9194606</v>
      </c>
      <c r="B3408" s="254" t="s">
        <v>4190</v>
      </c>
      <c r="C3408" s="7" t="s">
        <v>36</v>
      </c>
      <c r="D3408" s="7">
        <v>30</v>
      </c>
      <c r="E3408" s="650">
        <v>935.05833333333328</v>
      </c>
      <c r="F3408" s="8">
        <f>E3408/100*$I$2*Main!$AF$2</f>
        <v>1122.07</v>
      </c>
      <c r="G3408" s="639">
        <f>F3408*Main!$AF$4</f>
        <v>1122.07</v>
      </c>
      <c r="H3408" s="105"/>
    </row>
    <row r="3409" spans="1:8" x14ac:dyDescent="0.35">
      <c r="A3409" s="416">
        <v>9194607</v>
      </c>
      <c r="B3409" s="254" t="s">
        <v>4191</v>
      </c>
      <c r="C3409" s="320"/>
      <c r="D3409" s="7">
        <v>30</v>
      </c>
      <c r="E3409" s="650">
        <v>969.92499999999995</v>
      </c>
      <c r="F3409" s="8">
        <f>E3409/100*$I$2*Main!$AF$2</f>
        <v>1163.9099999999999</v>
      </c>
      <c r="G3409" s="639">
        <f>F3409*Main!$AF$4</f>
        <v>1163.9099999999999</v>
      </c>
      <c r="H3409" s="105"/>
    </row>
    <row r="3410" spans="1:8" x14ac:dyDescent="0.35">
      <c r="A3410" s="416">
        <v>9194608</v>
      </c>
      <c r="B3410" s="254" t="s">
        <v>4192</v>
      </c>
      <c r="C3410" s="320"/>
      <c r="D3410" s="7">
        <v>30</v>
      </c>
      <c r="E3410" s="650">
        <v>1004.825</v>
      </c>
      <c r="F3410" s="8">
        <f>E3410/100*$I$2*Main!$AF$2</f>
        <v>1205.7900000000002</v>
      </c>
      <c r="G3410" s="639">
        <f>F3410*Main!$AF$4</f>
        <v>1205.7900000000002</v>
      </c>
      <c r="H3410" s="105"/>
    </row>
    <row r="3411" spans="1:8" x14ac:dyDescent="0.35">
      <c r="A3411" s="416">
        <v>9211580</v>
      </c>
      <c r="B3411" s="254" t="s">
        <v>4193</v>
      </c>
      <c r="C3411" s="320"/>
      <c r="D3411" s="7">
        <v>30</v>
      </c>
      <c r="E3411" s="650">
        <v>1051.3499999999999</v>
      </c>
      <c r="F3411" s="8">
        <f>E3411/100*$I$2*Main!$AF$2</f>
        <v>1261.6199999999999</v>
      </c>
      <c r="G3411" s="639">
        <f>F3411*Main!$AF$4</f>
        <v>1261.6199999999999</v>
      </c>
      <c r="H3411" s="105"/>
    </row>
    <row r="3412" spans="1:8" x14ac:dyDescent="0.35">
      <c r="A3412" s="416">
        <v>9194609</v>
      </c>
      <c r="B3412" s="254" t="s">
        <v>4194</v>
      </c>
      <c r="C3412" s="320"/>
      <c r="D3412" s="7">
        <v>30</v>
      </c>
      <c r="E3412" s="650">
        <v>1074.5999999999999</v>
      </c>
      <c r="F3412" s="8">
        <f>E3412/100*$I$2*Main!$AF$2</f>
        <v>1289.5199999999998</v>
      </c>
      <c r="G3412" s="639">
        <f>F3412*Main!$AF$4</f>
        <v>1289.5199999999998</v>
      </c>
      <c r="H3412" s="105"/>
    </row>
    <row r="3413" spans="1:8" x14ac:dyDescent="0.35">
      <c r="A3413" s="416">
        <v>9211581</v>
      </c>
      <c r="B3413" s="254" t="s">
        <v>4195</v>
      </c>
      <c r="C3413" s="7" t="s">
        <v>36</v>
      </c>
      <c r="D3413" s="7">
        <v>30</v>
      </c>
      <c r="E3413" s="650">
        <v>1097.8833333333334</v>
      </c>
      <c r="F3413" s="8">
        <f>E3413/100*$I$2*Main!$AF$2</f>
        <v>1317.46</v>
      </c>
      <c r="G3413" s="639">
        <f>F3413*Main!$AF$4</f>
        <v>1317.46</v>
      </c>
      <c r="H3413" s="105"/>
    </row>
    <row r="3414" spans="1:8" x14ac:dyDescent="0.35">
      <c r="A3414" s="416">
        <v>9194610</v>
      </c>
      <c r="B3414" s="254" t="s">
        <v>4196</v>
      </c>
      <c r="C3414" s="7" t="s">
        <v>36</v>
      </c>
      <c r="D3414" s="7">
        <v>30</v>
      </c>
      <c r="E3414" s="650">
        <v>1609.5666666666666</v>
      </c>
      <c r="F3414" s="8">
        <f>E3414/100*$I$2*Main!$AF$2</f>
        <v>1931.48</v>
      </c>
      <c r="G3414" s="639">
        <f>F3414*Main!$AF$4</f>
        <v>1931.48</v>
      </c>
      <c r="H3414" s="105"/>
    </row>
    <row r="3415" spans="1:8" x14ac:dyDescent="0.35">
      <c r="A3415" s="416">
        <v>9194622</v>
      </c>
      <c r="B3415" s="254" t="s">
        <v>4197</v>
      </c>
      <c r="C3415" s="320"/>
      <c r="D3415" s="7">
        <v>10</v>
      </c>
      <c r="E3415" s="650">
        <v>323.79166666666669</v>
      </c>
      <c r="F3415" s="8">
        <f>E3415/100*$I$2*Main!$AF$2</f>
        <v>388.55000000000007</v>
      </c>
      <c r="G3415" s="639">
        <f>F3415*Main!$AF$4</f>
        <v>388.55000000000007</v>
      </c>
      <c r="H3415" s="105"/>
    </row>
    <row r="3416" spans="1:8" x14ac:dyDescent="0.35">
      <c r="A3416" s="416">
        <v>9182247</v>
      </c>
      <c r="B3416" s="254" t="s">
        <v>4198</v>
      </c>
      <c r="C3416" s="320"/>
      <c r="D3416" s="7">
        <v>1</v>
      </c>
      <c r="E3416" s="650">
        <v>11301.45</v>
      </c>
      <c r="F3416" s="8">
        <f>E3416/100*$I$2*Main!$AF$2</f>
        <v>13561.740000000002</v>
      </c>
      <c r="G3416" s="639">
        <f>F3416*Main!$AF$4</f>
        <v>13561.740000000002</v>
      </c>
      <c r="H3416" s="105"/>
    </row>
    <row r="3417" spans="1:8" x14ac:dyDescent="0.35">
      <c r="A3417" s="416">
        <v>9182249</v>
      </c>
      <c r="B3417" s="254" t="s">
        <v>4199</v>
      </c>
      <c r="C3417" s="320"/>
      <c r="D3417" s="7">
        <v>1</v>
      </c>
      <c r="E3417" s="650">
        <v>11301.45</v>
      </c>
      <c r="F3417" s="8">
        <f>E3417/100*$I$2*Main!$AF$2</f>
        <v>13561.740000000002</v>
      </c>
      <c r="G3417" s="639">
        <f>F3417*Main!$AF$4</f>
        <v>13561.740000000002</v>
      </c>
      <c r="H3417" s="105"/>
    </row>
    <row r="3418" spans="1:8" x14ac:dyDescent="0.35">
      <c r="A3418" s="416">
        <v>9182250</v>
      </c>
      <c r="B3418" s="254" t="s">
        <v>4200</v>
      </c>
      <c r="C3418" s="320"/>
      <c r="D3418" s="7">
        <v>1</v>
      </c>
      <c r="E3418" s="650">
        <v>11301.45</v>
      </c>
      <c r="F3418" s="8">
        <f>E3418/100*$I$2*Main!$AF$2</f>
        <v>13561.740000000002</v>
      </c>
      <c r="G3418" s="639">
        <f>F3418*Main!$AF$4</f>
        <v>13561.740000000002</v>
      </c>
      <c r="H3418" s="105"/>
    </row>
    <row r="3419" spans="1:8" x14ac:dyDescent="0.35">
      <c r="A3419" s="416">
        <v>9278248</v>
      </c>
      <c r="B3419" s="254" t="s">
        <v>4201</v>
      </c>
      <c r="C3419" s="320"/>
      <c r="D3419" s="7">
        <v>30</v>
      </c>
      <c r="E3419" s="650">
        <v>950.52499999999998</v>
      </c>
      <c r="F3419" s="8">
        <f>E3419/100*$I$2*Main!$AF$2</f>
        <v>1140.6300000000001</v>
      </c>
      <c r="G3419" s="639">
        <f>F3419*Main!$AF$4</f>
        <v>1140.6300000000001</v>
      </c>
      <c r="H3419" s="105"/>
    </row>
    <row r="3420" spans="1:8" x14ac:dyDescent="0.35">
      <c r="A3420" s="416">
        <v>9230269</v>
      </c>
      <c r="B3420" s="254" t="s">
        <v>4202</v>
      </c>
      <c r="C3420" s="320"/>
      <c r="D3420" s="7">
        <v>30</v>
      </c>
      <c r="E3420" s="650">
        <v>950.52499999999998</v>
      </c>
      <c r="F3420" s="8">
        <f>E3420/100*$I$2*Main!$AF$2</f>
        <v>1140.6300000000001</v>
      </c>
      <c r="G3420" s="639">
        <f>F3420*Main!$AF$4</f>
        <v>1140.6300000000001</v>
      </c>
      <c r="H3420" s="105"/>
    </row>
    <row r="3421" spans="1:8" x14ac:dyDescent="0.35">
      <c r="A3421" s="416">
        <v>9230268</v>
      </c>
      <c r="B3421" s="254" t="s">
        <v>4203</v>
      </c>
      <c r="C3421" s="320"/>
      <c r="D3421" s="7">
        <v>30</v>
      </c>
      <c r="E3421" s="650">
        <v>950.52499999999998</v>
      </c>
      <c r="F3421" s="8">
        <f>E3421/100*$I$2*Main!$AF$2</f>
        <v>1140.6300000000001</v>
      </c>
      <c r="G3421" s="639">
        <f>F3421*Main!$AF$4</f>
        <v>1140.6300000000001</v>
      </c>
      <c r="H3421" s="105"/>
    </row>
    <row r="3422" spans="1:8" x14ac:dyDescent="0.35">
      <c r="A3422" s="416">
        <v>9278250</v>
      </c>
      <c r="B3422" s="254" t="s">
        <v>4204</v>
      </c>
      <c r="C3422" s="320"/>
      <c r="D3422" s="7">
        <v>15</v>
      </c>
      <c r="E3422" s="650">
        <v>769.97500000000002</v>
      </c>
      <c r="F3422" s="8">
        <f>E3422/100*$I$2*Main!$AF$2</f>
        <v>923.97</v>
      </c>
      <c r="G3422" s="639">
        <f>F3422*Main!$AF$4</f>
        <v>923.97</v>
      </c>
      <c r="H3422" s="105"/>
    </row>
    <row r="3423" spans="1:8" x14ac:dyDescent="0.35">
      <c r="A3423" s="416">
        <v>9182230</v>
      </c>
      <c r="B3423" s="254" t="s">
        <v>4205</v>
      </c>
      <c r="C3423" s="320"/>
      <c r="D3423" s="7">
        <v>15</v>
      </c>
      <c r="E3423" s="650">
        <v>769.97500000000002</v>
      </c>
      <c r="F3423" s="8">
        <f>E3423/100*$I$2*Main!$AF$2</f>
        <v>923.97</v>
      </c>
      <c r="G3423" s="639">
        <f>F3423*Main!$AF$4</f>
        <v>923.97</v>
      </c>
      <c r="H3423" s="105"/>
    </row>
    <row r="3424" spans="1:8" x14ac:dyDescent="0.35">
      <c r="A3424" s="416">
        <v>9278249</v>
      </c>
      <c r="B3424" s="254" t="s">
        <v>4206</v>
      </c>
      <c r="C3424" s="320"/>
      <c r="D3424" s="7">
        <v>15</v>
      </c>
      <c r="E3424" s="650">
        <v>769.97500000000002</v>
      </c>
      <c r="F3424" s="8">
        <f>E3424/100*$I$2*Main!$AF$2</f>
        <v>923.97</v>
      </c>
      <c r="G3424" s="639">
        <f>F3424*Main!$AF$4</f>
        <v>923.97</v>
      </c>
      <c r="H3424" s="105"/>
    </row>
    <row r="3425" spans="1:8" x14ac:dyDescent="0.35">
      <c r="A3425" s="416">
        <v>9182256</v>
      </c>
      <c r="B3425" s="254" t="s">
        <v>4207</v>
      </c>
      <c r="C3425" s="320"/>
      <c r="D3425" s="7">
        <v>1</v>
      </c>
      <c r="E3425" s="650">
        <v>5293.2666666666664</v>
      </c>
      <c r="F3425" s="8">
        <f>E3425/100*$I$2*Main!$AF$2</f>
        <v>6351.9199999999992</v>
      </c>
      <c r="G3425" s="639">
        <f>F3425*Main!$AF$4</f>
        <v>6351.9199999999992</v>
      </c>
      <c r="H3425" s="105"/>
    </row>
    <row r="3426" spans="1:8" x14ac:dyDescent="0.35">
      <c r="A3426" s="416">
        <v>9211067</v>
      </c>
      <c r="B3426" s="254" t="s">
        <v>4208</v>
      </c>
      <c r="C3426" s="320"/>
      <c r="D3426" s="7">
        <v>1</v>
      </c>
      <c r="E3426" s="650">
        <v>7339.3083333333334</v>
      </c>
      <c r="F3426" s="8">
        <f>E3426/100*$I$2*Main!$AF$2</f>
        <v>8807.17</v>
      </c>
      <c r="G3426" s="639">
        <f>F3426*Main!$AF$4</f>
        <v>8807.17</v>
      </c>
      <c r="H3426" s="105"/>
    </row>
    <row r="3427" spans="1:8" x14ac:dyDescent="0.35">
      <c r="A3427" s="416">
        <v>9182257</v>
      </c>
      <c r="B3427" s="254" t="s">
        <v>4209</v>
      </c>
      <c r="C3427" s="320"/>
      <c r="D3427" s="7">
        <v>1</v>
      </c>
      <c r="E3427" s="650">
        <v>7939.85</v>
      </c>
      <c r="F3427" s="8">
        <f>E3427/100*$I$2*Main!$AF$2</f>
        <v>9527.82</v>
      </c>
      <c r="G3427" s="639">
        <f>F3427*Main!$AF$4</f>
        <v>9527.82</v>
      </c>
      <c r="H3427" s="105"/>
    </row>
    <row r="3428" spans="1:8" x14ac:dyDescent="0.35">
      <c r="A3428" s="416">
        <v>9211078</v>
      </c>
      <c r="B3428" s="254" t="s">
        <v>4210</v>
      </c>
      <c r="C3428" s="320"/>
      <c r="D3428" s="7">
        <v>1</v>
      </c>
      <c r="E3428" s="650">
        <v>8387.7666666666664</v>
      </c>
      <c r="F3428" s="8">
        <f>E3428/100*$I$2*Main!$AF$2</f>
        <v>10065.32</v>
      </c>
      <c r="G3428" s="639">
        <f>F3428*Main!$AF$4</f>
        <v>10065.32</v>
      </c>
      <c r="H3428" s="105"/>
    </row>
    <row r="3429" spans="1:8" x14ac:dyDescent="0.35">
      <c r="A3429" s="416">
        <v>9182258</v>
      </c>
      <c r="B3429" s="254" t="s">
        <v>4211</v>
      </c>
      <c r="C3429" s="7" t="s">
        <v>36</v>
      </c>
      <c r="D3429" s="7">
        <v>1</v>
      </c>
      <c r="E3429" s="650">
        <v>9527.8333333333339</v>
      </c>
      <c r="F3429" s="8">
        <f>E3429/100*$I$2*Main!$AF$2</f>
        <v>11433.4</v>
      </c>
      <c r="G3429" s="639">
        <f>F3429*Main!$AF$4</f>
        <v>11433.4</v>
      </c>
      <c r="H3429" s="105"/>
    </row>
    <row r="3430" spans="1:8" x14ac:dyDescent="0.35">
      <c r="A3430" s="418">
        <v>9182261</v>
      </c>
      <c r="B3430" s="254" t="s">
        <v>4212</v>
      </c>
      <c r="C3430" s="320"/>
      <c r="D3430" s="7">
        <v>1</v>
      </c>
      <c r="E3430" s="650">
        <v>5293.2666666666664</v>
      </c>
      <c r="F3430" s="8">
        <f>E3430/100*$I$2*Main!$AF$2</f>
        <v>6351.9199999999992</v>
      </c>
      <c r="G3430" s="639">
        <f>F3430*Main!$AF$4</f>
        <v>6351.9199999999992</v>
      </c>
      <c r="H3430" s="105"/>
    </row>
    <row r="3431" spans="1:8" x14ac:dyDescent="0.35">
      <c r="A3431" s="418">
        <v>9211652</v>
      </c>
      <c r="B3431" s="254" t="s">
        <v>4213</v>
      </c>
      <c r="C3431" s="320"/>
      <c r="D3431" s="7">
        <v>1</v>
      </c>
      <c r="E3431" s="650">
        <v>7339.3083333333334</v>
      </c>
      <c r="F3431" s="8">
        <f>E3431/100*$I$2*Main!$AF$2</f>
        <v>8807.17</v>
      </c>
      <c r="G3431" s="639">
        <f>F3431*Main!$AF$4</f>
        <v>8807.17</v>
      </c>
      <c r="H3431" s="105"/>
    </row>
    <row r="3432" spans="1:8" x14ac:dyDescent="0.35">
      <c r="A3432" s="418">
        <v>9182262</v>
      </c>
      <c r="B3432" s="254" t="s">
        <v>4214</v>
      </c>
      <c r="C3432" s="320"/>
      <c r="D3432" s="7">
        <v>1</v>
      </c>
      <c r="E3432" s="650">
        <v>7939.85</v>
      </c>
      <c r="F3432" s="8">
        <f>E3432/100*$I$2*Main!$AF$2</f>
        <v>9527.82</v>
      </c>
      <c r="G3432" s="639">
        <f>F3432*Main!$AF$4</f>
        <v>9527.82</v>
      </c>
      <c r="H3432" s="105"/>
    </row>
    <row r="3433" spans="1:8" x14ac:dyDescent="0.35">
      <c r="A3433" s="418">
        <v>9211653</v>
      </c>
      <c r="B3433" s="254" t="s">
        <v>4215</v>
      </c>
      <c r="C3433" s="320"/>
      <c r="D3433" s="7">
        <v>1</v>
      </c>
      <c r="E3433" s="650">
        <v>8387.7666666666664</v>
      </c>
      <c r="F3433" s="8">
        <f>E3433/100*$I$2*Main!$AF$2</f>
        <v>10065.32</v>
      </c>
      <c r="G3433" s="639">
        <f>F3433*Main!$AF$4</f>
        <v>10065.32</v>
      </c>
      <c r="H3433" s="105"/>
    </row>
    <row r="3434" spans="1:8" x14ac:dyDescent="0.35">
      <c r="A3434" s="418">
        <v>9182263</v>
      </c>
      <c r="B3434" s="254" t="s">
        <v>4216</v>
      </c>
      <c r="C3434" s="7" t="s">
        <v>36</v>
      </c>
      <c r="D3434" s="7">
        <v>1</v>
      </c>
      <c r="E3434" s="650">
        <v>9527.8333333333339</v>
      </c>
      <c r="F3434" s="8">
        <f>E3434/100*$I$2*Main!$AF$2</f>
        <v>11433.4</v>
      </c>
      <c r="G3434" s="639">
        <f>F3434*Main!$AF$4</f>
        <v>11433.4</v>
      </c>
      <c r="H3434" s="105"/>
    </row>
    <row r="3435" spans="1:8" x14ac:dyDescent="0.35">
      <c r="A3435" s="418">
        <v>9182266</v>
      </c>
      <c r="B3435" s="254" t="s">
        <v>4217</v>
      </c>
      <c r="C3435" s="7" t="s">
        <v>36</v>
      </c>
      <c r="D3435" s="7">
        <v>1</v>
      </c>
      <c r="E3435" s="650">
        <v>5293.2666666666664</v>
      </c>
      <c r="F3435" s="8">
        <f>E3435/100*$I$2*Main!$AF$2</f>
        <v>6351.9199999999992</v>
      </c>
      <c r="G3435" s="639">
        <f>F3435*Main!$AF$4</f>
        <v>6351.9199999999992</v>
      </c>
      <c r="H3435" s="105"/>
    </row>
    <row r="3436" spans="1:8" x14ac:dyDescent="0.35">
      <c r="A3436" s="418">
        <v>9211654</v>
      </c>
      <c r="B3436" s="254" t="s">
        <v>4218</v>
      </c>
      <c r="C3436" s="7" t="s">
        <v>36</v>
      </c>
      <c r="D3436" s="7">
        <v>1</v>
      </c>
      <c r="E3436" s="650">
        <v>7339.3083333333334</v>
      </c>
      <c r="F3436" s="8">
        <f>E3436/100*$I$2*Main!$AF$2</f>
        <v>8807.17</v>
      </c>
      <c r="G3436" s="639">
        <f>F3436*Main!$AF$4</f>
        <v>8807.17</v>
      </c>
      <c r="H3436" s="105"/>
    </row>
    <row r="3437" spans="1:8" x14ac:dyDescent="0.35">
      <c r="A3437" s="418">
        <v>9182267</v>
      </c>
      <c r="B3437" s="254" t="s">
        <v>4219</v>
      </c>
      <c r="C3437" s="7" t="s">
        <v>36</v>
      </c>
      <c r="D3437" s="7">
        <v>1</v>
      </c>
      <c r="E3437" s="650">
        <v>7939.85</v>
      </c>
      <c r="F3437" s="8">
        <f>E3437/100*$I$2*Main!$AF$2</f>
        <v>9527.82</v>
      </c>
      <c r="G3437" s="639">
        <f>F3437*Main!$AF$4</f>
        <v>9527.82</v>
      </c>
      <c r="H3437" s="105"/>
    </row>
    <row r="3438" spans="1:8" x14ac:dyDescent="0.35">
      <c r="A3438" s="418">
        <v>9211655</v>
      </c>
      <c r="B3438" s="254" t="s">
        <v>4220</v>
      </c>
      <c r="C3438" s="320"/>
      <c r="D3438" s="7">
        <v>1</v>
      </c>
      <c r="E3438" s="650">
        <v>8387.7666666666664</v>
      </c>
      <c r="F3438" s="8">
        <f>E3438/100*$I$2*Main!$AF$2</f>
        <v>10065.32</v>
      </c>
      <c r="G3438" s="639">
        <f>F3438*Main!$AF$4</f>
        <v>10065.32</v>
      </c>
      <c r="H3438" s="105"/>
    </row>
    <row r="3439" spans="1:8" x14ac:dyDescent="0.35">
      <c r="A3439" s="416">
        <v>9182268</v>
      </c>
      <c r="B3439" s="254" t="s">
        <v>4221</v>
      </c>
      <c r="C3439" s="7" t="s">
        <v>36</v>
      </c>
      <c r="D3439" s="7">
        <v>1</v>
      </c>
      <c r="E3439" s="650">
        <v>9527.8333333333339</v>
      </c>
      <c r="F3439" s="8">
        <f>E3439/100*$I$2*Main!$AF$2</f>
        <v>11433.4</v>
      </c>
      <c r="G3439" s="639">
        <f>F3439*Main!$AF$4</f>
        <v>11433.4</v>
      </c>
      <c r="H3439" s="105"/>
    </row>
    <row r="3440" spans="1:8" x14ac:dyDescent="0.35">
      <c r="A3440" s="416">
        <v>9194843</v>
      </c>
      <c r="B3440" s="254" t="s">
        <v>4222</v>
      </c>
      <c r="C3440" s="320"/>
      <c r="D3440" s="7">
        <v>1</v>
      </c>
      <c r="E3440" s="650">
        <v>5242.3583333333336</v>
      </c>
      <c r="F3440" s="8">
        <f>E3440/100*$I$2*Main!$AF$2</f>
        <v>6290.83</v>
      </c>
      <c r="G3440" s="639">
        <f>F3440*Main!$AF$4</f>
        <v>6290.83</v>
      </c>
      <c r="H3440" s="105"/>
    </row>
    <row r="3441" spans="1:8" x14ac:dyDescent="0.35">
      <c r="A3441" s="416">
        <v>9194844</v>
      </c>
      <c r="B3441" s="254" t="s">
        <v>4223</v>
      </c>
      <c r="C3441" s="320"/>
      <c r="D3441" s="7">
        <v>1</v>
      </c>
      <c r="E3441" s="650">
        <v>7339.3083333333334</v>
      </c>
      <c r="F3441" s="8">
        <f>E3441/100*$I$2*Main!$AF$2</f>
        <v>8807.17</v>
      </c>
      <c r="G3441" s="639">
        <f>F3441*Main!$AF$4</f>
        <v>8807.17</v>
      </c>
      <c r="H3441" s="105"/>
    </row>
    <row r="3442" spans="1:8" x14ac:dyDescent="0.35">
      <c r="A3442" s="416">
        <v>9194845</v>
      </c>
      <c r="B3442" s="254" t="s">
        <v>4224</v>
      </c>
      <c r="C3442" s="320"/>
      <c r="D3442" s="7">
        <v>1</v>
      </c>
      <c r="E3442" s="650">
        <v>6815.0666666666666</v>
      </c>
      <c r="F3442" s="8">
        <f>E3442/100*$I$2*Main!$AF$2</f>
        <v>8178.08</v>
      </c>
      <c r="G3442" s="639">
        <f>F3442*Main!$AF$4</f>
        <v>8178.08</v>
      </c>
      <c r="H3442" s="105"/>
    </row>
    <row r="3443" spans="1:8" x14ac:dyDescent="0.35">
      <c r="A3443" s="416">
        <v>9194846</v>
      </c>
      <c r="B3443" s="254" t="s">
        <v>4225</v>
      </c>
      <c r="C3443" s="7" t="s">
        <v>36</v>
      </c>
      <c r="D3443" s="7">
        <v>1</v>
      </c>
      <c r="E3443" s="650">
        <v>8387.7666666666664</v>
      </c>
      <c r="F3443" s="8">
        <f>E3443/100*$I$2*Main!$AF$2</f>
        <v>10065.32</v>
      </c>
      <c r="G3443" s="639">
        <f>F3443*Main!$AF$4</f>
        <v>10065.32</v>
      </c>
      <c r="H3443" s="105"/>
    </row>
    <row r="3444" spans="1:8" x14ac:dyDescent="0.35">
      <c r="A3444" s="416">
        <v>9194847</v>
      </c>
      <c r="B3444" s="254" t="s">
        <v>4226</v>
      </c>
      <c r="C3444" s="7" t="s">
        <v>36</v>
      </c>
      <c r="D3444" s="7">
        <v>1</v>
      </c>
      <c r="E3444" s="650">
        <v>9436.2250000000004</v>
      </c>
      <c r="F3444" s="8">
        <f>E3444/100*$I$2*Main!$AF$2</f>
        <v>11323.470000000001</v>
      </c>
      <c r="G3444" s="639">
        <f>F3444*Main!$AF$4</f>
        <v>11323.470000000001</v>
      </c>
      <c r="H3444" s="105"/>
    </row>
    <row r="3445" spans="1:8" x14ac:dyDescent="0.35">
      <c r="A3445" s="416">
        <v>9194852</v>
      </c>
      <c r="B3445" s="254" t="s">
        <v>4227</v>
      </c>
      <c r="C3445" s="320"/>
      <c r="D3445" s="7">
        <v>1</v>
      </c>
      <c r="E3445" s="650">
        <v>5242.3583333333336</v>
      </c>
      <c r="F3445" s="8">
        <f>E3445/100*$I$2*Main!$AF$2</f>
        <v>6290.83</v>
      </c>
      <c r="G3445" s="639">
        <f>F3445*Main!$AF$4</f>
        <v>6290.83</v>
      </c>
      <c r="H3445" s="105"/>
    </row>
    <row r="3446" spans="1:8" x14ac:dyDescent="0.35">
      <c r="A3446" s="416">
        <v>9194853</v>
      </c>
      <c r="B3446" s="254" t="s">
        <v>4228</v>
      </c>
      <c r="C3446" s="320"/>
      <c r="D3446" s="7">
        <v>1</v>
      </c>
      <c r="E3446" s="650">
        <v>7339.3083333333334</v>
      </c>
      <c r="F3446" s="8">
        <f>E3446/100*$I$2*Main!$AF$2</f>
        <v>8807.17</v>
      </c>
      <c r="G3446" s="639">
        <f>F3446*Main!$AF$4</f>
        <v>8807.17</v>
      </c>
      <c r="H3446" s="105"/>
    </row>
    <row r="3447" spans="1:8" x14ac:dyDescent="0.35">
      <c r="A3447" s="416">
        <v>9194854</v>
      </c>
      <c r="B3447" s="254" t="s">
        <v>4229</v>
      </c>
      <c r="C3447" s="320"/>
      <c r="D3447" s="7">
        <v>1</v>
      </c>
      <c r="E3447" s="650">
        <v>6815.0666666666666</v>
      </c>
      <c r="F3447" s="8">
        <f>E3447/100*$I$2*Main!$AF$2</f>
        <v>8178.08</v>
      </c>
      <c r="G3447" s="639">
        <f>F3447*Main!$AF$4</f>
        <v>8178.08</v>
      </c>
      <c r="H3447" s="105"/>
    </row>
    <row r="3448" spans="1:8" x14ac:dyDescent="0.35">
      <c r="A3448" s="416">
        <v>9194855</v>
      </c>
      <c r="B3448" s="254" t="s">
        <v>4230</v>
      </c>
      <c r="C3448" s="7" t="s">
        <v>36</v>
      </c>
      <c r="D3448" s="7">
        <v>1</v>
      </c>
      <c r="E3448" s="650">
        <v>8387.7666666666664</v>
      </c>
      <c r="F3448" s="8">
        <f>E3448/100*$I$2*Main!$AF$2</f>
        <v>10065.32</v>
      </c>
      <c r="G3448" s="639">
        <f>F3448*Main!$AF$4</f>
        <v>10065.32</v>
      </c>
      <c r="H3448" s="105"/>
    </row>
    <row r="3449" spans="1:8" x14ac:dyDescent="0.35">
      <c r="A3449" s="416">
        <v>9194856</v>
      </c>
      <c r="B3449" s="254" t="s">
        <v>4231</v>
      </c>
      <c r="C3449" s="7" t="s">
        <v>36</v>
      </c>
      <c r="D3449" s="7">
        <v>1</v>
      </c>
      <c r="E3449" s="650">
        <v>9436.2250000000004</v>
      </c>
      <c r="F3449" s="8">
        <f>E3449/100*$I$2*Main!$AF$2</f>
        <v>11323.470000000001</v>
      </c>
      <c r="G3449" s="639">
        <f>F3449*Main!$AF$4</f>
        <v>11323.470000000001</v>
      </c>
      <c r="H3449" s="105"/>
    </row>
    <row r="3450" spans="1:8" x14ac:dyDescent="0.35">
      <c r="A3450" s="416">
        <v>9194861</v>
      </c>
      <c r="B3450" s="254" t="s">
        <v>4232</v>
      </c>
      <c r="C3450" s="320"/>
      <c r="D3450" s="7">
        <v>1</v>
      </c>
      <c r="E3450" s="650">
        <v>5242.3583333333336</v>
      </c>
      <c r="F3450" s="8">
        <f>E3450/100*$I$2*Main!$AF$2</f>
        <v>6290.83</v>
      </c>
      <c r="G3450" s="639">
        <f>F3450*Main!$AF$4</f>
        <v>6290.83</v>
      </c>
      <c r="H3450" s="105"/>
    </row>
    <row r="3451" spans="1:8" x14ac:dyDescent="0.35">
      <c r="A3451" s="416">
        <v>9194862</v>
      </c>
      <c r="B3451" s="254" t="s">
        <v>4233</v>
      </c>
      <c r="C3451" s="320"/>
      <c r="D3451" s="7">
        <v>1</v>
      </c>
      <c r="E3451" s="650">
        <v>7339.3083333333334</v>
      </c>
      <c r="F3451" s="8">
        <f>E3451/100*$I$2*Main!$AF$2</f>
        <v>8807.17</v>
      </c>
      <c r="G3451" s="639">
        <f>F3451*Main!$AF$4</f>
        <v>8807.17</v>
      </c>
      <c r="H3451" s="105"/>
    </row>
    <row r="3452" spans="1:8" x14ac:dyDescent="0.35">
      <c r="A3452" s="416">
        <v>9194863</v>
      </c>
      <c r="B3452" s="254" t="s">
        <v>4234</v>
      </c>
      <c r="C3452" s="320"/>
      <c r="D3452" s="7">
        <v>1</v>
      </c>
      <c r="E3452" s="650">
        <v>6815.0666666666666</v>
      </c>
      <c r="F3452" s="8">
        <f>E3452/100*$I$2*Main!$AF$2</f>
        <v>8178.08</v>
      </c>
      <c r="G3452" s="639">
        <f>F3452*Main!$AF$4</f>
        <v>8178.08</v>
      </c>
      <c r="H3452" s="105"/>
    </row>
    <row r="3453" spans="1:8" x14ac:dyDescent="0.35">
      <c r="A3453" s="416">
        <v>9194864</v>
      </c>
      <c r="B3453" s="254" t="s">
        <v>4235</v>
      </c>
      <c r="C3453" s="7" t="s">
        <v>36</v>
      </c>
      <c r="D3453" s="7">
        <v>1</v>
      </c>
      <c r="E3453" s="650">
        <v>8387.7666666666664</v>
      </c>
      <c r="F3453" s="8">
        <f>E3453/100*$I$2*Main!$AF$2</f>
        <v>10065.32</v>
      </c>
      <c r="G3453" s="639">
        <f>F3453*Main!$AF$4</f>
        <v>10065.32</v>
      </c>
      <c r="H3453" s="105"/>
    </row>
    <row r="3454" spans="1:8" x14ac:dyDescent="0.35">
      <c r="A3454" s="416">
        <v>9194865</v>
      </c>
      <c r="B3454" s="254" t="s">
        <v>4236</v>
      </c>
      <c r="C3454" s="7" t="s">
        <v>36</v>
      </c>
      <c r="D3454" s="7">
        <v>1</v>
      </c>
      <c r="E3454" s="650">
        <v>9436.2250000000004</v>
      </c>
      <c r="F3454" s="8">
        <f>E3454/100*$I$2*Main!$AF$2</f>
        <v>11323.470000000001</v>
      </c>
      <c r="G3454" s="639">
        <f>F3454*Main!$AF$4</f>
        <v>11323.470000000001</v>
      </c>
      <c r="H3454" s="105"/>
    </row>
    <row r="3455" spans="1:8" x14ac:dyDescent="0.35">
      <c r="A3455" s="416">
        <v>9278309</v>
      </c>
      <c r="B3455" s="254" t="s">
        <v>4237</v>
      </c>
      <c r="C3455" s="320"/>
      <c r="D3455" s="7">
        <v>1</v>
      </c>
      <c r="E3455" s="650">
        <v>10529.25</v>
      </c>
      <c r="F3455" s="8">
        <f>E3455/100*$I$2*Main!$AF$2</f>
        <v>12635.1</v>
      </c>
      <c r="G3455" s="639">
        <f>F3455*Main!$AF$4</f>
        <v>12635.1</v>
      </c>
      <c r="H3455" s="105"/>
    </row>
    <row r="3456" spans="1:8" x14ac:dyDescent="0.35">
      <c r="A3456" s="416">
        <v>9316556</v>
      </c>
      <c r="B3456" s="254" t="s">
        <v>4238</v>
      </c>
      <c r="C3456" s="320"/>
      <c r="D3456" s="7">
        <v>1</v>
      </c>
      <c r="E3456" s="650">
        <v>3794.7416666666668</v>
      </c>
      <c r="F3456" s="8">
        <f>E3456/100*$I$2*Main!$AF$2</f>
        <v>4553.6900000000005</v>
      </c>
      <c r="G3456" s="639">
        <f>F3456*Main!$AF$4</f>
        <v>4553.6900000000005</v>
      </c>
      <c r="H3456" s="105"/>
    </row>
    <row r="3457" spans="1:8" x14ac:dyDescent="0.35">
      <c r="A3457" s="416">
        <v>9278310</v>
      </c>
      <c r="B3457" s="254" t="s">
        <v>4239</v>
      </c>
      <c r="C3457" s="320"/>
      <c r="D3457" s="7">
        <v>1</v>
      </c>
      <c r="E3457" s="650">
        <v>14839.1</v>
      </c>
      <c r="F3457" s="8">
        <f>E3457/100*$I$2*Main!$AF$2</f>
        <v>17806.919999999998</v>
      </c>
      <c r="G3457" s="639">
        <f>F3457*Main!$AF$4</f>
        <v>17806.919999999998</v>
      </c>
      <c r="H3457" s="105"/>
    </row>
    <row r="3458" spans="1:8" x14ac:dyDescent="0.35">
      <c r="A3458" s="416">
        <v>9209578</v>
      </c>
      <c r="B3458" s="254" t="s">
        <v>4240</v>
      </c>
      <c r="C3458" s="320"/>
      <c r="D3458" s="7">
        <v>1</v>
      </c>
      <c r="E3458" s="650">
        <v>8553.3166666666675</v>
      </c>
      <c r="F3458" s="8">
        <f>E3458/100*$I$2*Main!$AF$2</f>
        <v>10263.980000000001</v>
      </c>
      <c r="G3458" s="639">
        <f>F3458*Main!$AF$4</f>
        <v>10263.980000000001</v>
      </c>
      <c r="H3458" s="105"/>
    </row>
    <row r="3459" spans="1:8" x14ac:dyDescent="0.35">
      <c r="A3459" s="416">
        <v>9209580</v>
      </c>
      <c r="B3459" s="254" t="s">
        <v>4241</v>
      </c>
      <c r="C3459" s="320"/>
      <c r="D3459" s="7">
        <v>1</v>
      </c>
      <c r="E3459" s="650">
        <v>8792.4166666666661</v>
      </c>
      <c r="F3459" s="8">
        <f>E3459/100*$I$2*Main!$AF$2</f>
        <v>10550.9</v>
      </c>
      <c r="G3459" s="639">
        <f>F3459*Main!$AF$4</f>
        <v>10550.9</v>
      </c>
      <c r="H3459" s="105"/>
    </row>
    <row r="3460" spans="1:8" x14ac:dyDescent="0.35">
      <c r="A3460" s="416">
        <v>9209582</v>
      </c>
      <c r="B3460" s="254" t="s">
        <v>4242</v>
      </c>
      <c r="C3460" s="7" t="s">
        <v>36</v>
      </c>
      <c r="D3460" s="7">
        <v>1</v>
      </c>
      <c r="E3460" s="650">
        <v>13400.258333333333</v>
      </c>
      <c r="F3460" s="8">
        <f>E3460/100*$I$2*Main!$AF$2</f>
        <v>16080.309999999998</v>
      </c>
      <c r="G3460" s="639">
        <f>F3460*Main!$AF$4</f>
        <v>16080.309999999998</v>
      </c>
      <c r="H3460" s="105"/>
    </row>
    <row r="3461" spans="1:8" x14ac:dyDescent="0.35">
      <c r="A3461" s="416">
        <v>9209569</v>
      </c>
      <c r="B3461" s="254" t="s">
        <v>4243</v>
      </c>
      <c r="C3461" s="320"/>
      <c r="D3461" s="7">
        <v>1</v>
      </c>
      <c r="E3461" s="650">
        <v>8553.3166666666675</v>
      </c>
      <c r="F3461" s="8">
        <f>E3461/100*$I$2*Main!$AF$2</f>
        <v>10263.980000000001</v>
      </c>
      <c r="G3461" s="639">
        <f>F3461*Main!$AF$4</f>
        <v>10263.980000000001</v>
      </c>
      <c r="H3461" s="105"/>
    </row>
    <row r="3462" spans="1:8" x14ac:dyDescent="0.35">
      <c r="A3462" s="416">
        <v>9209573</v>
      </c>
      <c r="B3462" s="254" t="s">
        <v>4244</v>
      </c>
      <c r="C3462" s="320"/>
      <c r="D3462" s="7">
        <v>1</v>
      </c>
      <c r="E3462" s="650">
        <v>8792.4166666666661</v>
      </c>
      <c r="F3462" s="8">
        <f>E3462/100*$I$2*Main!$AF$2</f>
        <v>10550.9</v>
      </c>
      <c r="G3462" s="639">
        <f>F3462*Main!$AF$4</f>
        <v>10550.9</v>
      </c>
      <c r="H3462" s="105"/>
    </row>
    <row r="3463" spans="1:8" x14ac:dyDescent="0.35">
      <c r="A3463" s="416">
        <v>9209575</v>
      </c>
      <c r="B3463" s="254" t="s">
        <v>4245</v>
      </c>
      <c r="C3463" s="7" t="s">
        <v>36</v>
      </c>
      <c r="D3463" s="7">
        <v>1</v>
      </c>
      <c r="E3463" s="650">
        <v>13400.258333333333</v>
      </c>
      <c r="F3463" s="8">
        <f>E3463/100*$I$2*Main!$AF$2</f>
        <v>16080.309999999998</v>
      </c>
      <c r="G3463" s="639">
        <f>F3463*Main!$AF$4</f>
        <v>16080.309999999998</v>
      </c>
      <c r="H3463" s="105"/>
    </row>
    <row r="3464" spans="1:8" x14ac:dyDescent="0.35">
      <c r="A3464" s="416">
        <v>9213635</v>
      </c>
      <c r="B3464" s="254" t="s">
        <v>4246</v>
      </c>
      <c r="C3464" s="7" t="s">
        <v>36</v>
      </c>
      <c r="D3464" s="7">
        <v>1</v>
      </c>
      <c r="E3464" s="650">
        <v>8946.625</v>
      </c>
      <c r="F3464" s="8">
        <f>E3464/100*$I$2*Main!$AF$2</f>
        <v>10735.95</v>
      </c>
      <c r="G3464" s="639">
        <f>F3464*Main!$AF$4</f>
        <v>10735.95</v>
      </c>
      <c r="H3464" s="105"/>
    </row>
    <row r="3465" spans="1:8" x14ac:dyDescent="0.35">
      <c r="A3465" s="416">
        <v>9213636</v>
      </c>
      <c r="B3465" s="254" t="s">
        <v>4247</v>
      </c>
      <c r="C3465" s="7" t="s">
        <v>36</v>
      </c>
      <c r="D3465" s="7">
        <v>1</v>
      </c>
      <c r="E3465" s="650">
        <v>9196.6833333333325</v>
      </c>
      <c r="F3465" s="8">
        <f>E3465/100*$I$2*Main!$AF$2</f>
        <v>11036.019999999999</v>
      </c>
      <c r="G3465" s="639">
        <f>F3465*Main!$AF$4</f>
        <v>11036.019999999999</v>
      </c>
      <c r="H3465" s="105"/>
    </row>
    <row r="3466" spans="1:8" x14ac:dyDescent="0.35">
      <c r="A3466" s="416">
        <v>9213637</v>
      </c>
      <c r="B3466" s="254" t="s">
        <v>4248</v>
      </c>
      <c r="C3466" s="7" t="s">
        <v>36</v>
      </c>
      <c r="D3466" s="7">
        <v>1</v>
      </c>
      <c r="E3466" s="650">
        <v>12563.666666666666</v>
      </c>
      <c r="F3466" s="8">
        <f>E3466/100*$I$2*Main!$AF$2</f>
        <v>15076.399999999998</v>
      </c>
      <c r="G3466" s="639">
        <f>F3466*Main!$AF$4</f>
        <v>15076.399999999998</v>
      </c>
      <c r="H3466" s="105"/>
    </row>
    <row r="3467" spans="1:8" x14ac:dyDescent="0.35">
      <c r="A3467" s="416">
        <v>9209533</v>
      </c>
      <c r="B3467" s="254" t="s">
        <v>4249</v>
      </c>
      <c r="C3467" s="320"/>
      <c r="D3467" s="7">
        <v>1</v>
      </c>
      <c r="E3467" s="650">
        <v>8706.5416666666661</v>
      </c>
      <c r="F3467" s="8">
        <f>E3467/100*$I$2*Main!$AF$2</f>
        <v>10447.85</v>
      </c>
      <c r="G3467" s="639">
        <f>F3467*Main!$AF$4</f>
        <v>10447.85</v>
      </c>
      <c r="H3467" s="105"/>
    </row>
    <row r="3468" spans="1:8" x14ac:dyDescent="0.35">
      <c r="A3468" s="416">
        <v>9209536</v>
      </c>
      <c r="B3468" s="254" t="s">
        <v>4250</v>
      </c>
      <c r="C3468" s="320"/>
      <c r="D3468" s="7">
        <v>1</v>
      </c>
      <c r="E3468" s="650">
        <v>8866.0249999999996</v>
      </c>
      <c r="F3468" s="8">
        <f>E3468/100*$I$2*Main!$AF$2</f>
        <v>10639.23</v>
      </c>
      <c r="G3468" s="639">
        <f>F3468*Main!$AF$4</f>
        <v>10639.23</v>
      </c>
      <c r="H3468" s="105"/>
    </row>
    <row r="3469" spans="1:8" x14ac:dyDescent="0.35">
      <c r="A3469" s="418">
        <v>9209572</v>
      </c>
      <c r="B3469" s="254" t="s">
        <v>4251</v>
      </c>
      <c r="C3469" s="320"/>
      <c r="D3469" s="7">
        <v>1</v>
      </c>
      <c r="E3469" s="650">
        <v>8706.5416666666661</v>
      </c>
      <c r="F3469" s="8">
        <f>E3469/100*$I$2*Main!$AF$2</f>
        <v>10447.85</v>
      </c>
      <c r="G3469" s="639">
        <f>F3469*Main!$AF$4</f>
        <v>10447.85</v>
      </c>
      <c r="H3469" s="105"/>
    </row>
    <row r="3470" spans="1:8" x14ac:dyDescent="0.35">
      <c r="A3470" s="418">
        <v>9209574</v>
      </c>
      <c r="B3470" s="254" t="s">
        <v>4252</v>
      </c>
      <c r="C3470" s="320"/>
      <c r="D3470" s="7">
        <v>1</v>
      </c>
      <c r="E3470" s="650">
        <v>8866.0249999999996</v>
      </c>
      <c r="F3470" s="8">
        <f>E3470/100*$I$2*Main!$AF$2</f>
        <v>10639.23</v>
      </c>
      <c r="G3470" s="639">
        <f>F3470*Main!$AF$4</f>
        <v>10639.23</v>
      </c>
      <c r="H3470" s="105"/>
    </row>
    <row r="3471" spans="1:8" x14ac:dyDescent="0.35">
      <c r="A3471" s="418">
        <v>9209579</v>
      </c>
      <c r="B3471" s="254" t="s">
        <v>4253</v>
      </c>
      <c r="C3471" s="320"/>
      <c r="D3471" s="7">
        <v>1</v>
      </c>
      <c r="E3471" s="650">
        <v>8706.5416666666661</v>
      </c>
      <c r="F3471" s="8">
        <f>E3471/100*$I$2*Main!$AF$2</f>
        <v>10447.85</v>
      </c>
      <c r="G3471" s="639">
        <f>F3471*Main!$AF$4</f>
        <v>10447.85</v>
      </c>
      <c r="H3471" s="105"/>
    </row>
    <row r="3472" spans="1:8" x14ac:dyDescent="0.35">
      <c r="A3472" s="418">
        <v>9209581</v>
      </c>
      <c r="B3472" s="254" t="s">
        <v>4254</v>
      </c>
      <c r="C3472" s="320"/>
      <c r="D3472" s="7">
        <v>1</v>
      </c>
      <c r="E3472" s="650">
        <v>8866.0249999999996</v>
      </c>
      <c r="F3472" s="8">
        <f>E3472/100*$I$2*Main!$AF$2</f>
        <v>10639.23</v>
      </c>
      <c r="G3472" s="639">
        <f>F3472*Main!$AF$4</f>
        <v>10639.23</v>
      </c>
      <c r="H3472" s="105"/>
    </row>
    <row r="3473" spans="1:8" x14ac:dyDescent="0.35">
      <c r="A3473" s="418">
        <v>9135408</v>
      </c>
      <c r="B3473" s="254" t="s">
        <v>4255</v>
      </c>
      <c r="C3473" s="320"/>
      <c r="D3473" s="7">
        <v>1</v>
      </c>
      <c r="E3473" s="650">
        <v>608.9666666666667</v>
      </c>
      <c r="F3473" s="8">
        <f>E3473/100*$I$2*Main!$AF$2</f>
        <v>730.76</v>
      </c>
      <c r="G3473" s="639">
        <f>F3473*Main!$AF$4</f>
        <v>730.76</v>
      </c>
      <c r="H3473" s="105"/>
    </row>
    <row r="3474" spans="1:8" x14ac:dyDescent="0.35">
      <c r="A3474" s="418">
        <v>9079222</v>
      </c>
      <c r="B3474" s="254" t="s">
        <v>4256</v>
      </c>
      <c r="C3474" s="320"/>
      <c r="D3474" s="7">
        <v>2</v>
      </c>
      <c r="E3474" s="650">
        <v>285.18333333333334</v>
      </c>
      <c r="F3474" s="8">
        <f>E3474/100*$I$2*Main!$AF$2</f>
        <v>342.22</v>
      </c>
      <c r="G3474" s="639">
        <f>F3474*Main!$AF$4</f>
        <v>342.22</v>
      </c>
      <c r="H3474" s="105"/>
    </row>
    <row r="3475" spans="1:8" x14ac:dyDescent="0.35">
      <c r="A3475" s="418">
        <v>9079226</v>
      </c>
      <c r="B3475" s="254" t="s">
        <v>4257</v>
      </c>
      <c r="C3475" s="7" t="s">
        <v>36</v>
      </c>
      <c r="D3475" s="7">
        <v>2</v>
      </c>
      <c r="E3475" s="650">
        <v>291.36666666666667</v>
      </c>
      <c r="F3475" s="8">
        <f>E3475/100*$I$2*Main!$AF$2</f>
        <v>349.64000000000004</v>
      </c>
      <c r="G3475" s="639">
        <f>F3475*Main!$AF$4</f>
        <v>349.64000000000004</v>
      </c>
      <c r="H3475" s="105"/>
    </row>
    <row r="3476" spans="1:8" x14ac:dyDescent="0.35">
      <c r="A3476" s="418">
        <v>9207045</v>
      </c>
      <c r="B3476" s="254" t="s">
        <v>4258</v>
      </c>
      <c r="C3476" s="320"/>
      <c r="D3476" s="7">
        <v>1</v>
      </c>
      <c r="E3476" s="650">
        <v>2188.6750000000002</v>
      </c>
      <c r="F3476" s="8">
        <f>E3476/100*$I$2*Main!$AF$2</f>
        <v>2626.4100000000003</v>
      </c>
      <c r="G3476" s="639">
        <f>F3476*Main!$AF$4</f>
        <v>2626.4100000000003</v>
      </c>
      <c r="H3476" s="105"/>
    </row>
    <row r="3477" spans="1:8" x14ac:dyDescent="0.35">
      <c r="A3477" s="418">
        <v>9207046</v>
      </c>
      <c r="B3477" s="254" t="s">
        <v>4259</v>
      </c>
      <c r="C3477" s="320"/>
      <c r="D3477" s="7">
        <v>1</v>
      </c>
      <c r="E3477" s="650">
        <v>2188.6750000000002</v>
      </c>
      <c r="F3477" s="8">
        <f>E3477/100*$I$2*Main!$AF$2</f>
        <v>2626.4100000000003</v>
      </c>
      <c r="G3477" s="639">
        <f>F3477*Main!$AF$4</f>
        <v>2626.4100000000003</v>
      </c>
      <c r="H3477" s="105"/>
    </row>
    <row r="3478" spans="1:8" x14ac:dyDescent="0.35">
      <c r="A3478" s="418">
        <v>9207047</v>
      </c>
      <c r="B3478" s="254" t="s">
        <v>4260</v>
      </c>
      <c r="C3478" s="320"/>
      <c r="D3478" s="7">
        <v>1</v>
      </c>
      <c r="E3478" s="650">
        <v>2188.6750000000002</v>
      </c>
      <c r="F3478" s="8">
        <f>E3478/100*$I$2*Main!$AF$2</f>
        <v>2626.4100000000003</v>
      </c>
      <c r="G3478" s="639">
        <f>F3478*Main!$AF$4</f>
        <v>2626.4100000000003</v>
      </c>
      <c r="H3478" s="105"/>
    </row>
    <row r="3479" spans="1:8" x14ac:dyDescent="0.35">
      <c r="A3479" s="418">
        <v>9153387</v>
      </c>
      <c r="B3479" s="254" t="s">
        <v>4261</v>
      </c>
      <c r="C3479" s="320"/>
      <c r="D3479" s="7">
        <v>1</v>
      </c>
      <c r="E3479" s="650">
        <v>6493.3833333333332</v>
      </c>
      <c r="F3479" s="8">
        <f>E3479/100*$I$2*Main!$AF$2</f>
        <v>7792.0599999999995</v>
      </c>
      <c r="G3479" s="639">
        <f>F3479*Main!$AF$4</f>
        <v>7792.0599999999995</v>
      </c>
      <c r="H3479" s="105"/>
    </row>
    <row r="3480" spans="1:8" x14ac:dyDescent="0.35">
      <c r="A3480" s="418">
        <v>9153385</v>
      </c>
      <c r="B3480" s="254" t="s">
        <v>4262</v>
      </c>
      <c r="C3480" s="320"/>
      <c r="D3480" s="7">
        <v>1</v>
      </c>
      <c r="E3480" s="650">
        <v>6493.3833333333332</v>
      </c>
      <c r="F3480" s="8">
        <f>E3480/100*$I$2*Main!$AF$2</f>
        <v>7792.0599999999995</v>
      </c>
      <c r="G3480" s="639">
        <f>F3480*Main!$AF$4</f>
        <v>7792.0599999999995</v>
      </c>
      <c r="H3480" s="105"/>
    </row>
    <row r="3481" spans="1:8" x14ac:dyDescent="0.35">
      <c r="A3481" s="416">
        <v>9207259</v>
      </c>
      <c r="B3481" s="254" t="s">
        <v>4263</v>
      </c>
      <c r="C3481" s="320"/>
      <c r="D3481" s="7">
        <v>1</v>
      </c>
      <c r="E3481" s="650">
        <v>6493.3833333333332</v>
      </c>
      <c r="F3481" s="8">
        <f>E3481/100*$I$2*Main!$AF$2</f>
        <v>7792.0599999999995</v>
      </c>
      <c r="G3481" s="639">
        <f>F3481*Main!$AF$4</f>
        <v>7792.0599999999995</v>
      </c>
      <c r="H3481" s="105"/>
    </row>
    <row r="3482" spans="1:8" x14ac:dyDescent="0.35">
      <c r="A3482" s="416">
        <v>9153388</v>
      </c>
      <c r="B3482" s="254" t="s">
        <v>4264</v>
      </c>
      <c r="C3482" s="320"/>
      <c r="D3482" s="7">
        <v>1</v>
      </c>
      <c r="E3482" s="650">
        <v>3246.75</v>
      </c>
      <c r="F3482" s="8">
        <f>E3482/100*$I$2*Main!$AF$2</f>
        <v>3896.1000000000004</v>
      </c>
      <c r="G3482" s="639">
        <f>F3482*Main!$AF$4</f>
        <v>3896.1000000000004</v>
      </c>
      <c r="H3482" s="105"/>
    </row>
    <row r="3483" spans="1:8" x14ac:dyDescent="0.35">
      <c r="A3483" s="416">
        <v>9207260</v>
      </c>
      <c r="B3483" s="254" t="s">
        <v>4265</v>
      </c>
      <c r="C3483" s="320"/>
      <c r="D3483" s="7">
        <v>1</v>
      </c>
      <c r="E3483" s="650">
        <v>3246.75</v>
      </c>
      <c r="F3483" s="8">
        <f>E3483/100*$I$2*Main!$AF$2</f>
        <v>3896.1000000000004</v>
      </c>
      <c r="G3483" s="639">
        <f>F3483*Main!$AF$4</f>
        <v>3896.1000000000004</v>
      </c>
      <c r="H3483" s="105"/>
    </row>
    <row r="3484" spans="1:8" x14ac:dyDescent="0.35">
      <c r="A3484" s="416">
        <v>9204282</v>
      </c>
      <c r="B3484" s="254" t="s">
        <v>4266</v>
      </c>
      <c r="C3484" s="320"/>
      <c r="D3484" s="7">
        <v>1</v>
      </c>
      <c r="E3484" s="650">
        <v>1926.1583333333333</v>
      </c>
      <c r="F3484" s="8">
        <f>E3484/100*$I$2*Main!$AF$2</f>
        <v>2311.3900000000003</v>
      </c>
      <c r="G3484" s="639">
        <f>F3484*Main!$AF$4</f>
        <v>2311.3900000000003</v>
      </c>
      <c r="H3484" s="105"/>
    </row>
    <row r="3485" spans="1:8" x14ac:dyDescent="0.35">
      <c r="A3485" s="416">
        <v>9204283</v>
      </c>
      <c r="B3485" s="254" t="s">
        <v>4267</v>
      </c>
      <c r="C3485" s="320"/>
      <c r="D3485" s="7">
        <v>1</v>
      </c>
      <c r="E3485" s="650">
        <v>1926.1583333333333</v>
      </c>
      <c r="F3485" s="8">
        <f>E3485/100*$I$2*Main!$AF$2</f>
        <v>2311.3900000000003</v>
      </c>
      <c r="G3485" s="639">
        <f>F3485*Main!$AF$4</f>
        <v>2311.3900000000003</v>
      </c>
      <c r="H3485" s="105"/>
    </row>
    <row r="3486" spans="1:8" x14ac:dyDescent="0.35">
      <c r="A3486" s="416">
        <v>9204284</v>
      </c>
      <c r="B3486" s="254" t="s">
        <v>4268</v>
      </c>
      <c r="C3486" s="320"/>
      <c r="D3486" s="7">
        <v>1</v>
      </c>
      <c r="E3486" s="650">
        <v>1926.1583333333333</v>
      </c>
      <c r="F3486" s="8">
        <f>E3486/100*$I$2*Main!$AF$2</f>
        <v>2311.3900000000003</v>
      </c>
      <c r="G3486" s="639">
        <f>F3486*Main!$AF$4</f>
        <v>2311.3900000000003</v>
      </c>
      <c r="H3486" s="105"/>
    </row>
    <row r="3487" spans="1:8" x14ac:dyDescent="0.35">
      <c r="A3487" s="418">
        <v>9278342</v>
      </c>
      <c r="B3487" s="254" t="s">
        <v>4269</v>
      </c>
      <c r="C3487" s="320"/>
      <c r="D3487" s="7">
        <v>1</v>
      </c>
      <c r="E3487" s="650">
        <v>3118.1916666666666</v>
      </c>
      <c r="F3487" s="8">
        <f>E3487/100*$I$2*Main!$AF$2</f>
        <v>3741.83</v>
      </c>
      <c r="G3487" s="639">
        <f>F3487*Main!$AF$4</f>
        <v>3741.83</v>
      </c>
      <c r="H3487" s="105"/>
    </row>
    <row r="3488" spans="1:8" x14ac:dyDescent="0.35">
      <c r="A3488" s="416">
        <v>9278344</v>
      </c>
      <c r="B3488" s="254" t="s">
        <v>4270</v>
      </c>
      <c r="C3488" s="320"/>
      <c r="D3488" s="7">
        <v>1</v>
      </c>
      <c r="E3488" s="650">
        <v>3118.1916666666666</v>
      </c>
      <c r="F3488" s="8">
        <f>E3488/100*$I$2*Main!$AF$2</f>
        <v>3741.83</v>
      </c>
      <c r="G3488" s="639">
        <f>F3488*Main!$AF$4</f>
        <v>3741.83</v>
      </c>
      <c r="H3488" s="105"/>
    </row>
    <row r="3489" spans="1:8" x14ac:dyDescent="0.35">
      <c r="A3489" s="416">
        <v>9278343</v>
      </c>
      <c r="B3489" s="254" t="s">
        <v>4271</v>
      </c>
      <c r="C3489" s="320"/>
      <c r="D3489" s="7">
        <v>1</v>
      </c>
      <c r="E3489" s="650">
        <v>3118.1916666666666</v>
      </c>
      <c r="F3489" s="8">
        <f>E3489/100*$I$2*Main!$AF$2</f>
        <v>3741.83</v>
      </c>
      <c r="G3489" s="639">
        <f>F3489*Main!$AF$4</f>
        <v>3741.83</v>
      </c>
      <c r="H3489" s="105"/>
    </row>
    <row r="3490" spans="1:8" x14ac:dyDescent="0.35">
      <c r="A3490" s="418">
        <v>9123114</v>
      </c>
      <c r="B3490" s="254" t="s">
        <v>4272</v>
      </c>
      <c r="C3490" s="7" t="s">
        <v>36</v>
      </c>
      <c r="D3490" s="7">
        <v>1</v>
      </c>
      <c r="E3490" s="650">
        <v>8816.3083333333325</v>
      </c>
      <c r="F3490" s="8">
        <f>E3490/100*$I$2*Main!$AF$2</f>
        <v>10579.569999999998</v>
      </c>
      <c r="G3490" s="639">
        <f>F3490*Main!$AF$4</f>
        <v>10579.569999999998</v>
      </c>
      <c r="H3490" s="105"/>
    </row>
    <row r="3491" spans="1:8" x14ac:dyDescent="0.35">
      <c r="A3491" s="418">
        <v>9194882</v>
      </c>
      <c r="B3491" s="254" t="s">
        <v>4273</v>
      </c>
      <c r="C3491" s="320"/>
      <c r="D3491" s="7">
        <v>1</v>
      </c>
      <c r="E3491" s="650">
        <v>6882.1083333333336</v>
      </c>
      <c r="F3491" s="8">
        <f>E3491/100*$I$2*Main!$AF$2</f>
        <v>8258.5300000000007</v>
      </c>
      <c r="G3491" s="639">
        <f>F3491*Main!$AF$4</f>
        <v>8258.5300000000007</v>
      </c>
      <c r="H3491" s="105"/>
    </row>
    <row r="3492" spans="1:8" x14ac:dyDescent="0.35">
      <c r="A3492" s="418">
        <v>9209880</v>
      </c>
      <c r="B3492" s="254" t="s">
        <v>1001</v>
      </c>
      <c r="C3492" s="320"/>
      <c r="D3492" s="7">
        <v>1</v>
      </c>
      <c r="E3492" s="650">
        <v>6451.5249999999996</v>
      </c>
      <c r="F3492" s="8">
        <f>E3492/100*$I$2*Main!$AF$2</f>
        <v>7741.829999999999</v>
      </c>
      <c r="G3492" s="639">
        <f>F3492*Main!$AF$4</f>
        <v>7741.829999999999</v>
      </c>
      <c r="H3492" s="105"/>
    </row>
    <row r="3493" spans="1:8" x14ac:dyDescent="0.35">
      <c r="A3493" s="536">
        <v>9235597</v>
      </c>
      <c r="B3493" s="254" t="s">
        <v>4965</v>
      </c>
      <c r="C3493" s="7"/>
      <c r="D3493" s="7">
        <v>1</v>
      </c>
      <c r="E3493" s="650">
        <v>322.39999999999998</v>
      </c>
      <c r="F3493" s="8">
        <f>E3493/100*$I$2*Main!$AF$2</f>
        <v>386.88</v>
      </c>
      <c r="G3493" s="639">
        <f>F3493*Main!$AF$4</f>
        <v>386.88</v>
      </c>
      <c r="H3493" s="105"/>
    </row>
    <row r="3494" spans="1:8" x14ac:dyDescent="0.35">
      <c r="A3494" s="537">
        <v>9235598</v>
      </c>
      <c r="B3494" s="254" t="s">
        <v>4966</v>
      </c>
      <c r="C3494" s="7"/>
      <c r="D3494" s="7">
        <v>1</v>
      </c>
      <c r="E3494" s="650">
        <v>322.39999999999998</v>
      </c>
      <c r="F3494" s="8">
        <f>E3494/100*$I$2*Main!$AF$2</f>
        <v>386.88</v>
      </c>
      <c r="G3494" s="639">
        <f>F3494*Main!$AF$4</f>
        <v>386.88</v>
      </c>
      <c r="H3494" s="105"/>
    </row>
    <row r="3495" spans="1:8" x14ac:dyDescent="0.35">
      <c r="A3495" s="537">
        <v>9235609</v>
      </c>
      <c r="B3495" s="254" t="s">
        <v>4967</v>
      </c>
      <c r="C3495" s="7"/>
      <c r="D3495" s="7">
        <v>1</v>
      </c>
      <c r="E3495" s="650">
        <v>322.39999999999998</v>
      </c>
      <c r="F3495" s="8">
        <f>E3495/100*$I$2*Main!$AF$2</f>
        <v>386.88</v>
      </c>
      <c r="G3495" s="639">
        <f>F3495*Main!$AF$4</f>
        <v>386.88</v>
      </c>
      <c r="H3495" s="105"/>
    </row>
    <row r="3496" spans="1:8" x14ac:dyDescent="0.35">
      <c r="A3496" s="537">
        <v>9235610</v>
      </c>
      <c r="B3496" s="254" t="s">
        <v>4968</v>
      </c>
      <c r="C3496" s="7"/>
      <c r="D3496" s="7">
        <v>1</v>
      </c>
      <c r="E3496" s="650">
        <v>322.39999999999998</v>
      </c>
      <c r="F3496" s="8">
        <f>E3496/100*$I$2*Main!$AF$2</f>
        <v>386.88</v>
      </c>
      <c r="G3496" s="639">
        <f>F3496*Main!$AF$4</f>
        <v>386.88</v>
      </c>
      <c r="H3496" s="105"/>
    </row>
    <row r="3497" spans="1:8" x14ac:dyDescent="0.35">
      <c r="A3497" s="418">
        <v>9278339</v>
      </c>
      <c r="B3497" s="254" t="s">
        <v>1002</v>
      </c>
      <c r="C3497" s="7" t="s">
        <v>36</v>
      </c>
      <c r="D3497" s="7">
        <v>1</v>
      </c>
      <c r="E3497" s="650">
        <v>24677</v>
      </c>
      <c r="F3497" s="8">
        <f>E3497/100*$I$2*Main!$AF$2</f>
        <v>29612.400000000001</v>
      </c>
      <c r="G3497" s="639">
        <f>F3497*Main!$AF$4</f>
        <v>29612.400000000001</v>
      </c>
      <c r="H3497" s="105"/>
    </row>
    <row r="3498" spans="1:8" x14ac:dyDescent="0.35">
      <c r="A3498" s="418">
        <v>9278340</v>
      </c>
      <c r="B3498" s="254" t="s">
        <v>1003</v>
      </c>
      <c r="C3498" s="7" t="s">
        <v>36</v>
      </c>
      <c r="D3498" s="7">
        <v>1</v>
      </c>
      <c r="E3498" s="650">
        <v>26976.05</v>
      </c>
      <c r="F3498" s="8">
        <f>E3498/100*$I$2*Main!$AF$2</f>
        <v>32371.26</v>
      </c>
      <c r="G3498" s="639">
        <f>F3498*Main!$AF$4</f>
        <v>32371.26</v>
      </c>
      <c r="H3498" s="105"/>
    </row>
    <row r="3499" spans="1:8" x14ac:dyDescent="0.35">
      <c r="A3499" s="418">
        <v>9278334</v>
      </c>
      <c r="B3499" s="254" t="s">
        <v>1004</v>
      </c>
      <c r="C3499" s="320"/>
      <c r="D3499" s="7">
        <v>1</v>
      </c>
      <c r="E3499" s="650">
        <v>25749.95</v>
      </c>
      <c r="F3499" s="8">
        <f>E3499/100*$I$2*Main!$AF$2</f>
        <v>30899.940000000002</v>
      </c>
      <c r="G3499" s="639">
        <f>F3499*Main!$AF$4</f>
        <v>30899.940000000002</v>
      </c>
      <c r="H3499" s="105"/>
    </row>
    <row r="3500" spans="1:8" x14ac:dyDescent="0.35">
      <c r="A3500" s="418">
        <v>9278335</v>
      </c>
      <c r="B3500" s="254" t="s">
        <v>1005</v>
      </c>
      <c r="C3500" s="320"/>
      <c r="D3500" s="7">
        <v>1</v>
      </c>
      <c r="E3500" s="650">
        <v>26516.275000000001</v>
      </c>
      <c r="F3500" s="8">
        <f>E3500/100*$I$2*Main!$AF$2</f>
        <v>31819.530000000002</v>
      </c>
      <c r="G3500" s="639">
        <f>F3500*Main!$AF$4</f>
        <v>31819.530000000002</v>
      </c>
      <c r="H3500" s="105"/>
    </row>
    <row r="3501" spans="1:8" x14ac:dyDescent="0.35">
      <c r="A3501" s="416">
        <v>9278336</v>
      </c>
      <c r="B3501" s="254" t="s">
        <v>1006</v>
      </c>
      <c r="C3501" s="320"/>
      <c r="D3501" s="7">
        <v>1</v>
      </c>
      <c r="E3501" s="650">
        <v>28738.708333333332</v>
      </c>
      <c r="F3501" s="8">
        <f>E3501/100*$I$2*Main!$AF$2</f>
        <v>34486.449999999997</v>
      </c>
      <c r="G3501" s="639">
        <f>F3501*Main!$AF$4</f>
        <v>34486.449999999997</v>
      </c>
      <c r="H3501" s="105"/>
    </row>
    <row r="3502" spans="1:8" x14ac:dyDescent="0.35">
      <c r="A3502" s="416">
        <v>9278337</v>
      </c>
      <c r="B3502" s="254" t="s">
        <v>1007</v>
      </c>
      <c r="C3502" s="7" t="s">
        <v>36</v>
      </c>
      <c r="D3502" s="7">
        <v>1</v>
      </c>
      <c r="E3502" s="650">
        <v>29888.3</v>
      </c>
      <c r="F3502" s="8">
        <f>E3502/100*$I$2*Main!$AF$2</f>
        <v>35865.96</v>
      </c>
      <c r="G3502" s="639">
        <f>F3502*Main!$AF$4</f>
        <v>35865.96</v>
      </c>
      <c r="H3502" s="105"/>
    </row>
    <row r="3503" spans="1:8" x14ac:dyDescent="0.35">
      <c r="A3503" s="416">
        <v>9279406</v>
      </c>
      <c r="B3503" s="254" t="s">
        <v>4274</v>
      </c>
      <c r="C3503" s="320"/>
      <c r="D3503" s="7">
        <v>1</v>
      </c>
      <c r="E3503" s="650">
        <v>26349.375</v>
      </c>
      <c r="F3503" s="8">
        <f>E3503/100*$I$2*Main!$AF$2</f>
        <v>31619.249999999996</v>
      </c>
      <c r="G3503" s="639">
        <f>F3503*Main!$AF$4</f>
        <v>31619.249999999996</v>
      </c>
      <c r="H3503" s="105"/>
    </row>
    <row r="3504" spans="1:8" x14ac:dyDescent="0.35">
      <c r="A3504" s="416">
        <v>9279408</v>
      </c>
      <c r="B3504" s="254" t="s">
        <v>4275</v>
      </c>
      <c r="C3504" s="320"/>
      <c r="D3504" s="7">
        <v>1</v>
      </c>
      <c r="E3504" s="650">
        <v>28271.508333333335</v>
      </c>
      <c r="F3504" s="8">
        <f>E3504/100*$I$2*Main!$AF$2</f>
        <v>33925.81</v>
      </c>
      <c r="G3504" s="639">
        <f>F3504*Main!$AF$4</f>
        <v>33925.81</v>
      </c>
      <c r="H3504" s="105"/>
    </row>
    <row r="3505" spans="1:8" x14ac:dyDescent="0.35">
      <c r="A3505" s="416">
        <v>9279400</v>
      </c>
      <c r="B3505" s="254" t="s">
        <v>4276</v>
      </c>
      <c r="C3505" s="320"/>
      <c r="D3505" s="7">
        <v>1</v>
      </c>
      <c r="E3505" s="650">
        <v>24883.033333333333</v>
      </c>
      <c r="F3505" s="8">
        <f>E3505/100*$I$2*Main!$AF$2</f>
        <v>29859.64</v>
      </c>
      <c r="G3505" s="639">
        <f>F3505*Main!$AF$4</f>
        <v>29859.64</v>
      </c>
      <c r="H3505" s="105"/>
    </row>
    <row r="3506" spans="1:8" x14ac:dyDescent="0.35">
      <c r="A3506" s="416">
        <v>9279402</v>
      </c>
      <c r="B3506" s="254" t="s">
        <v>4277</v>
      </c>
      <c r="C3506" s="320"/>
      <c r="D3506" s="7">
        <v>1</v>
      </c>
      <c r="E3506" s="650">
        <v>27046.741666666665</v>
      </c>
      <c r="F3506" s="8">
        <f>E3506/100*$I$2*Main!$AF$2</f>
        <v>32456.089999999997</v>
      </c>
      <c r="G3506" s="639">
        <f>F3506*Main!$AF$4</f>
        <v>32456.089999999997</v>
      </c>
      <c r="H3506" s="105"/>
    </row>
    <row r="3507" spans="1:8" x14ac:dyDescent="0.35">
      <c r="A3507" s="416">
        <v>9279404</v>
      </c>
      <c r="B3507" s="254" t="s">
        <v>4278</v>
      </c>
      <c r="C3507" s="320"/>
      <c r="D3507" s="7">
        <v>1</v>
      </c>
      <c r="E3507" s="650">
        <v>30137.825000000001</v>
      </c>
      <c r="F3507" s="8">
        <f>E3507/100*$I$2*Main!$AF$2</f>
        <v>36165.39</v>
      </c>
      <c r="G3507" s="639">
        <f>F3507*Main!$AF$4</f>
        <v>36165.39</v>
      </c>
      <c r="H3507" s="105"/>
    </row>
    <row r="3508" spans="1:8" x14ac:dyDescent="0.35">
      <c r="A3508" s="418">
        <v>9279415</v>
      </c>
      <c r="B3508" s="254" t="s">
        <v>4279</v>
      </c>
      <c r="C3508" s="320"/>
      <c r="D3508" s="7">
        <v>1</v>
      </c>
      <c r="E3508" s="650">
        <v>27498.883333333335</v>
      </c>
      <c r="F3508" s="8">
        <f>E3508/100*$I$2*Main!$AF$2</f>
        <v>32998.660000000003</v>
      </c>
      <c r="G3508" s="639">
        <f>F3508*Main!$AF$4</f>
        <v>32998.660000000003</v>
      </c>
      <c r="H3508" s="105"/>
    </row>
    <row r="3509" spans="1:8" x14ac:dyDescent="0.35">
      <c r="A3509" s="418">
        <v>9279417</v>
      </c>
      <c r="B3509" s="254" t="s">
        <v>4280</v>
      </c>
      <c r="C3509" s="320"/>
      <c r="D3509" s="7">
        <v>1</v>
      </c>
      <c r="E3509" s="650">
        <v>30646.891666666666</v>
      </c>
      <c r="F3509" s="8">
        <f>E3509/100*$I$2*Main!$AF$2</f>
        <v>36776.269999999997</v>
      </c>
      <c r="G3509" s="639">
        <f>F3509*Main!$AF$4</f>
        <v>36776.269999999997</v>
      </c>
      <c r="H3509" s="105"/>
    </row>
    <row r="3510" spans="1:8" x14ac:dyDescent="0.35">
      <c r="A3510" s="418">
        <v>9279409</v>
      </c>
      <c r="B3510" s="254" t="s">
        <v>4281</v>
      </c>
      <c r="C3510" s="320"/>
      <c r="D3510" s="7">
        <v>1</v>
      </c>
      <c r="E3510" s="650">
        <v>23674.541666666668</v>
      </c>
      <c r="F3510" s="8">
        <f>E3510/100*$I$2*Main!$AF$2</f>
        <v>28409.45</v>
      </c>
      <c r="G3510" s="639">
        <f>F3510*Main!$AF$4</f>
        <v>28409.45</v>
      </c>
      <c r="H3510" s="105"/>
    </row>
    <row r="3511" spans="1:8" x14ac:dyDescent="0.35">
      <c r="A3511" s="416">
        <v>9279411</v>
      </c>
      <c r="B3511" s="254" t="s">
        <v>4282</v>
      </c>
      <c r="C3511" s="320"/>
      <c r="D3511" s="7">
        <v>1</v>
      </c>
      <c r="E3511" s="650">
        <v>25845.066666666666</v>
      </c>
      <c r="F3511" s="8">
        <f>E3511/100*$I$2*Main!$AF$2</f>
        <v>31014.080000000002</v>
      </c>
      <c r="G3511" s="639">
        <f>F3511*Main!$AF$4</f>
        <v>31014.080000000002</v>
      </c>
      <c r="H3511" s="105"/>
    </row>
    <row r="3512" spans="1:8" x14ac:dyDescent="0.35">
      <c r="A3512" s="416">
        <v>9279413</v>
      </c>
      <c r="B3512" s="254" t="s">
        <v>4283</v>
      </c>
      <c r="C3512" s="320"/>
      <c r="D3512" s="7">
        <v>1</v>
      </c>
      <c r="E3512" s="650">
        <v>28001.224999999999</v>
      </c>
      <c r="F3512" s="8">
        <f>E3512/100*$I$2*Main!$AF$2</f>
        <v>33601.47</v>
      </c>
      <c r="G3512" s="639">
        <f>F3512*Main!$AF$4</f>
        <v>33601.47</v>
      </c>
      <c r="H3512" s="105"/>
    </row>
    <row r="3513" spans="1:8" x14ac:dyDescent="0.35">
      <c r="A3513" s="418">
        <v>9279389</v>
      </c>
      <c r="B3513" s="254" t="s">
        <v>4284</v>
      </c>
      <c r="C3513" s="7" t="s">
        <v>36</v>
      </c>
      <c r="D3513" s="7">
        <v>1</v>
      </c>
      <c r="E3513" s="650">
        <v>1754.3166666666666</v>
      </c>
      <c r="F3513" s="8">
        <f>E3513/100*$I$2*Main!$AF$2</f>
        <v>2105.1799999999998</v>
      </c>
      <c r="G3513" s="639">
        <f>F3513*Main!$AF$4</f>
        <v>2105.1799999999998</v>
      </c>
      <c r="H3513" s="105"/>
    </row>
    <row r="3514" spans="1:8" x14ac:dyDescent="0.35">
      <c r="A3514" s="418">
        <v>9279390</v>
      </c>
      <c r="B3514" s="254" t="s">
        <v>4285</v>
      </c>
      <c r="C3514" s="320"/>
      <c r="D3514" s="7">
        <v>1</v>
      </c>
      <c r="E3514" s="650">
        <v>1760.425</v>
      </c>
      <c r="F3514" s="8">
        <f>E3514/100*$I$2*Main!$AF$2</f>
        <v>2112.5100000000002</v>
      </c>
      <c r="G3514" s="639">
        <f>F3514*Main!$AF$4</f>
        <v>2112.5100000000002</v>
      </c>
      <c r="H3514" s="105"/>
    </row>
    <row r="3515" spans="1:8" x14ac:dyDescent="0.35">
      <c r="A3515" s="418">
        <v>9279391</v>
      </c>
      <c r="B3515" s="254" t="s">
        <v>4286</v>
      </c>
      <c r="C3515" s="320"/>
      <c r="D3515" s="7">
        <v>1</v>
      </c>
      <c r="E3515" s="650">
        <v>1855</v>
      </c>
      <c r="F3515" s="8">
        <f>E3515/100*$I$2*Main!$AF$2</f>
        <v>2226</v>
      </c>
      <c r="G3515" s="639">
        <f>F3515*Main!$AF$4</f>
        <v>2226</v>
      </c>
      <c r="H3515" s="105"/>
    </row>
    <row r="3516" spans="1:8" x14ac:dyDescent="0.35">
      <c r="A3516" s="418">
        <v>9279392</v>
      </c>
      <c r="B3516" s="254" t="s">
        <v>4287</v>
      </c>
      <c r="C3516" s="320"/>
      <c r="D3516" s="7">
        <v>1</v>
      </c>
      <c r="E3516" s="650">
        <v>2204.8833333333332</v>
      </c>
      <c r="F3516" s="8">
        <f>E3516/100*$I$2*Main!$AF$2</f>
        <v>2645.8599999999997</v>
      </c>
      <c r="G3516" s="639">
        <f>F3516*Main!$AF$4</f>
        <v>2645.8599999999997</v>
      </c>
      <c r="H3516" s="105"/>
    </row>
    <row r="3517" spans="1:8" x14ac:dyDescent="0.35">
      <c r="A3517" s="416">
        <v>9279393</v>
      </c>
      <c r="B3517" s="254" t="s">
        <v>4288</v>
      </c>
      <c r="C3517" s="320"/>
      <c r="D3517" s="7">
        <v>1</v>
      </c>
      <c r="E3517" s="650">
        <v>5189.3</v>
      </c>
      <c r="F3517" s="8">
        <f>E3517/100*$I$2*Main!$AF$2</f>
        <v>6227.16</v>
      </c>
      <c r="G3517" s="639">
        <f>F3517*Main!$AF$4</f>
        <v>6227.16</v>
      </c>
      <c r="H3517" s="105"/>
    </row>
    <row r="3518" spans="1:8" x14ac:dyDescent="0.35">
      <c r="A3518" s="416">
        <v>9279394</v>
      </c>
      <c r="B3518" s="254" t="s">
        <v>4289</v>
      </c>
      <c r="C3518" s="7" t="s">
        <v>36</v>
      </c>
      <c r="D3518" s="7">
        <v>1</v>
      </c>
      <c r="E3518" s="650">
        <v>12269.766666666666</v>
      </c>
      <c r="F3518" s="8">
        <f>E3518/100*$I$2*Main!$AF$2</f>
        <v>14723.72</v>
      </c>
      <c r="G3518" s="639">
        <f>F3518*Main!$AF$4</f>
        <v>14723.72</v>
      </c>
      <c r="H3518" s="105"/>
    </row>
    <row r="3519" spans="1:8" x14ac:dyDescent="0.35">
      <c r="A3519" s="416">
        <v>9132382</v>
      </c>
      <c r="B3519" s="254" t="s">
        <v>4290</v>
      </c>
      <c r="C3519" s="320"/>
      <c r="D3519" s="7">
        <v>1</v>
      </c>
      <c r="E3519" s="650">
        <v>1851.6416666666667</v>
      </c>
      <c r="F3519" s="8">
        <f>E3519/100*$I$2*Main!$AF$2</f>
        <v>2221.9700000000003</v>
      </c>
      <c r="G3519" s="639">
        <f>F3519*Main!$AF$4</f>
        <v>2221.9700000000003</v>
      </c>
      <c r="H3519" s="105"/>
    </row>
    <row r="3520" spans="1:8" x14ac:dyDescent="0.35">
      <c r="A3520" s="418">
        <v>9279395</v>
      </c>
      <c r="B3520" s="254" t="s">
        <v>4291</v>
      </c>
      <c r="C3520" s="7" t="s">
        <v>36</v>
      </c>
      <c r="D3520" s="7">
        <v>1</v>
      </c>
      <c r="E3520" s="650">
        <v>1897.2666666666667</v>
      </c>
      <c r="F3520" s="8">
        <f>E3520/100*$I$2*Main!$AF$2</f>
        <v>2276.7199999999998</v>
      </c>
      <c r="G3520" s="639">
        <f>F3520*Main!$AF$4</f>
        <v>2276.7199999999998</v>
      </c>
      <c r="H3520" s="105"/>
    </row>
    <row r="3521" spans="1:8" x14ac:dyDescent="0.35">
      <c r="A3521" s="418">
        <v>9279396</v>
      </c>
      <c r="B3521" s="254" t="s">
        <v>4292</v>
      </c>
      <c r="C3521" s="320"/>
      <c r="D3521" s="7">
        <v>1</v>
      </c>
      <c r="E3521" s="650">
        <v>1901.3083333333334</v>
      </c>
      <c r="F3521" s="8">
        <f>E3521/100*$I$2*Main!$AF$2</f>
        <v>2281.5700000000002</v>
      </c>
      <c r="G3521" s="639">
        <f>F3521*Main!$AF$4</f>
        <v>2281.5700000000002</v>
      </c>
      <c r="H3521" s="105"/>
    </row>
    <row r="3522" spans="1:8" x14ac:dyDescent="0.35">
      <c r="A3522" s="418">
        <v>9279397</v>
      </c>
      <c r="B3522" s="254" t="s">
        <v>4293</v>
      </c>
      <c r="C3522" s="320"/>
      <c r="D3522" s="7">
        <v>1</v>
      </c>
      <c r="E3522" s="650">
        <v>2748.05</v>
      </c>
      <c r="F3522" s="8">
        <f>E3522/100*$I$2*Main!$AF$2</f>
        <v>3297.6600000000003</v>
      </c>
      <c r="G3522" s="639">
        <f>F3522*Main!$AF$4</f>
        <v>3297.6600000000003</v>
      </c>
      <c r="H3522" s="105"/>
    </row>
    <row r="3523" spans="1:8" x14ac:dyDescent="0.35">
      <c r="A3523" s="418">
        <v>9279398</v>
      </c>
      <c r="B3523" s="254" t="s">
        <v>4294</v>
      </c>
      <c r="C3523" s="320"/>
      <c r="D3523" s="7">
        <v>1</v>
      </c>
      <c r="E3523" s="650">
        <v>4128.3666666666668</v>
      </c>
      <c r="F3523" s="8">
        <f>E3523/100*$I$2*Main!$AF$2</f>
        <v>4954.04</v>
      </c>
      <c r="G3523" s="639">
        <f>F3523*Main!$AF$4</f>
        <v>4954.04</v>
      </c>
      <c r="H3523" s="105"/>
    </row>
    <row r="3524" spans="1:8" x14ac:dyDescent="0.35">
      <c r="A3524" s="416">
        <v>9279399</v>
      </c>
      <c r="B3524" s="254" t="s">
        <v>4295</v>
      </c>
      <c r="C3524" s="7" t="s">
        <v>36</v>
      </c>
      <c r="D3524" s="7">
        <v>1</v>
      </c>
      <c r="E3524" s="650">
        <v>4278.2833333333338</v>
      </c>
      <c r="F3524" s="8">
        <f>E3524/100*$I$2*Main!$AF$2</f>
        <v>5133.9400000000005</v>
      </c>
      <c r="G3524" s="639">
        <f>F3524*Main!$AF$4</f>
        <v>5133.9400000000005</v>
      </c>
      <c r="H3524" s="105"/>
    </row>
    <row r="3525" spans="1:8" x14ac:dyDescent="0.35">
      <c r="A3525" s="416">
        <v>9111679</v>
      </c>
      <c r="B3525" s="254" t="s">
        <v>1008</v>
      </c>
      <c r="C3525" s="320"/>
      <c r="D3525" s="7">
        <v>1</v>
      </c>
      <c r="E3525" s="650">
        <v>9575.1166666666668</v>
      </c>
      <c r="F3525" s="8">
        <f>E3525/100*$I$2*Main!$AF$2</f>
        <v>11490.14</v>
      </c>
      <c r="G3525" s="639">
        <f>F3525*Main!$AF$4</f>
        <v>11490.14</v>
      </c>
      <c r="H3525" s="105"/>
    </row>
    <row r="3526" spans="1:8" x14ac:dyDescent="0.35">
      <c r="A3526" s="418">
        <v>9207638</v>
      </c>
      <c r="B3526" s="254" t="s">
        <v>1009</v>
      </c>
      <c r="C3526" s="320"/>
      <c r="D3526" s="7">
        <v>1</v>
      </c>
      <c r="E3526" s="650">
        <v>31857.258333333335</v>
      </c>
      <c r="F3526" s="8">
        <f>E3526/100*$I$2*Main!$AF$2</f>
        <v>38228.71</v>
      </c>
      <c r="G3526" s="639">
        <f>F3526*Main!$AF$4</f>
        <v>38228.71</v>
      </c>
      <c r="H3526" s="105"/>
    </row>
    <row r="3527" spans="1:8" x14ac:dyDescent="0.35">
      <c r="A3527" s="418">
        <v>9207642</v>
      </c>
      <c r="B3527" s="254" t="s">
        <v>1010</v>
      </c>
      <c r="C3527" s="320"/>
      <c r="D3527" s="7">
        <v>1</v>
      </c>
      <c r="E3527" s="650">
        <v>33360.425000000003</v>
      </c>
      <c r="F3527" s="8">
        <f>E3527/100*$I$2*Main!$AF$2</f>
        <v>40032.51</v>
      </c>
      <c r="G3527" s="639">
        <f>F3527*Main!$AF$4</f>
        <v>40032.51</v>
      </c>
      <c r="H3527" s="105"/>
    </row>
    <row r="3528" spans="1:8" x14ac:dyDescent="0.35">
      <c r="A3528" s="418">
        <v>9207644</v>
      </c>
      <c r="B3528" s="254" t="s">
        <v>1011</v>
      </c>
      <c r="C3528" s="320"/>
      <c r="D3528" s="7">
        <v>1</v>
      </c>
      <c r="E3528" s="650">
        <v>41266.6</v>
      </c>
      <c r="F3528" s="8">
        <f>E3528/100*$I$2*Main!$AF$2</f>
        <v>49519.92</v>
      </c>
      <c r="G3528" s="639">
        <f>F3528*Main!$AF$4</f>
        <v>49519.92</v>
      </c>
      <c r="H3528" s="105"/>
    </row>
    <row r="3529" spans="1:8" x14ac:dyDescent="0.35">
      <c r="A3529" s="417">
        <v>9352451</v>
      </c>
      <c r="B3529" s="254" t="s">
        <v>4969</v>
      </c>
      <c r="C3529" s="7"/>
      <c r="D3529" s="7">
        <v>1</v>
      </c>
      <c r="E3529" s="650">
        <v>23091.599999999999</v>
      </c>
      <c r="F3529" s="8">
        <f>E3529/100*$I$2*Main!$AF$2</f>
        <v>27709.919999999998</v>
      </c>
      <c r="G3529" s="639">
        <f>F3529*Main!$AF$4</f>
        <v>27709.919999999998</v>
      </c>
      <c r="H3529" s="105"/>
    </row>
    <row r="3530" spans="1:8" x14ac:dyDescent="0.35">
      <c r="A3530" s="417">
        <v>9352468</v>
      </c>
      <c r="B3530" s="254" t="s">
        <v>4970</v>
      </c>
      <c r="C3530" s="7"/>
      <c r="D3530" s="7">
        <v>1</v>
      </c>
      <c r="E3530" s="650">
        <v>26679.599999999999</v>
      </c>
      <c r="F3530" s="8">
        <f>E3530/100*$I$2*Main!$AF$2</f>
        <v>32015.52</v>
      </c>
      <c r="G3530" s="639">
        <f>F3530*Main!$AF$4</f>
        <v>32015.52</v>
      </c>
      <c r="H3530" s="105"/>
    </row>
    <row r="3531" spans="1:8" x14ac:dyDescent="0.35">
      <c r="A3531" s="417">
        <v>9352471</v>
      </c>
      <c r="B3531" s="254" t="s">
        <v>4971</v>
      </c>
      <c r="C3531" s="7"/>
      <c r="D3531" s="7">
        <v>1</v>
      </c>
      <c r="E3531" s="650">
        <v>38113.199999999997</v>
      </c>
      <c r="F3531" s="8">
        <f>E3531/100*$I$2*Main!$AF$2</f>
        <v>45735.839999999997</v>
      </c>
      <c r="G3531" s="639">
        <f>F3531*Main!$AF$4</f>
        <v>45735.839999999997</v>
      </c>
      <c r="H3531" s="105"/>
    </row>
    <row r="3532" spans="1:8" x14ac:dyDescent="0.35">
      <c r="A3532" s="418">
        <v>9208750</v>
      </c>
      <c r="B3532" s="254" t="s">
        <v>1012</v>
      </c>
      <c r="C3532" s="320"/>
      <c r="D3532" s="7">
        <v>1</v>
      </c>
      <c r="E3532" s="650">
        <v>9395.2833333333328</v>
      </c>
      <c r="F3532" s="8">
        <f>E3532/100*$I$2*Main!$AF$2</f>
        <v>11274.34</v>
      </c>
      <c r="G3532" s="639">
        <f>F3532*Main!$AF$4</f>
        <v>11274.34</v>
      </c>
      <c r="H3532" s="105"/>
    </row>
    <row r="3533" spans="1:8" x14ac:dyDescent="0.35">
      <c r="A3533" s="418">
        <v>9208752</v>
      </c>
      <c r="B3533" s="254" t="s">
        <v>1013</v>
      </c>
      <c r="C3533" s="320"/>
      <c r="D3533" s="7">
        <v>1</v>
      </c>
      <c r="E3533" s="650">
        <v>10448.258333333333</v>
      </c>
      <c r="F3533" s="8">
        <f>E3533/100*$I$2*Main!$AF$2</f>
        <v>12537.91</v>
      </c>
      <c r="G3533" s="639">
        <f>F3533*Main!$AF$4</f>
        <v>12537.91</v>
      </c>
      <c r="H3533" s="105"/>
    </row>
    <row r="3534" spans="1:8" x14ac:dyDescent="0.35">
      <c r="A3534" s="418">
        <v>9279106</v>
      </c>
      <c r="B3534" s="254" t="s">
        <v>1014</v>
      </c>
      <c r="C3534" s="320"/>
      <c r="D3534" s="7">
        <v>1</v>
      </c>
      <c r="E3534" s="650">
        <v>29242.216666666667</v>
      </c>
      <c r="F3534" s="8">
        <f>E3534/100*$I$2*Main!$AF$2</f>
        <v>35090.660000000003</v>
      </c>
      <c r="G3534" s="639">
        <f>F3534*Main!$AF$4</f>
        <v>35090.660000000003</v>
      </c>
      <c r="H3534" s="105"/>
    </row>
    <row r="3535" spans="1:8" x14ac:dyDescent="0.35">
      <c r="A3535" s="416">
        <v>9207636</v>
      </c>
      <c r="B3535" s="254" t="s">
        <v>1015</v>
      </c>
      <c r="C3535" s="320"/>
      <c r="D3535" s="7">
        <v>1</v>
      </c>
      <c r="E3535" s="650">
        <v>28668.883333333335</v>
      </c>
      <c r="F3535" s="8">
        <f>E3535/100*$I$2*Main!$AF$2</f>
        <v>34402.660000000003</v>
      </c>
      <c r="G3535" s="639">
        <f>F3535*Main!$AF$4</f>
        <v>34402.660000000003</v>
      </c>
      <c r="H3535" s="105"/>
    </row>
    <row r="3536" spans="1:8" x14ac:dyDescent="0.35">
      <c r="A3536" s="416">
        <v>9077588</v>
      </c>
      <c r="B3536" s="254" t="s">
        <v>4296</v>
      </c>
      <c r="C3536" s="320"/>
      <c r="D3536" s="7">
        <v>10</v>
      </c>
      <c r="E3536" s="650">
        <v>12771.666666666666</v>
      </c>
      <c r="F3536" s="8">
        <f>E3536/100*$I$2*Main!$AF$2</f>
        <v>15325.999999999998</v>
      </c>
      <c r="G3536" s="639">
        <f>F3536*Main!$AF$4</f>
        <v>15325.999999999998</v>
      </c>
      <c r="H3536" s="105"/>
    </row>
    <row r="3537" spans="1:8" x14ac:dyDescent="0.35">
      <c r="A3537" s="418">
        <v>9077601</v>
      </c>
      <c r="B3537" s="254" t="s">
        <v>4297</v>
      </c>
      <c r="C3537" s="320"/>
      <c r="D3537" s="7">
        <v>40</v>
      </c>
      <c r="E3537" s="650">
        <v>724.75833333333333</v>
      </c>
      <c r="F3537" s="8">
        <f>E3537/100*$I$2*Main!$AF$2</f>
        <v>869.70999999999992</v>
      </c>
      <c r="G3537" s="639">
        <f>F3537*Main!$AF$4</f>
        <v>869.70999999999992</v>
      </c>
      <c r="H3537" s="105"/>
    </row>
    <row r="3538" spans="1:8" x14ac:dyDescent="0.35">
      <c r="A3538" s="418">
        <v>9077612</v>
      </c>
      <c r="B3538" s="254" t="s">
        <v>4298</v>
      </c>
      <c r="C3538" s="320"/>
      <c r="D3538" s="7">
        <v>10</v>
      </c>
      <c r="E3538" s="650">
        <v>15257.383333333333</v>
      </c>
      <c r="F3538" s="8">
        <f>E3538/100*$I$2*Main!$AF$2</f>
        <v>18308.86</v>
      </c>
      <c r="G3538" s="639">
        <f>F3538*Main!$AF$4</f>
        <v>18308.86</v>
      </c>
      <c r="H3538" s="105"/>
    </row>
    <row r="3539" spans="1:8" x14ac:dyDescent="0.35">
      <c r="A3539" s="418">
        <v>9065857</v>
      </c>
      <c r="B3539" s="254" t="s">
        <v>4299</v>
      </c>
      <c r="C3539" s="320"/>
      <c r="D3539" s="7">
        <v>5</v>
      </c>
      <c r="E3539" s="650">
        <v>13452.35</v>
      </c>
      <c r="F3539" s="8">
        <f>E3539/100*$I$2*Main!$AF$2</f>
        <v>16142.820000000002</v>
      </c>
      <c r="G3539" s="639">
        <f>F3539*Main!$AF$4</f>
        <v>16142.820000000002</v>
      </c>
      <c r="H3539" s="105"/>
    </row>
    <row r="3540" spans="1:8" x14ac:dyDescent="0.35">
      <c r="A3540" s="418">
        <v>9065860</v>
      </c>
      <c r="B3540" s="254" t="s">
        <v>4300</v>
      </c>
      <c r="C3540" s="320"/>
      <c r="D3540" s="7">
        <v>4</v>
      </c>
      <c r="E3540" s="650">
        <v>14577.783333333333</v>
      </c>
      <c r="F3540" s="8">
        <f>E3540/100*$I$2*Main!$AF$2</f>
        <v>17493.339999999997</v>
      </c>
      <c r="G3540" s="639">
        <f>F3540*Main!$AF$4</f>
        <v>17493.339999999997</v>
      </c>
      <c r="H3540" s="105"/>
    </row>
    <row r="3541" spans="1:8" x14ac:dyDescent="0.35">
      <c r="A3541" s="418">
        <v>9065861</v>
      </c>
      <c r="B3541" s="254" t="s">
        <v>4301</v>
      </c>
      <c r="C3541" s="320"/>
      <c r="D3541" s="7">
        <v>40</v>
      </c>
      <c r="E3541" s="650">
        <v>1388.2750000000001</v>
      </c>
      <c r="F3541" s="8">
        <f>E3541/100*$I$2*Main!$AF$2</f>
        <v>1665.9300000000003</v>
      </c>
      <c r="G3541" s="639">
        <f>F3541*Main!$AF$4</f>
        <v>1665.9300000000003</v>
      </c>
      <c r="H3541" s="105"/>
    </row>
    <row r="3542" spans="1:8" x14ac:dyDescent="0.35">
      <c r="A3542" s="416">
        <v>9065862</v>
      </c>
      <c r="B3542" s="254" t="s">
        <v>4302</v>
      </c>
      <c r="C3542" s="320"/>
      <c r="D3542" s="7">
        <v>40</v>
      </c>
      <c r="E3542" s="650">
        <v>1794.95</v>
      </c>
      <c r="F3542" s="8">
        <f>E3542/100*$I$2*Main!$AF$2</f>
        <v>2153.94</v>
      </c>
      <c r="G3542" s="639">
        <f>F3542*Main!$AF$4</f>
        <v>2153.94</v>
      </c>
      <c r="H3542" s="105"/>
    </row>
    <row r="3543" spans="1:8" x14ac:dyDescent="0.35">
      <c r="A3543" s="416">
        <v>9066464</v>
      </c>
      <c r="B3543" s="254" t="s">
        <v>1016</v>
      </c>
      <c r="C3543" s="320"/>
      <c r="D3543" s="7">
        <v>40</v>
      </c>
      <c r="E3543" s="650">
        <v>1388.2750000000001</v>
      </c>
      <c r="F3543" s="8">
        <f>E3543/100*$I$2*Main!$AF$2</f>
        <v>1665.9300000000003</v>
      </c>
      <c r="G3543" s="639">
        <f>F3543*Main!$AF$4</f>
        <v>1665.9300000000003</v>
      </c>
      <c r="H3543" s="105"/>
    </row>
    <row r="3544" spans="1:8" x14ac:dyDescent="0.35">
      <c r="A3544" s="416">
        <v>9066486</v>
      </c>
      <c r="B3544" s="254" t="s">
        <v>4303</v>
      </c>
      <c r="C3544" s="320"/>
      <c r="D3544" s="7">
        <v>10</v>
      </c>
      <c r="E3544" s="650">
        <v>9447.8083333333325</v>
      </c>
      <c r="F3544" s="8">
        <f>E3544/100*$I$2*Main!$AF$2</f>
        <v>11337.369999999999</v>
      </c>
      <c r="G3544" s="639">
        <f>F3544*Main!$AF$4</f>
        <v>11337.369999999999</v>
      </c>
      <c r="H3544" s="105"/>
    </row>
    <row r="3545" spans="1:8" x14ac:dyDescent="0.35">
      <c r="A3545" s="416">
        <v>9077616</v>
      </c>
      <c r="B3545" s="254" t="s">
        <v>1017</v>
      </c>
      <c r="C3545" s="320"/>
      <c r="D3545" s="7">
        <v>10</v>
      </c>
      <c r="E3545" s="650">
        <v>13944.891666666666</v>
      </c>
      <c r="F3545" s="8">
        <f>E3545/100*$I$2*Main!$AF$2</f>
        <v>16733.87</v>
      </c>
      <c r="G3545" s="639">
        <f>F3545*Main!$AF$4</f>
        <v>16733.87</v>
      </c>
      <c r="H3545" s="105"/>
    </row>
    <row r="3546" spans="1:8" x14ac:dyDescent="0.35">
      <c r="A3546" s="416">
        <v>9127869</v>
      </c>
      <c r="B3546" s="254" t="s">
        <v>4304</v>
      </c>
      <c r="C3546" s="7" t="s">
        <v>36</v>
      </c>
      <c r="D3546" s="7">
        <v>10</v>
      </c>
      <c r="E3546" s="650">
        <v>2208.4083333333333</v>
      </c>
      <c r="F3546" s="8">
        <f>E3546/100*$I$2*Main!$AF$2</f>
        <v>2650.0899999999997</v>
      </c>
      <c r="G3546" s="639">
        <f>F3546*Main!$AF$4</f>
        <v>2650.0899999999997</v>
      </c>
      <c r="H3546" s="105"/>
    </row>
    <row r="3547" spans="1:8" x14ac:dyDescent="0.35">
      <c r="A3547" s="416">
        <v>9127870</v>
      </c>
      <c r="B3547" s="254" t="s">
        <v>4305</v>
      </c>
      <c r="C3547" s="320"/>
      <c r="D3547" s="7">
        <v>10</v>
      </c>
      <c r="E3547" s="650">
        <v>537.33333333333337</v>
      </c>
      <c r="F3547" s="8">
        <f>E3547/100*$I$2*Main!$AF$2</f>
        <v>644.80000000000007</v>
      </c>
      <c r="G3547" s="639">
        <f>F3547*Main!$AF$4</f>
        <v>644.80000000000007</v>
      </c>
      <c r="H3547" s="105"/>
    </row>
    <row r="3548" spans="1:8" x14ac:dyDescent="0.35">
      <c r="A3548" s="416">
        <v>9127871</v>
      </c>
      <c r="B3548" s="254" t="s">
        <v>4306</v>
      </c>
      <c r="C3548" s="320"/>
      <c r="D3548" s="7">
        <v>10</v>
      </c>
      <c r="E3548" s="650">
        <v>2147.8833333333332</v>
      </c>
      <c r="F3548" s="8">
        <f>E3548/100*$I$2*Main!$AF$2</f>
        <v>2577.4599999999996</v>
      </c>
      <c r="G3548" s="639">
        <f>F3548*Main!$AF$4</f>
        <v>2577.4599999999996</v>
      </c>
      <c r="H3548" s="105"/>
    </row>
    <row r="3549" spans="1:8" x14ac:dyDescent="0.35">
      <c r="A3549" s="416">
        <v>9055773</v>
      </c>
      <c r="B3549" s="254" t="s">
        <v>1018</v>
      </c>
      <c r="C3549" s="7" t="s">
        <v>36</v>
      </c>
      <c r="D3549" s="7">
        <v>200</v>
      </c>
      <c r="E3549" s="650">
        <v>258.78333333333336</v>
      </c>
      <c r="F3549" s="8">
        <f>E3549/100*$I$2*Main!$AF$2</f>
        <v>310.54000000000002</v>
      </c>
      <c r="G3549" s="639">
        <f>F3549*Main!$AF$4</f>
        <v>310.54000000000002</v>
      </c>
      <c r="H3549" s="105"/>
    </row>
    <row r="3550" spans="1:8" x14ac:dyDescent="0.35">
      <c r="A3550" s="416">
        <v>9055775</v>
      </c>
      <c r="B3550" s="254" t="s">
        <v>1019</v>
      </c>
      <c r="C3550" s="7" t="s">
        <v>36</v>
      </c>
      <c r="D3550" s="7">
        <v>200</v>
      </c>
      <c r="E3550" s="650">
        <v>258.78333333333336</v>
      </c>
      <c r="F3550" s="8">
        <f>E3550/100*$I$2*Main!$AF$2</f>
        <v>310.54000000000002</v>
      </c>
      <c r="G3550" s="639">
        <f>F3550*Main!$AF$4</f>
        <v>310.54000000000002</v>
      </c>
      <c r="H3550" s="105"/>
    </row>
    <row r="3551" spans="1:8" x14ac:dyDescent="0.35">
      <c r="A3551" s="416">
        <v>50013</v>
      </c>
      <c r="B3551" s="254" t="s">
        <v>4972</v>
      </c>
      <c r="C3551" s="7" t="s">
        <v>36</v>
      </c>
      <c r="D3551" s="7">
        <v>10</v>
      </c>
      <c r="E3551" s="650">
        <v>537.33333333333337</v>
      </c>
      <c r="F3551" s="8">
        <f>E3551/100*$I$2*Main!$AF$2</f>
        <v>644.80000000000007</v>
      </c>
      <c r="G3551" s="639">
        <f>F3551*Main!$AF$4</f>
        <v>644.80000000000007</v>
      </c>
      <c r="H3551" s="105"/>
    </row>
    <row r="3552" spans="1:8" x14ac:dyDescent="0.35">
      <c r="A3552" s="416">
        <v>9127879</v>
      </c>
      <c r="B3552" s="254" t="s">
        <v>4307</v>
      </c>
      <c r="C3552" s="7" t="s">
        <v>36</v>
      </c>
      <c r="D3552" s="7">
        <v>10</v>
      </c>
      <c r="E3552" s="650">
        <v>1639.5916666666667</v>
      </c>
      <c r="F3552" s="8">
        <f>E3552/100*$I$2*Main!$AF$2</f>
        <v>1967.5100000000002</v>
      </c>
      <c r="G3552" s="639">
        <f>F3552*Main!$AF$4</f>
        <v>1967.5100000000002</v>
      </c>
      <c r="H3552" s="105"/>
    </row>
    <row r="3553" spans="1:8" x14ac:dyDescent="0.35">
      <c r="A3553" s="416">
        <v>9127881</v>
      </c>
      <c r="B3553" s="254" t="s">
        <v>4308</v>
      </c>
      <c r="C3553" s="7" t="s">
        <v>36</v>
      </c>
      <c r="D3553" s="7">
        <v>10</v>
      </c>
      <c r="E3553" s="650">
        <v>537.33333333333337</v>
      </c>
      <c r="F3553" s="8">
        <f>E3553/100*$I$2*Main!$AF$2</f>
        <v>644.80000000000007</v>
      </c>
      <c r="G3553" s="639">
        <f>F3553*Main!$AF$4</f>
        <v>644.80000000000007</v>
      </c>
      <c r="H3553" s="105"/>
    </row>
    <row r="3554" spans="1:8" x14ac:dyDescent="0.35">
      <c r="A3554" s="416">
        <v>9127882</v>
      </c>
      <c r="B3554" s="254" t="s">
        <v>4309</v>
      </c>
      <c r="C3554" s="7" t="s">
        <v>36</v>
      </c>
      <c r="D3554" s="7">
        <v>10</v>
      </c>
      <c r="E3554" s="650">
        <v>537.33333333333337</v>
      </c>
      <c r="F3554" s="8">
        <f>E3554/100*$I$2*Main!$AF$2</f>
        <v>644.80000000000007</v>
      </c>
      <c r="G3554" s="639">
        <f>F3554*Main!$AF$4</f>
        <v>644.80000000000007</v>
      </c>
      <c r="H3554" s="105"/>
    </row>
    <row r="3555" spans="1:8" x14ac:dyDescent="0.35">
      <c r="A3555" s="416">
        <v>9127883</v>
      </c>
      <c r="B3555" s="254" t="s">
        <v>4310</v>
      </c>
      <c r="C3555" s="7" t="s">
        <v>36</v>
      </c>
      <c r="D3555" s="7">
        <v>10</v>
      </c>
      <c r="E3555" s="650">
        <v>1841.2750000000001</v>
      </c>
      <c r="F3555" s="8">
        <f>E3555/100*$I$2*Main!$AF$2</f>
        <v>2209.5300000000002</v>
      </c>
      <c r="G3555" s="639">
        <f>F3555*Main!$AF$4</f>
        <v>2209.5300000000002</v>
      </c>
      <c r="H3555" s="105"/>
    </row>
    <row r="3556" spans="1:8" x14ac:dyDescent="0.35">
      <c r="A3556" s="416">
        <v>9127884</v>
      </c>
      <c r="B3556" s="254" t="s">
        <v>4311</v>
      </c>
      <c r="C3556" s="320"/>
      <c r="D3556" s="7">
        <v>10</v>
      </c>
      <c r="E3556" s="650">
        <v>537.33333333333337</v>
      </c>
      <c r="F3556" s="8">
        <f>E3556/100*$I$2*Main!$AF$2</f>
        <v>644.80000000000007</v>
      </c>
      <c r="G3556" s="639">
        <f>F3556*Main!$AF$4</f>
        <v>644.80000000000007</v>
      </c>
      <c r="H3556" s="105"/>
    </row>
    <row r="3557" spans="1:8" x14ac:dyDescent="0.35">
      <c r="A3557" s="416">
        <v>9127885</v>
      </c>
      <c r="B3557" s="254" t="s">
        <v>4312</v>
      </c>
      <c r="C3557" s="320"/>
      <c r="D3557" s="7">
        <v>10</v>
      </c>
      <c r="E3557" s="650">
        <v>537.33333333333337</v>
      </c>
      <c r="F3557" s="8">
        <f>E3557/100*$I$2*Main!$AF$2</f>
        <v>644.80000000000007</v>
      </c>
      <c r="G3557" s="639">
        <f>F3557*Main!$AF$4</f>
        <v>644.80000000000007</v>
      </c>
      <c r="H3557" s="105"/>
    </row>
    <row r="3558" spans="1:8" x14ac:dyDescent="0.35">
      <c r="A3558" s="416">
        <v>9127886</v>
      </c>
      <c r="B3558" s="254" t="s">
        <v>4313</v>
      </c>
      <c r="C3558" s="320"/>
      <c r="D3558" s="7">
        <v>10</v>
      </c>
      <c r="E3558" s="650">
        <v>537.33333333333337</v>
      </c>
      <c r="F3558" s="8">
        <f>E3558/100*$I$2*Main!$AF$2</f>
        <v>644.80000000000007</v>
      </c>
      <c r="G3558" s="639">
        <f>F3558*Main!$AF$4</f>
        <v>644.80000000000007</v>
      </c>
      <c r="H3558" s="105"/>
    </row>
    <row r="3559" spans="1:8" x14ac:dyDescent="0.35">
      <c r="A3559" s="416">
        <v>9052273</v>
      </c>
      <c r="B3559" s="254" t="s">
        <v>1020</v>
      </c>
      <c r="C3559" s="320"/>
      <c r="D3559" s="7">
        <v>200</v>
      </c>
      <c r="E3559" s="650">
        <v>117.43333333333334</v>
      </c>
      <c r="F3559" s="8">
        <f>E3559/100*$I$2*Main!$AF$2</f>
        <v>140.92000000000002</v>
      </c>
      <c r="G3559" s="639">
        <f>F3559*Main!$AF$4</f>
        <v>140.92000000000002</v>
      </c>
      <c r="H3559" s="105"/>
    </row>
    <row r="3560" spans="1:8" x14ac:dyDescent="0.35">
      <c r="A3560" s="416">
        <v>9127907</v>
      </c>
      <c r="B3560" s="254" t="s">
        <v>4314</v>
      </c>
      <c r="C3560" s="7" t="s">
        <v>36</v>
      </c>
      <c r="D3560" s="7">
        <v>10</v>
      </c>
      <c r="E3560" s="650">
        <v>2212.3583333333331</v>
      </c>
      <c r="F3560" s="8">
        <f>E3560/100*$I$2*Main!$AF$2</f>
        <v>2654.83</v>
      </c>
      <c r="G3560" s="639">
        <f>F3560*Main!$AF$4</f>
        <v>2654.83</v>
      </c>
      <c r="H3560" s="105"/>
    </row>
    <row r="3561" spans="1:8" x14ac:dyDescent="0.35">
      <c r="A3561" s="416">
        <v>9127909</v>
      </c>
      <c r="B3561" s="254" t="s">
        <v>4315</v>
      </c>
      <c r="C3561" s="7" t="s">
        <v>36</v>
      </c>
      <c r="D3561" s="7">
        <v>10</v>
      </c>
      <c r="E3561" s="650">
        <v>2385</v>
      </c>
      <c r="F3561" s="8">
        <f>E3561/100*$I$2*Main!$AF$2</f>
        <v>2862</v>
      </c>
      <c r="G3561" s="639">
        <f>F3561*Main!$AF$4</f>
        <v>2862</v>
      </c>
      <c r="H3561" s="105"/>
    </row>
    <row r="3562" spans="1:8" x14ac:dyDescent="0.35">
      <c r="A3562" s="416">
        <v>9127911</v>
      </c>
      <c r="B3562" s="254" t="s">
        <v>4316</v>
      </c>
      <c r="C3562" s="7" t="s">
        <v>36</v>
      </c>
      <c r="D3562" s="7">
        <v>10</v>
      </c>
      <c r="E3562" s="650">
        <v>2486.3833333333332</v>
      </c>
      <c r="F3562" s="8">
        <f>E3562/100*$I$2*Main!$AF$2</f>
        <v>2983.66</v>
      </c>
      <c r="G3562" s="639">
        <f>F3562*Main!$AF$4</f>
        <v>2983.66</v>
      </c>
      <c r="H3562" s="105"/>
    </row>
    <row r="3563" spans="1:8" x14ac:dyDescent="0.35">
      <c r="A3563" s="416">
        <v>9127912</v>
      </c>
      <c r="B3563" s="254" t="s">
        <v>4317</v>
      </c>
      <c r="C3563" s="7"/>
      <c r="D3563" s="7">
        <v>10</v>
      </c>
      <c r="E3563" s="650">
        <v>537.33333333333337</v>
      </c>
      <c r="F3563" s="8">
        <f>E3563/100*$I$2*Main!$AF$2</f>
        <v>644.80000000000007</v>
      </c>
      <c r="G3563" s="639">
        <f>F3563*Main!$AF$4</f>
        <v>644.80000000000007</v>
      </c>
      <c r="H3563" s="105"/>
    </row>
    <row r="3564" spans="1:8" x14ac:dyDescent="0.35">
      <c r="A3564" s="416">
        <v>9127913</v>
      </c>
      <c r="B3564" s="254" t="s">
        <v>4318</v>
      </c>
      <c r="C3564" s="7"/>
      <c r="D3564" s="7">
        <v>10</v>
      </c>
      <c r="E3564" s="650">
        <v>537.33333333333337</v>
      </c>
      <c r="F3564" s="8">
        <f>E3564/100*$I$2*Main!$AF$2</f>
        <v>644.80000000000007</v>
      </c>
      <c r="G3564" s="639">
        <f>F3564*Main!$AF$4</f>
        <v>644.80000000000007</v>
      </c>
      <c r="H3564" s="105"/>
    </row>
    <row r="3565" spans="1:8" x14ac:dyDescent="0.35">
      <c r="A3565" s="416">
        <v>9127914</v>
      </c>
      <c r="B3565" s="254" t="s">
        <v>4319</v>
      </c>
      <c r="C3565" s="7"/>
      <c r="D3565" s="7">
        <v>10</v>
      </c>
      <c r="E3565" s="650">
        <v>537.33333333333337</v>
      </c>
      <c r="F3565" s="8">
        <f>E3565/100*$I$2*Main!$AF$2</f>
        <v>644.80000000000007</v>
      </c>
      <c r="G3565" s="639">
        <f>F3565*Main!$AF$4</f>
        <v>644.80000000000007</v>
      </c>
      <c r="H3565" s="105"/>
    </row>
    <row r="3566" spans="1:8" x14ac:dyDescent="0.35">
      <c r="A3566" s="416">
        <v>51421</v>
      </c>
      <c r="B3566" s="254" t="s">
        <v>4320</v>
      </c>
      <c r="C3566" s="7" t="s">
        <v>36</v>
      </c>
      <c r="D3566" s="7">
        <v>10</v>
      </c>
      <c r="E3566" s="650">
        <v>851</v>
      </c>
      <c r="F3566" s="8">
        <f>E3566/100*$I$2*Main!$AF$2</f>
        <v>1021.1999999999999</v>
      </c>
      <c r="G3566" s="639">
        <f>F3566*Main!$AF$4</f>
        <v>1021.1999999999999</v>
      </c>
      <c r="H3566" s="105"/>
    </row>
    <row r="3567" spans="1:8" x14ac:dyDescent="0.35">
      <c r="A3567" s="416">
        <v>51422</v>
      </c>
      <c r="B3567" s="254" t="s">
        <v>4321</v>
      </c>
      <c r="C3567" s="7" t="s">
        <v>36</v>
      </c>
      <c r="D3567" s="7">
        <v>10</v>
      </c>
      <c r="E3567" s="650">
        <v>429.86666666666667</v>
      </c>
      <c r="F3567" s="8">
        <f>E3567/100*$I$2*Main!$AF$2</f>
        <v>515.84</v>
      </c>
      <c r="G3567" s="639">
        <f>F3567*Main!$AF$4</f>
        <v>515.84</v>
      </c>
      <c r="H3567" s="105"/>
    </row>
    <row r="3568" spans="1:8" x14ac:dyDescent="0.35">
      <c r="A3568" s="416">
        <v>51426</v>
      </c>
      <c r="B3568" s="254" t="s">
        <v>4322</v>
      </c>
      <c r="C3568" s="7" t="s">
        <v>36</v>
      </c>
      <c r="D3568" s="7">
        <v>10</v>
      </c>
      <c r="E3568" s="650">
        <v>880.32500000000005</v>
      </c>
      <c r="F3568" s="8">
        <f>E3568/100*$I$2*Main!$AF$2</f>
        <v>1056.3900000000001</v>
      </c>
      <c r="G3568" s="639">
        <f>F3568*Main!$AF$4</f>
        <v>1056.3900000000001</v>
      </c>
      <c r="H3568" s="105"/>
    </row>
    <row r="3569" spans="1:8" x14ac:dyDescent="0.35">
      <c r="A3569" s="416">
        <v>51427</v>
      </c>
      <c r="B3569" s="254" t="s">
        <v>4323</v>
      </c>
      <c r="C3569" s="320"/>
      <c r="D3569" s="7">
        <v>10</v>
      </c>
      <c r="E3569" s="650">
        <v>880.32500000000005</v>
      </c>
      <c r="F3569" s="8">
        <f>E3569/100*$I$2*Main!$AF$2</f>
        <v>1056.3900000000001</v>
      </c>
      <c r="G3569" s="639">
        <f>F3569*Main!$AF$4</f>
        <v>1056.3900000000001</v>
      </c>
      <c r="H3569" s="105"/>
    </row>
    <row r="3570" spans="1:8" x14ac:dyDescent="0.35">
      <c r="A3570" s="416">
        <v>51481</v>
      </c>
      <c r="B3570" s="254" t="s">
        <v>4324</v>
      </c>
      <c r="C3570" s="7" t="s">
        <v>36</v>
      </c>
      <c r="D3570" s="7">
        <v>10</v>
      </c>
      <c r="E3570" s="650">
        <v>909.65</v>
      </c>
      <c r="F3570" s="8">
        <f>E3570/100*$I$2*Main!$AF$2</f>
        <v>1091.58</v>
      </c>
      <c r="G3570" s="639">
        <f>F3570*Main!$AF$4</f>
        <v>1091.58</v>
      </c>
      <c r="H3570" s="105"/>
    </row>
    <row r="3571" spans="1:8" x14ac:dyDescent="0.35">
      <c r="A3571" s="416">
        <v>51482</v>
      </c>
      <c r="B3571" s="254" t="s">
        <v>4325</v>
      </c>
      <c r="C3571" s="7"/>
      <c r="D3571" s="7">
        <v>10</v>
      </c>
      <c r="E3571" s="650">
        <v>429.86666666666667</v>
      </c>
      <c r="F3571" s="8">
        <f>E3571/100*$I$2*Main!$AF$2</f>
        <v>515.84</v>
      </c>
      <c r="G3571" s="639">
        <f>F3571*Main!$AF$4</f>
        <v>515.84</v>
      </c>
      <c r="H3571" s="105"/>
    </row>
    <row r="3572" spans="1:8" x14ac:dyDescent="0.35">
      <c r="A3572" s="416">
        <v>51483</v>
      </c>
      <c r="B3572" s="254" t="s">
        <v>4326</v>
      </c>
      <c r="C3572" s="320"/>
      <c r="D3572" s="7">
        <v>10</v>
      </c>
      <c r="E3572" s="650">
        <v>939.02499999999998</v>
      </c>
      <c r="F3572" s="8">
        <f>E3572/100*$I$2*Main!$AF$2</f>
        <v>1126.83</v>
      </c>
      <c r="G3572" s="639">
        <f>F3572*Main!$AF$4</f>
        <v>1126.83</v>
      </c>
      <c r="H3572" s="105"/>
    </row>
    <row r="3573" spans="1:8" x14ac:dyDescent="0.35">
      <c r="A3573" s="416">
        <v>51484</v>
      </c>
      <c r="B3573" s="254" t="s">
        <v>4327</v>
      </c>
      <c r="C3573" s="7"/>
      <c r="D3573" s="7">
        <v>10</v>
      </c>
      <c r="E3573" s="650">
        <v>429.86666666666667</v>
      </c>
      <c r="F3573" s="8">
        <f>E3573/100*$I$2*Main!$AF$2</f>
        <v>515.84</v>
      </c>
      <c r="G3573" s="639">
        <f>F3573*Main!$AF$4</f>
        <v>515.84</v>
      </c>
      <c r="H3573" s="105"/>
    </row>
    <row r="3574" spans="1:8" x14ac:dyDescent="0.35">
      <c r="A3574" s="416">
        <v>9077826</v>
      </c>
      <c r="B3574" s="254" t="s">
        <v>4973</v>
      </c>
      <c r="C3574" s="7" t="s">
        <v>36</v>
      </c>
      <c r="D3574" s="7">
        <v>2000</v>
      </c>
      <c r="E3574" s="650">
        <v>6.45</v>
      </c>
      <c r="F3574" s="8">
        <f>E3574/100*$I$2*Main!$AF$2</f>
        <v>7.74</v>
      </c>
      <c r="G3574" s="639">
        <f>F3574*Main!$AF$4</f>
        <v>7.74</v>
      </c>
      <c r="H3574" s="105"/>
    </row>
    <row r="3575" spans="1:8" x14ac:dyDescent="0.35">
      <c r="A3575" s="416">
        <v>9257056</v>
      </c>
      <c r="B3575" s="254" t="s">
        <v>4329</v>
      </c>
      <c r="C3575" s="320"/>
      <c r="D3575" s="7">
        <v>1</v>
      </c>
      <c r="E3575" s="650">
        <v>4897.7583333333332</v>
      </c>
      <c r="F3575" s="8">
        <f>E3575/100*$I$2*Main!$AF$2</f>
        <v>5877.31</v>
      </c>
      <c r="G3575" s="639">
        <f>F3575*Main!$AF$4</f>
        <v>5877.31</v>
      </c>
      <c r="H3575" s="105"/>
    </row>
    <row r="3576" spans="1:8" x14ac:dyDescent="0.35">
      <c r="A3576" s="416">
        <v>9257058</v>
      </c>
      <c r="B3576" s="254" t="s">
        <v>4330</v>
      </c>
      <c r="C3576" s="320"/>
      <c r="D3576" s="7">
        <v>1</v>
      </c>
      <c r="E3576" s="650">
        <v>4897.7583333333332</v>
      </c>
      <c r="F3576" s="8">
        <f>E3576/100*$I$2*Main!$AF$2</f>
        <v>5877.31</v>
      </c>
      <c r="G3576" s="639">
        <f>F3576*Main!$AF$4</f>
        <v>5877.31</v>
      </c>
      <c r="H3576" s="105"/>
    </row>
    <row r="3577" spans="1:8" x14ac:dyDescent="0.35">
      <c r="A3577" s="416">
        <v>9257085</v>
      </c>
      <c r="B3577" s="254" t="s">
        <v>4331</v>
      </c>
      <c r="C3577" s="320"/>
      <c r="D3577" s="7">
        <v>1</v>
      </c>
      <c r="E3577" s="650">
        <v>4891.0249999999996</v>
      </c>
      <c r="F3577" s="8">
        <f>E3577/100*$I$2*Main!$AF$2</f>
        <v>5869.23</v>
      </c>
      <c r="G3577" s="639">
        <f>F3577*Main!$AF$4</f>
        <v>5869.23</v>
      </c>
      <c r="H3577" s="105"/>
    </row>
    <row r="3578" spans="1:8" x14ac:dyDescent="0.35">
      <c r="A3578" s="416">
        <v>9257089</v>
      </c>
      <c r="B3578" s="254" t="s">
        <v>4333</v>
      </c>
      <c r="C3578" s="320"/>
      <c r="D3578" s="7">
        <v>1</v>
      </c>
      <c r="E3578" s="650">
        <v>4897.7583333333332</v>
      </c>
      <c r="F3578" s="8">
        <f>E3578/100*$I$2*Main!$AF$2</f>
        <v>5877.31</v>
      </c>
      <c r="G3578" s="639">
        <f>F3578*Main!$AF$4</f>
        <v>5877.31</v>
      </c>
      <c r="H3578" s="105"/>
    </row>
    <row r="3579" spans="1:8" x14ac:dyDescent="0.35">
      <c r="A3579" s="416">
        <v>9257091</v>
      </c>
      <c r="B3579" s="254" t="s">
        <v>4334</v>
      </c>
      <c r="C3579" s="320"/>
      <c r="D3579" s="7">
        <v>1</v>
      </c>
      <c r="E3579" s="650">
        <v>4942.416666666667</v>
      </c>
      <c r="F3579" s="8">
        <f>E3579/100*$I$2*Main!$AF$2</f>
        <v>5930.9000000000005</v>
      </c>
      <c r="G3579" s="639">
        <f>F3579*Main!$AF$4</f>
        <v>5930.9000000000005</v>
      </c>
      <c r="H3579" s="105"/>
    </row>
    <row r="3580" spans="1:8" x14ac:dyDescent="0.35">
      <c r="A3580" s="416">
        <v>9257095</v>
      </c>
      <c r="B3580" s="254" t="s">
        <v>4336</v>
      </c>
      <c r="C3580" s="320"/>
      <c r="D3580" s="7">
        <v>1</v>
      </c>
      <c r="E3580" s="650">
        <v>5031.833333333333</v>
      </c>
      <c r="F3580" s="8">
        <f>E3580/100*$I$2*Main!$AF$2</f>
        <v>6038.1999999999989</v>
      </c>
      <c r="G3580" s="639">
        <f>F3580*Main!$AF$4</f>
        <v>6038.1999999999989</v>
      </c>
      <c r="H3580" s="105"/>
    </row>
    <row r="3581" spans="1:8" x14ac:dyDescent="0.35">
      <c r="A3581" s="416">
        <v>9257097</v>
      </c>
      <c r="B3581" s="254" t="s">
        <v>4337</v>
      </c>
      <c r="C3581" s="320"/>
      <c r="D3581" s="7">
        <v>1</v>
      </c>
      <c r="E3581" s="650">
        <v>5300.0583333333334</v>
      </c>
      <c r="F3581" s="8">
        <f>E3581/100*$I$2*Main!$AF$2</f>
        <v>6360.07</v>
      </c>
      <c r="G3581" s="639">
        <f>F3581*Main!$AF$4</f>
        <v>6360.07</v>
      </c>
      <c r="H3581" s="105"/>
    </row>
    <row r="3582" spans="1:8" x14ac:dyDescent="0.35">
      <c r="A3582" s="416">
        <v>9268684</v>
      </c>
      <c r="B3582" s="254" t="s">
        <v>4338</v>
      </c>
      <c r="C3582" s="320"/>
      <c r="D3582" s="7">
        <v>1</v>
      </c>
      <c r="E3582" s="650">
        <v>5836.4916666666668</v>
      </c>
      <c r="F3582" s="8">
        <f>E3582/100*$I$2*Main!$AF$2</f>
        <v>7003.79</v>
      </c>
      <c r="G3582" s="639">
        <f>F3582*Main!$AF$4</f>
        <v>7003.79</v>
      </c>
      <c r="H3582" s="105"/>
    </row>
    <row r="3583" spans="1:8" x14ac:dyDescent="0.35">
      <c r="A3583" s="416">
        <v>9257059</v>
      </c>
      <c r="B3583" s="254" t="s">
        <v>4352</v>
      </c>
      <c r="C3583" s="7" t="s">
        <v>36</v>
      </c>
      <c r="D3583" s="7">
        <v>10</v>
      </c>
      <c r="E3583" s="650">
        <v>2164.7166666666667</v>
      </c>
      <c r="F3583" s="8">
        <f>E3583/100*$I$2*Main!$AF$2</f>
        <v>2597.66</v>
      </c>
      <c r="G3583" s="639">
        <f>F3583*Main!$AF$4</f>
        <v>2597.66</v>
      </c>
      <c r="H3583" s="105"/>
    </row>
    <row r="3584" spans="1:8" x14ac:dyDescent="0.35">
      <c r="A3584" s="416">
        <v>9257060</v>
      </c>
      <c r="B3584" s="254" t="s">
        <v>4353</v>
      </c>
      <c r="C3584" s="7" t="s">
        <v>36</v>
      </c>
      <c r="D3584" s="7">
        <v>10</v>
      </c>
      <c r="E3584" s="650">
        <v>2164.7166666666667</v>
      </c>
      <c r="F3584" s="8">
        <f>E3584/100*$I$2*Main!$AF$2</f>
        <v>2597.66</v>
      </c>
      <c r="G3584" s="639">
        <f>F3584*Main!$AF$4</f>
        <v>2597.66</v>
      </c>
      <c r="H3584" s="105"/>
    </row>
    <row r="3585" spans="1:8" x14ac:dyDescent="0.35">
      <c r="A3585" s="416">
        <v>9257067</v>
      </c>
      <c r="B3585" s="254" t="s">
        <v>4356</v>
      </c>
      <c r="C3585" s="320"/>
      <c r="D3585" s="7">
        <v>10</v>
      </c>
      <c r="E3585" s="650">
        <v>2168.0666666666666</v>
      </c>
      <c r="F3585" s="8">
        <f>E3585/100*$I$2*Main!$AF$2</f>
        <v>2601.6800000000003</v>
      </c>
      <c r="G3585" s="639">
        <f>F3585*Main!$AF$4</f>
        <v>2601.6800000000003</v>
      </c>
      <c r="H3585" s="105"/>
    </row>
    <row r="3586" spans="1:8" x14ac:dyDescent="0.35">
      <c r="A3586" s="416">
        <v>9257068</v>
      </c>
      <c r="B3586" s="254" t="s">
        <v>4357</v>
      </c>
      <c r="C3586" s="320"/>
      <c r="D3586" s="7">
        <v>10</v>
      </c>
      <c r="E3586" s="650">
        <v>2168.0666666666666</v>
      </c>
      <c r="F3586" s="8">
        <f>E3586/100*$I$2*Main!$AF$2</f>
        <v>2601.6800000000003</v>
      </c>
      <c r="G3586" s="639">
        <f>F3586*Main!$AF$4</f>
        <v>2601.6800000000003</v>
      </c>
      <c r="H3586" s="105"/>
    </row>
    <row r="3587" spans="1:8" x14ac:dyDescent="0.35">
      <c r="A3587" s="416">
        <v>9257075</v>
      </c>
      <c r="B3587" s="254" t="s">
        <v>4360</v>
      </c>
      <c r="C3587" s="320"/>
      <c r="D3587" s="7">
        <v>10</v>
      </c>
      <c r="E3587" s="650">
        <v>2212.7416666666668</v>
      </c>
      <c r="F3587" s="8">
        <f>E3587/100*$I$2*Main!$AF$2</f>
        <v>2655.2900000000004</v>
      </c>
      <c r="G3587" s="639">
        <f>F3587*Main!$AF$4</f>
        <v>2655.2900000000004</v>
      </c>
      <c r="H3587" s="105"/>
    </row>
    <row r="3588" spans="1:8" x14ac:dyDescent="0.35">
      <c r="A3588" s="416">
        <v>9257076</v>
      </c>
      <c r="B3588" s="254" t="s">
        <v>4361</v>
      </c>
      <c r="C3588" s="320"/>
      <c r="D3588" s="7">
        <v>10</v>
      </c>
      <c r="E3588" s="650">
        <v>2212.7416666666668</v>
      </c>
      <c r="F3588" s="8">
        <f>E3588/100*$I$2*Main!$AF$2</f>
        <v>2655.2900000000004</v>
      </c>
      <c r="G3588" s="639">
        <f>F3588*Main!$AF$4</f>
        <v>2655.2900000000004</v>
      </c>
      <c r="H3588" s="105"/>
    </row>
    <row r="3589" spans="1:8" x14ac:dyDescent="0.35">
      <c r="A3589" s="416">
        <v>9257079</v>
      </c>
      <c r="B3589" s="254" t="s">
        <v>4362</v>
      </c>
      <c r="C3589" s="320"/>
      <c r="D3589" s="7">
        <v>10</v>
      </c>
      <c r="E3589" s="650">
        <v>2235.0916666666667</v>
      </c>
      <c r="F3589" s="8">
        <f>E3589/100*$I$2*Main!$AF$2</f>
        <v>2682.11</v>
      </c>
      <c r="G3589" s="639">
        <f>F3589*Main!$AF$4</f>
        <v>2682.11</v>
      </c>
      <c r="H3589" s="105"/>
    </row>
    <row r="3590" spans="1:8" x14ac:dyDescent="0.35">
      <c r="A3590" s="416">
        <v>9257080</v>
      </c>
      <c r="B3590" s="254" t="s">
        <v>4363</v>
      </c>
      <c r="C3590" s="320"/>
      <c r="D3590" s="7">
        <v>10</v>
      </c>
      <c r="E3590" s="650">
        <v>2235.0916666666667</v>
      </c>
      <c r="F3590" s="8">
        <f>E3590/100*$I$2*Main!$AF$2</f>
        <v>2682.11</v>
      </c>
      <c r="G3590" s="639">
        <f>F3590*Main!$AF$4</f>
        <v>2682.11</v>
      </c>
      <c r="H3590" s="105"/>
    </row>
    <row r="3591" spans="1:8" x14ac:dyDescent="0.35">
      <c r="A3591" s="417">
        <v>9318230</v>
      </c>
      <c r="B3591" s="254" t="s">
        <v>4328</v>
      </c>
      <c r="C3591" s="320"/>
      <c r="D3591" s="7">
        <v>1</v>
      </c>
      <c r="E3591" s="650">
        <v>4891.0249999999996</v>
      </c>
      <c r="F3591" s="8">
        <f>E3591/100*$I$2*Main!$AF$2</f>
        <v>5869.23</v>
      </c>
      <c r="G3591" s="639">
        <f>F3591*Main!$AF$4</f>
        <v>5869.23</v>
      </c>
      <c r="H3591" s="105"/>
    </row>
    <row r="3592" spans="1:8" x14ac:dyDescent="0.35">
      <c r="A3592" s="417">
        <v>9318232</v>
      </c>
      <c r="B3592" s="254" t="s">
        <v>4329</v>
      </c>
      <c r="C3592" s="320"/>
      <c r="D3592" s="7">
        <v>1</v>
      </c>
      <c r="E3592" s="650">
        <v>4897.7583333333332</v>
      </c>
      <c r="F3592" s="8">
        <f>E3592/100*$I$2*Main!$AF$2</f>
        <v>5877.31</v>
      </c>
      <c r="G3592" s="639">
        <f>F3592*Main!$AF$4</f>
        <v>5877.31</v>
      </c>
      <c r="H3592" s="105"/>
    </row>
    <row r="3593" spans="1:8" x14ac:dyDescent="0.35">
      <c r="A3593" s="417">
        <v>9318234</v>
      </c>
      <c r="B3593" s="254" t="s">
        <v>4330</v>
      </c>
      <c r="C3593" s="320"/>
      <c r="D3593" s="7">
        <v>1</v>
      </c>
      <c r="E3593" s="650">
        <v>4897.7583333333332</v>
      </c>
      <c r="F3593" s="8">
        <f>E3593/100*$I$2*Main!$AF$2</f>
        <v>5877.31</v>
      </c>
      <c r="G3593" s="639">
        <f>F3593*Main!$AF$4</f>
        <v>5877.31</v>
      </c>
      <c r="H3593" s="105"/>
    </row>
    <row r="3594" spans="1:8" x14ac:dyDescent="0.35">
      <c r="A3594" s="417">
        <v>9318268</v>
      </c>
      <c r="B3594" s="254" t="s">
        <v>4331</v>
      </c>
      <c r="C3594" s="320"/>
      <c r="D3594" s="7">
        <v>1</v>
      </c>
      <c r="E3594" s="650">
        <v>4891.0249999999996</v>
      </c>
      <c r="F3594" s="8">
        <f>E3594/100*$I$2*Main!$AF$2</f>
        <v>5869.23</v>
      </c>
      <c r="G3594" s="639">
        <f>F3594*Main!$AF$4</f>
        <v>5869.23</v>
      </c>
      <c r="H3594" s="105"/>
    </row>
    <row r="3595" spans="1:8" x14ac:dyDescent="0.35">
      <c r="A3595" s="417">
        <v>9318270</v>
      </c>
      <c r="B3595" s="254" t="s">
        <v>4332</v>
      </c>
      <c r="C3595" s="320"/>
      <c r="D3595" s="7">
        <v>1</v>
      </c>
      <c r="E3595" s="650">
        <v>4897.7583333333332</v>
      </c>
      <c r="F3595" s="8">
        <f>E3595/100*$I$2*Main!$AF$2</f>
        <v>5877.31</v>
      </c>
      <c r="G3595" s="639">
        <f>F3595*Main!$AF$4</f>
        <v>5877.31</v>
      </c>
      <c r="H3595" s="105"/>
    </row>
    <row r="3596" spans="1:8" x14ac:dyDescent="0.35">
      <c r="A3596" s="417">
        <v>9318282</v>
      </c>
      <c r="B3596" s="254" t="s">
        <v>4333</v>
      </c>
      <c r="C3596" s="320"/>
      <c r="D3596" s="7">
        <v>1</v>
      </c>
      <c r="E3596" s="650">
        <v>4897.7583333333332</v>
      </c>
      <c r="F3596" s="8">
        <f>E3596/100*$I$2*Main!$AF$2</f>
        <v>5877.31</v>
      </c>
      <c r="G3596" s="639">
        <f>F3596*Main!$AF$4</f>
        <v>5877.31</v>
      </c>
      <c r="H3596" s="105"/>
    </row>
    <row r="3597" spans="1:8" x14ac:dyDescent="0.35">
      <c r="A3597" s="417">
        <v>9318284</v>
      </c>
      <c r="B3597" s="254" t="s">
        <v>4334</v>
      </c>
      <c r="C3597" s="320"/>
      <c r="D3597" s="7">
        <v>1</v>
      </c>
      <c r="E3597" s="650">
        <v>4942.416666666667</v>
      </c>
      <c r="F3597" s="8">
        <f>E3597/100*$I$2*Main!$AF$2</f>
        <v>5930.9000000000005</v>
      </c>
      <c r="G3597" s="639">
        <f>F3597*Main!$AF$4</f>
        <v>5930.9000000000005</v>
      </c>
      <c r="H3597" s="105"/>
    </row>
    <row r="3598" spans="1:8" x14ac:dyDescent="0.35">
      <c r="A3598" s="417">
        <v>9318286</v>
      </c>
      <c r="B3598" s="254" t="s">
        <v>4335</v>
      </c>
      <c r="C3598" s="320"/>
      <c r="D3598" s="7">
        <v>1</v>
      </c>
      <c r="E3598" s="650">
        <v>4987.166666666667</v>
      </c>
      <c r="F3598" s="8">
        <f>E3598/100*$I$2*Main!$AF$2</f>
        <v>5984.6</v>
      </c>
      <c r="G3598" s="639">
        <f>F3598*Main!$AF$4</f>
        <v>5984.6</v>
      </c>
      <c r="H3598" s="105"/>
    </row>
    <row r="3599" spans="1:8" x14ac:dyDescent="0.35">
      <c r="A3599" s="417">
        <v>9318288</v>
      </c>
      <c r="B3599" s="254" t="s">
        <v>4336</v>
      </c>
      <c r="C3599" s="320"/>
      <c r="D3599" s="7">
        <v>1</v>
      </c>
      <c r="E3599" s="650">
        <v>5031.833333333333</v>
      </c>
      <c r="F3599" s="8">
        <f>E3599/100*$I$2*Main!$AF$2</f>
        <v>6038.1999999999989</v>
      </c>
      <c r="G3599" s="639">
        <f>F3599*Main!$AF$4</f>
        <v>6038.1999999999989</v>
      </c>
      <c r="H3599" s="105"/>
    </row>
    <row r="3600" spans="1:8" x14ac:dyDescent="0.35">
      <c r="A3600" s="417">
        <v>9318290</v>
      </c>
      <c r="B3600" s="254" t="s">
        <v>4337</v>
      </c>
      <c r="C3600" s="320"/>
      <c r="D3600" s="7">
        <v>1</v>
      </c>
      <c r="E3600" s="650">
        <v>5300.0583333333334</v>
      </c>
      <c r="F3600" s="8">
        <f>E3600/100*$I$2*Main!$AF$2</f>
        <v>6360.07</v>
      </c>
      <c r="G3600" s="639">
        <f>F3600*Main!$AF$4</f>
        <v>6360.07</v>
      </c>
      <c r="H3600" s="105"/>
    </row>
    <row r="3601" spans="1:8" x14ac:dyDescent="0.35">
      <c r="A3601" s="417">
        <v>9318291</v>
      </c>
      <c r="B3601" s="254" t="s">
        <v>4338</v>
      </c>
      <c r="C3601" s="320"/>
      <c r="D3601" s="7">
        <v>1</v>
      </c>
      <c r="E3601" s="650">
        <v>5836.4916666666668</v>
      </c>
      <c r="F3601" s="8">
        <f>E3601/100*$I$2*Main!$AF$2</f>
        <v>7003.79</v>
      </c>
      <c r="G3601" s="639">
        <f>F3601*Main!$AF$4</f>
        <v>7003.79</v>
      </c>
      <c r="H3601" s="105"/>
    </row>
    <row r="3602" spans="1:8" x14ac:dyDescent="0.35">
      <c r="A3602" s="417">
        <v>9318310</v>
      </c>
      <c r="B3602" s="254" t="s">
        <v>4339</v>
      </c>
      <c r="C3602" s="320"/>
      <c r="D3602" s="7">
        <v>1</v>
      </c>
      <c r="E3602" s="650">
        <v>5881.1833333333334</v>
      </c>
      <c r="F3602" s="8">
        <f>E3602/100*$I$2*Main!$AF$2</f>
        <v>7057.42</v>
      </c>
      <c r="G3602" s="639">
        <f>F3602*Main!$AF$4</f>
        <v>7057.42</v>
      </c>
      <c r="H3602" s="105"/>
    </row>
    <row r="3603" spans="1:8" x14ac:dyDescent="0.35">
      <c r="A3603" s="417">
        <v>9318311</v>
      </c>
      <c r="B3603" s="254" t="s">
        <v>4340</v>
      </c>
      <c r="C3603" s="320"/>
      <c r="D3603" s="7">
        <v>1</v>
      </c>
      <c r="E3603" s="650">
        <v>5925.8916666666664</v>
      </c>
      <c r="F3603" s="8">
        <f>E3603/100*$I$2*Main!$AF$2</f>
        <v>7111.07</v>
      </c>
      <c r="G3603" s="639">
        <f>F3603*Main!$AF$4</f>
        <v>7111.07</v>
      </c>
      <c r="H3603" s="105"/>
    </row>
    <row r="3604" spans="1:8" x14ac:dyDescent="0.35">
      <c r="A3604" s="417">
        <v>9318313</v>
      </c>
      <c r="B3604" s="254" t="s">
        <v>4341</v>
      </c>
      <c r="C3604" s="320"/>
      <c r="D3604" s="7">
        <v>1</v>
      </c>
      <c r="E3604" s="650">
        <v>6194.1</v>
      </c>
      <c r="F3604" s="8">
        <f>E3604/100*$I$2*Main!$AF$2</f>
        <v>7432.92</v>
      </c>
      <c r="G3604" s="639">
        <f>F3604*Main!$AF$4</f>
        <v>7432.92</v>
      </c>
      <c r="H3604" s="105"/>
    </row>
    <row r="3605" spans="1:8" x14ac:dyDescent="0.35">
      <c r="A3605" s="417">
        <v>9318315</v>
      </c>
      <c r="B3605" s="254" t="s">
        <v>4342</v>
      </c>
      <c r="C3605" s="320"/>
      <c r="D3605" s="7">
        <v>1</v>
      </c>
      <c r="E3605" s="650">
        <v>6730.4916666666668</v>
      </c>
      <c r="F3605" s="8">
        <f>E3605/100*$I$2*Main!$AF$2</f>
        <v>8076.59</v>
      </c>
      <c r="G3605" s="639">
        <f>F3605*Main!$AF$4</f>
        <v>8076.59</v>
      </c>
      <c r="H3605" s="105"/>
    </row>
    <row r="3606" spans="1:8" x14ac:dyDescent="0.35">
      <c r="A3606" s="417">
        <v>9318316</v>
      </c>
      <c r="B3606" s="254" t="s">
        <v>4343</v>
      </c>
      <c r="C3606" s="320"/>
      <c r="D3606" s="7">
        <v>1</v>
      </c>
      <c r="E3606" s="650">
        <v>6998.7166666666662</v>
      </c>
      <c r="F3606" s="8">
        <f>E3606/100*$I$2*Main!$AF$2</f>
        <v>8398.4599999999991</v>
      </c>
      <c r="G3606" s="639">
        <f>F3606*Main!$AF$4</f>
        <v>8398.4599999999991</v>
      </c>
      <c r="H3606" s="105"/>
    </row>
    <row r="3607" spans="1:8" x14ac:dyDescent="0.35">
      <c r="A3607" s="417">
        <v>9318317</v>
      </c>
      <c r="B3607" s="254" t="s">
        <v>4344</v>
      </c>
      <c r="C3607" s="320"/>
      <c r="D3607" s="7">
        <v>1</v>
      </c>
      <c r="E3607" s="650">
        <v>7535.125</v>
      </c>
      <c r="F3607" s="8">
        <f>E3607/100*$I$2*Main!$AF$2</f>
        <v>9042.15</v>
      </c>
      <c r="G3607" s="639">
        <f>F3607*Main!$AF$4</f>
        <v>9042.15</v>
      </c>
      <c r="H3607" s="105"/>
    </row>
    <row r="3608" spans="1:8" x14ac:dyDescent="0.35">
      <c r="A3608" s="417">
        <v>9318318</v>
      </c>
      <c r="B3608" s="254" t="s">
        <v>4345</v>
      </c>
      <c r="C3608" s="320"/>
      <c r="D3608" s="7">
        <v>1</v>
      </c>
      <c r="E3608" s="650">
        <v>8071.55</v>
      </c>
      <c r="F3608" s="8">
        <f>E3608/100*$I$2*Main!$AF$2</f>
        <v>9685.86</v>
      </c>
      <c r="G3608" s="639">
        <f>F3608*Main!$AF$4</f>
        <v>9685.86</v>
      </c>
      <c r="H3608" s="105"/>
    </row>
    <row r="3609" spans="1:8" x14ac:dyDescent="0.35">
      <c r="A3609" s="417">
        <v>9318220</v>
      </c>
      <c r="B3609" s="254" t="s">
        <v>4346</v>
      </c>
      <c r="C3609" s="7" t="s">
        <v>36</v>
      </c>
      <c r="D3609" s="7">
        <v>10</v>
      </c>
      <c r="E3609" s="650">
        <v>2164.7166666666667</v>
      </c>
      <c r="F3609" s="8">
        <f>E3609/100*$I$2*Main!$AF$2</f>
        <v>2597.66</v>
      </c>
      <c r="G3609" s="639">
        <f>F3609*Main!$AF$4</f>
        <v>2597.66</v>
      </c>
      <c r="H3609" s="105"/>
    </row>
    <row r="3610" spans="1:8" x14ac:dyDescent="0.35">
      <c r="A3610" s="417">
        <v>9318221</v>
      </c>
      <c r="B3610" s="254" t="s">
        <v>4347</v>
      </c>
      <c r="C3610" s="7" t="s">
        <v>36</v>
      </c>
      <c r="D3610" s="7">
        <v>10</v>
      </c>
      <c r="E3610" s="650">
        <v>2164.7166666666667</v>
      </c>
      <c r="F3610" s="8">
        <f>E3610/100*$I$2*Main!$AF$2</f>
        <v>2597.66</v>
      </c>
      <c r="G3610" s="639">
        <f>F3610*Main!$AF$4</f>
        <v>2597.66</v>
      </c>
      <c r="H3610" s="105"/>
    </row>
    <row r="3611" spans="1:8" x14ac:dyDescent="0.35">
      <c r="A3611" s="417">
        <v>9318224</v>
      </c>
      <c r="B3611" s="254" t="s">
        <v>4348</v>
      </c>
      <c r="C3611" s="7" t="s">
        <v>36</v>
      </c>
      <c r="D3611" s="7">
        <v>10</v>
      </c>
      <c r="E3611" s="650">
        <v>2168.0666666666666</v>
      </c>
      <c r="F3611" s="8">
        <f>E3611/100*$I$2*Main!$AF$2</f>
        <v>2601.6800000000003</v>
      </c>
      <c r="G3611" s="639">
        <f>F3611*Main!$AF$4</f>
        <v>2601.6800000000003</v>
      </c>
      <c r="H3611" s="105"/>
    </row>
    <row r="3612" spans="1:8" x14ac:dyDescent="0.35">
      <c r="A3612" s="417">
        <v>9318225</v>
      </c>
      <c r="B3612" s="254" t="s">
        <v>4349</v>
      </c>
      <c r="C3612" s="7" t="s">
        <v>36</v>
      </c>
      <c r="D3612" s="7">
        <v>10</v>
      </c>
      <c r="E3612" s="650">
        <v>2168.0666666666666</v>
      </c>
      <c r="F3612" s="8">
        <f>E3612/100*$I$2*Main!$AF$2</f>
        <v>2601.6800000000003</v>
      </c>
      <c r="G3612" s="639">
        <f>F3612*Main!$AF$4</f>
        <v>2601.6800000000003</v>
      </c>
      <c r="H3612" s="105"/>
    </row>
    <row r="3613" spans="1:8" x14ac:dyDescent="0.35">
      <c r="A3613" s="417">
        <v>9318228</v>
      </c>
      <c r="B3613" s="254" t="s">
        <v>4350</v>
      </c>
      <c r="C3613" s="7" t="s">
        <v>36</v>
      </c>
      <c r="D3613" s="7">
        <v>10</v>
      </c>
      <c r="E3613" s="650">
        <v>2168.0666666666666</v>
      </c>
      <c r="F3613" s="8">
        <f>E3613/100*$I$2*Main!$AF$2</f>
        <v>2601.6800000000003</v>
      </c>
      <c r="G3613" s="639">
        <f>F3613*Main!$AF$4</f>
        <v>2601.6800000000003</v>
      </c>
      <c r="H3613" s="105"/>
    </row>
    <row r="3614" spans="1:8" x14ac:dyDescent="0.35">
      <c r="A3614" s="417">
        <v>9318229</v>
      </c>
      <c r="B3614" s="254" t="s">
        <v>4351</v>
      </c>
      <c r="C3614" s="7" t="s">
        <v>36</v>
      </c>
      <c r="D3614" s="7">
        <v>10</v>
      </c>
      <c r="E3614" s="650">
        <v>2168.0666666666666</v>
      </c>
      <c r="F3614" s="8">
        <f>E3614/100*$I$2*Main!$AF$2</f>
        <v>2601.6800000000003</v>
      </c>
      <c r="G3614" s="639">
        <f>F3614*Main!$AF$4</f>
        <v>2601.6800000000003</v>
      </c>
      <c r="H3614" s="105"/>
    </row>
    <row r="3615" spans="1:8" x14ac:dyDescent="0.35">
      <c r="A3615" s="417">
        <v>9318235</v>
      </c>
      <c r="B3615" s="254" t="s">
        <v>4352</v>
      </c>
      <c r="C3615" s="7" t="s">
        <v>36</v>
      </c>
      <c r="D3615" s="7">
        <v>10</v>
      </c>
      <c r="E3615" s="650">
        <v>2164.7166666666667</v>
      </c>
      <c r="F3615" s="8">
        <f>E3615/100*$I$2*Main!$AF$2</f>
        <v>2597.66</v>
      </c>
      <c r="G3615" s="639">
        <f>F3615*Main!$AF$4</f>
        <v>2597.66</v>
      </c>
      <c r="H3615" s="105"/>
    </row>
    <row r="3616" spans="1:8" x14ac:dyDescent="0.35">
      <c r="A3616" s="417">
        <v>9318236</v>
      </c>
      <c r="B3616" s="254" t="s">
        <v>4353</v>
      </c>
      <c r="C3616" s="7" t="s">
        <v>36</v>
      </c>
      <c r="D3616" s="7">
        <v>10</v>
      </c>
      <c r="E3616" s="650">
        <v>2164.7166666666667</v>
      </c>
      <c r="F3616" s="8">
        <f>E3616/100*$I$2*Main!$AF$2</f>
        <v>2597.66</v>
      </c>
      <c r="G3616" s="639">
        <f>F3616*Main!$AF$4</f>
        <v>2597.66</v>
      </c>
      <c r="H3616" s="105"/>
    </row>
    <row r="3617" spans="1:8" x14ac:dyDescent="0.35">
      <c r="A3617" s="417">
        <v>9318239</v>
      </c>
      <c r="B3617" s="254" t="s">
        <v>4354</v>
      </c>
      <c r="C3617" s="7" t="s">
        <v>36</v>
      </c>
      <c r="D3617" s="7">
        <v>10</v>
      </c>
      <c r="E3617" s="650">
        <v>2168.0666666666666</v>
      </c>
      <c r="F3617" s="8">
        <f>E3617/100*$I$2*Main!$AF$2</f>
        <v>2601.6800000000003</v>
      </c>
      <c r="G3617" s="639">
        <f>F3617*Main!$AF$4</f>
        <v>2601.6800000000003</v>
      </c>
      <c r="H3617" s="105"/>
    </row>
    <row r="3618" spans="1:8" x14ac:dyDescent="0.35">
      <c r="A3618" s="417">
        <v>9318240</v>
      </c>
      <c r="B3618" s="254" t="s">
        <v>4355</v>
      </c>
      <c r="C3618" s="7" t="s">
        <v>36</v>
      </c>
      <c r="D3618" s="7">
        <v>10</v>
      </c>
      <c r="E3618" s="650">
        <v>2168.0666666666666</v>
      </c>
      <c r="F3618" s="8">
        <f>E3618/100*$I$2*Main!$AF$2</f>
        <v>2601.6800000000003</v>
      </c>
      <c r="G3618" s="639">
        <f>F3618*Main!$AF$4</f>
        <v>2601.6800000000003</v>
      </c>
      <c r="H3618" s="105"/>
    </row>
    <row r="3619" spans="1:8" x14ac:dyDescent="0.35">
      <c r="A3619" s="417">
        <v>9318243</v>
      </c>
      <c r="B3619" s="254" t="s">
        <v>4356</v>
      </c>
      <c r="C3619" s="320"/>
      <c r="D3619" s="7">
        <v>10</v>
      </c>
      <c r="E3619" s="650">
        <v>2168.0666666666666</v>
      </c>
      <c r="F3619" s="8">
        <f>E3619/100*$I$2*Main!$AF$2</f>
        <v>2601.6800000000003</v>
      </c>
      <c r="G3619" s="639">
        <f>F3619*Main!$AF$4</f>
        <v>2601.6800000000003</v>
      </c>
      <c r="H3619" s="105"/>
    </row>
    <row r="3620" spans="1:8" x14ac:dyDescent="0.35">
      <c r="A3620" s="417">
        <v>9318244</v>
      </c>
      <c r="B3620" s="254" t="s">
        <v>4357</v>
      </c>
      <c r="C3620" s="320"/>
      <c r="D3620" s="7">
        <v>10</v>
      </c>
      <c r="E3620" s="650">
        <v>2168.0666666666666</v>
      </c>
      <c r="F3620" s="8">
        <f>E3620/100*$I$2*Main!$AF$2</f>
        <v>2601.6800000000003</v>
      </c>
      <c r="G3620" s="639">
        <f>F3620*Main!$AF$4</f>
        <v>2601.6800000000003</v>
      </c>
      <c r="H3620" s="105"/>
    </row>
    <row r="3621" spans="1:8" x14ac:dyDescent="0.35">
      <c r="A3621" s="417">
        <v>9318247</v>
      </c>
      <c r="B3621" s="254" t="s">
        <v>4358</v>
      </c>
      <c r="C3621" s="7" t="s">
        <v>36</v>
      </c>
      <c r="D3621" s="7">
        <v>10</v>
      </c>
      <c r="E3621" s="650">
        <v>2190.4083333333333</v>
      </c>
      <c r="F3621" s="8">
        <f>E3621/100*$I$2*Main!$AF$2</f>
        <v>2628.49</v>
      </c>
      <c r="G3621" s="639">
        <f>F3621*Main!$AF$4</f>
        <v>2628.49</v>
      </c>
      <c r="H3621" s="105"/>
    </row>
    <row r="3622" spans="1:8" x14ac:dyDescent="0.35">
      <c r="A3622" s="417">
        <v>9318248</v>
      </c>
      <c r="B3622" s="254" t="s">
        <v>4359</v>
      </c>
      <c r="C3622" s="7" t="s">
        <v>36</v>
      </c>
      <c r="D3622" s="7">
        <v>10</v>
      </c>
      <c r="E3622" s="650">
        <v>2190.4083333333333</v>
      </c>
      <c r="F3622" s="8">
        <f>E3622/100*$I$2*Main!$AF$2</f>
        <v>2628.49</v>
      </c>
      <c r="G3622" s="639">
        <f>F3622*Main!$AF$4</f>
        <v>2628.49</v>
      </c>
      <c r="H3622" s="105"/>
    </row>
    <row r="3623" spans="1:8" x14ac:dyDescent="0.35">
      <c r="A3623" s="417">
        <v>9318251</v>
      </c>
      <c r="B3623" s="254" t="s">
        <v>4360</v>
      </c>
      <c r="C3623" s="320"/>
      <c r="D3623" s="7">
        <v>10</v>
      </c>
      <c r="E3623" s="650">
        <v>2212.7416666666668</v>
      </c>
      <c r="F3623" s="8">
        <f>E3623/100*$I$2*Main!$AF$2</f>
        <v>2655.2900000000004</v>
      </c>
      <c r="G3623" s="639">
        <f>F3623*Main!$AF$4</f>
        <v>2655.2900000000004</v>
      </c>
      <c r="H3623" s="105"/>
    </row>
    <row r="3624" spans="1:8" x14ac:dyDescent="0.35">
      <c r="A3624" s="417">
        <v>9318252</v>
      </c>
      <c r="B3624" s="254" t="s">
        <v>4361</v>
      </c>
      <c r="C3624" s="320"/>
      <c r="D3624" s="7">
        <v>10</v>
      </c>
      <c r="E3624" s="650">
        <v>2212.7416666666668</v>
      </c>
      <c r="F3624" s="8">
        <f>E3624/100*$I$2*Main!$AF$2</f>
        <v>2655.2900000000004</v>
      </c>
      <c r="G3624" s="639">
        <f>F3624*Main!$AF$4</f>
        <v>2655.2900000000004</v>
      </c>
      <c r="H3624" s="105"/>
    </row>
    <row r="3625" spans="1:8" x14ac:dyDescent="0.35">
      <c r="A3625" s="417">
        <v>9318256</v>
      </c>
      <c r="B3625" s="254" t="s">
        <v>4362</v>
      </c>
      <c r="C3625" s="320"/>
      <c r="D3625" s="7">
        <v>10</v>
      </c>
      <c r="E3625" s="650">
        <v>2235.0916666666667</v>
      </c>
      <c r="F3625" s="8">
        <f>E3625/100*$I$2*Main!$AF$2</f>
        <v>2682.11</v>
      </c>
      <c r="G3625" s="639">
        <f>F3625*Main!$AF$4</f>
        <v>2682.11</v>
      </c>
      <c r="H3625" s="105"/>
    </row>
    <row r="3626" spans="1:8" x14ac:dyDescent="0.35">
      <c r="A3626" s="417">
        <v>9318258</v>
      </c>
      <c r="B3626" s="254" t="s">
        <v>4363</v>
      </c>
      <c r="C3626" s="320"/>
      <c r="D3626" s="7">
        <v>10</v>
      </c>
      <c r="E3626" s="650">
        <v>2235.0916666666667</v>
      </c>
      <c r="F3626" s="8">
        <f>E3626/100*$I$2*Main!$AF$2</f>
        <v>2682.11</v>
      </c>
      <c r="G3626" s="639">
        <f>F3626*Main!$AF$4</f>
        <v>2682.11</v>
      </c>
      <c r="H3626" s="105"/>
    </row>
    <row r="3627" spans="1:8" x14ac:dyDescent="0.35">
      <c r="A3627" s="417">
        <v>9318264</v>
      </c>
      <c r="B3627" s="254" t="s">
        <v>4364</v>
      </c>
      <c r="C3627" s="7" t="s">
        <v>36</v>
      </c>
      <c r="D3627" s="7">
        <v>10</v>
      </c>
      <c r="E3627" s="650">
        <v>2369.1916666666666</v>
      </c>
      <c r="F3627" s="8">
        <f>E3627/100*$I$2*Main!$AF$2</f>
        <v>2843.03</v>
      </c>
      <c r="G3627" s="639">
        <f>F3627*Main!$AF$4</f>
        <v>2843.03</v>
      </c>
      <c r="H3627" s="105"/>
    </row>
    <row r="3628" spans="1:8" x14ac:dyDescent="0.35">
      <c r="A3628" s="417">
        <v>9318265</v>
      </c>
      <c r="B3628" s="254" t="s">
        <v>4365</v>
      </c>
      <c r="C3628" s="7" t="s">
        <v>36</v>
      </c>
      <c r="D3628" s="7">
        <v>10</v>
      </c>
      <c r="E3628" s="650">
        <v>2369.1916666666666</v>
      </c>
      <c r="F3628" s="8">
        <f>E3628/100*$I$2*Main!$AF$2</f>
        <v>2843.03</v>
      </c>
      <c r="G3628" s="639">
        <f>F3628*Main!$AF$4</f>
        <v>2843.03</v>
      </c>
      <c r="H3628" s="105"/>
    </row>
    <row r="3629" spans="1:8" x14ac:dyDescent="0.35">
      <c r="A3629" s="417">
        <v>9318266</v>
      </c>
      <c r="B3629" s="254" t="s">
        <v>4366</v>
      </c>
      <c r="C3629" s="7" t="s">
        <v>36</v>
      </c>
      <c r="D3629" s="7">
        <v>10</v>
      </c>
      <c r="E3629" s="650">
        <v>2637.4083333333333</v>
      </c>
      <c r="F3629" s="8">
        <f>E3629/100*$I$2*Main!$AF$2</f>
        <v>3164.89</v>
      </c>
      <c r="G3629" s="639">
        <f>F3629*Main!$AF$4</f>
        <v>3164.89</v>
      </c>
      <c r="H3629" s="105"/>
    </row>
    <row r="3630" spans="1:8" x14ac:dyDescent="0.35">
      <c r="A3630" s="417">
        <v>9318267</v>
      </c>
      <c r="B3630" s="254" t="s">
        <v>4367</v>
      </c>
      <c r="C3630" s="7" t="s">
        <v>36</v>
      </c>
      <c r="D3630" s="7">
        <v>10</v>
      </c>
      <c r="E3630" s="650">
        <v>2637.4083333333333</v>
      </c>
      <c r="F3630" s="8">
        <f>E3630/100*$I$2*Main!$AF$2</f>
        <v>3164.89</v>
      </c>
      <c r="G3630" s="639">
        <f>F3630*Main!$AF$4</f>
        <v>3164.89</v>
      </c>
      <c r="H3630" s="105"/>
    </row>
    <row r="3631" spans="1:8" x14ac:dyDescent="0.35">
      <c r="A3631" s="417">
        <v>9318292</v>
      </c>
      <c r="B3631" s="254" t="s">
        <v>4368</v>
      </c>
      <c r="C3631" s="7" t="s">
        <v>36</v>
      </c>
      <c r="D3631" s="7">
        <v>10</v>
      </c>
      <c r="E3631" s="650">
        <v>2659.7416666666668</v>
      </c>
      <c r="F3631" s="8">
        <f>E3631/100*$I$2*Main!$AF$2</f>
        <v>3191.69</v>
      </c>
      <c r="G3631" s="639">
        <f>F3631*Main!$AF$4</f>
        <v>3191.69</v>
      </c>
      <c r="H3631" s="105"/>
    </row>
    <row r="3632" spans="1:8" x14ac:dyDescent="0.35">
      <c r="A3632" s="417">
        <v>9318293</v>
      </c>
      <c r="B3632" s="254" t="s">
        <v>4369</v>
      </c>
      <c r="C3632" s="7" t="s">
        <v>36</v>
      </c>
      <c r="D3632" s="7">
        <v>10</v>
      </c>
      <c r="E3632" s="650">
        <v>2659.7416666666668</v>
      </c>
      <c r="F3632" s="8">
        <f>E3632/100*$I$2*Main!$AF$2</f>
        <v>3191.69</v>
      </c>
      <c r="G3632" s="639">
        <f>F3632*Main!$AF$4</f>
        <v>3191.69</v>
      </c>
      <c r="H3632" s="105"/>
    </row>
    <row r="3633" spans="1:8" x14ac:dyDescent="0.35">
      <c r="A3633" s="417">
        <v>9318294</v>
      </c>
      <c r="B3633" s="254" t="s">
        <v>4370</v>
      </c>
      <c r="C3633" s="7" t="s">
        <v>36</v>
      </c>
      <c r="D3633" s="7">
        <v>10</v>
      </c>
      <c r="E3633" s="650">
        <v>2682.125</v>
      </c>
      <c r="F3633" s="8">
        <f>E3633/100*$I$2*Main!$AF$2</f>
        <v>3218.5499999999997</v>
      </c>
      <c r="G3633" s="639">
        <f>F3633*Main!$AF$4</f>
        <v>3218.5499999999997</v>
      </c>
      <c r="H3633" s="105"/>
    </row>
    <row r="3634" spans="1:8" x14ac:dyDescent="0.35">
      <c r="A3634" s="417">
        <v>9318295</v>
      </c>
      <c r="B3634" s="254" t="s">
        <v>4371</v>
      </c>
      <c r="C3634" s="7" t="s">
        <v>36</v>
      </c>
      <c r="D3634" s="7">
        <v>10</v>
      </c>
      <c r="E3634" s="650">
        <v>2682.125</v>
      </c>
      <c r="F3634" s="8">
        <f>E3634/100*$I$2*Main!$AF$2</f>
        <v>3218.5499999999997</v>
      </c>
      <c r="G3634" s="639">
        <f>F3634*Main!$AF$4</f>
        <v>3218.5499999999997</v>
      </c>
      <c r="H3634" s="105"/>
    </row>
    <row r="3635" spans="1:8" x14ac:dyDescent="0.35">
      <c r="A3635" s="417">
        <v>9318298</v>
      </c>
      <c r="B3635" s="254" t="s">
        <v>4372</v>
      </c>
      <c r="C3635" s="7" t="s">
        <v>36</v>
      </c>
      <c r="D3635" s="7">
        <v>10</v>
      </c>
      <c r="E3635" s="650">
        <v>2816.2333333333331</v>
      </c>
      <c r="F3635" s="8">
        <f>E3635/100*$I$2*Main!$AF$2</f>
        <v>3379.48</v>
      </c>
      <c r="G3635" s="639">
        <f>F3635*Main!$AF$4</f>
        <v>3379.48</v>
      </c>
      <c r="H3635" s="105"/>
    </row>
    <row r="3636" spans="1:8" x14ac:dyDescent="0.35">
      <c r="A3636" s="417">
        <v>9318299</v>
      </c>
      <c r="B3636" s="254" t="s">
        <v>4373</v>
      </c>
      <c r="C3636" s="7" t="s">
        <v>36</v>
      </c>
      <c r="D3636" s="7">
        <v>10</v>
      </c>
      <c r="E3636" s="650">
        <v>2816.2333333333331</v>
      </c>
      <c r="F3636" s="8">
        <f>E3636/100*$I$2*Main!$AF$2</f>
        <v>3379.48</v>
      </c>
      <c r="G3636" s="639">
        <f>F3636*Main!$AF$4</f>
        <v>3379.48</v>
      </c>
      <c r="H3636" s="105"/>
    </row>
    <row r="3637" spans="1:8" x14ac:dyDescent="0.35">
      <c r="A3637" s="417">
        <v>9318302</v>
      </c>
      <c r="B3637" s="254" t="s">
        <v>4374</v>
      </c>
      <c r="C3637" s="7" t="s">
        <v>36</v>
      </c>
      <c r="D3637" s="7">
        <v>10</v>
      </c>
      <c r="E3637" s="650">
        <v>3084.4083333333333</v>
      </c>
      <c r="F3637" s="8">
        <f>E3637/100*$I$2*Main!$AF$2</f>
        <v>3701.29</v>
      </c>
      <c r="G3637" s="639">
        <f>F3637*Main!$AF$4</f>
        <v>3701.29</v>
      </c>
      <c r="H3637" s="105"/>
    </row>
    <row r="3638" spans="1:8" x14ac:dyDescent="0.35">
      <c r="A3638" s="417">
        <v>9318303</v>
      </c>
      <c r="B3638" s="254" t="s">
        <v>4375</v>
      </c>
      <c r="C3638" s="7" t="s">
        <v>36</v>
      </c>
      <c r="D3638" s="7">
        <v>10</v>
      </c>
      <c r="E3638" s="650">
        <v>3084.4083333333333</v>
      </c>
      <c r="F3638" s="8">
        <f>E3638/100*$I$2*Main!$AF$2</f>
        <v>3701.29</v>
      </c>
      <c r="G3638" s="639">
        <f>F3638*Main!$AF$4</f>
        <v>3701.29</v>
      </c>
      <c r="H3638" s="105"/>
    </row>
    <row r="3639" spans="1:8" x14ac:dyDescent="0.35">
      <c r="A3639" s="417">
        <v>9318304</v>
      </c>
      <c r="B3639" s="254" t="s">
        <v>4376</v>
      </c>
      <c r="C3639" s="7" t="s">
        <v>36</v>
      </c>
      <c r="D3639" s="7">
        <v>5</v>
      </c>
      <c r="E3639" s="650">
        <v>3218.5083333333332</v>
      </c>
      <c r="F3639" s="8">
        <f>E3639/100*$I$2*Main!$AF$2</f>
        <v>3862.2099999999996</v>
      </c>
      <c r="G3639" s="639">
        <f>F3639*Main!$AF$4</f>
        <v>3862.2099999999996</v>
      </c>
      <c r="H3639" s="105"/>
    </row>
    <row r="3640" spans="1:8" x14ac:dyDescent="0.35">
      <c r="A3640" s="417">
        <v>9318305</v>
      </c>
      <c r="B3640" s="254" t="s">
        <v>4377</v>
      </c>
      <c r="C3640" s="7" t="s">
        <v>36</v>
      </c>
      <c r="D3640" s="7">
        <v>5</v>
      </c>
      <c r="E3640" s="650">
        <v>3218.5083333333332</v>
      </c>
      <c r="F3640" s="8">
        <f>E3640/100*$I$2*Main!$AF$2</f>
        <v>3862.2099999999996</v>
      </c>
      <c r="G3640" s="639">
        <f>F3640*Main!$AF$4</f>
        <v>3862.2099999999996</v>
      </c>
      <c r="H3640" s="105"/>
    </row>
    <row r="3641" spans="1:8" x14ac:dyDescent="0.35">
      <c r="A3641" s="417">
        <v>9318306</v>
      </c>
      <c r="B3641" s="254" t="s">
        <v>4378</v>
      </c>
      <c r="C3641" s="7" t="s">
        <v>36</v>
      </c>
      <c r="D3641" s="7">
        <v>5</v>
      </c>
      <c r="E3641" s="650">
        <v>3486.7333333333331</v>
      </c>
      <c r="F3641" s="8">
        <f>E3641/100*$I$2*Main!$AF$2</f>
        <v>4184.08</v>
      </c>
      <c r="G3641" s="639">
        <f>F3641*Main!$AF$4</f>
        <v>4184.08</v>
      </c>
      <c r="H3641" s="105"/>
    </row>
    <row r="3642" spans="1:8" x14ac:dyDescent="0.35">
      <c r="A3642" s="417">
        <v>9318307</v>
      </c>
      <c r="B3642" s="254" t="s">
        <v>4379</v>
      </c>
      <c r="C3642" s="7" t="s">
        <v>36</v>
      </c>
      <c r="D3642" s="7">
        <v>5</v>
      </c>
      <c r="E3642" s="650">
        <v>3486.7333333333331</v>
      </c>
      <c r="F3642" s="8">
        <f>E3642/100*$I$2*Main!$AF$2</f>
        <v>4184.08</v>
      </c>
      <c r="G3642" s="639">
        <f>F3642*Main!$AF$4</f>
        <v>4184.08</v>
      </c>
      <c r="H3642" s="105"/>
    </row>
    <row r="3643" spans="1:8" x14ac:dyDescent="0.35">
      <c r="A3643" s="417">
        <v>9318308</v>
      </c>
      <c r="B3643" s="254" t="s">
        <v>4380</v>
      </c>
      <c r="C3643" s="7" t="s">
        <v>36</v>
      </c>
      <c r="D3643" s="7">
        <v>5</v>
      </c>
      <c r="E3643" s="650">
        <v>3754.9583333333335</v>
      </c>
      <c r="F3643" s="8">
        <f>E3643/100*$I$2*Main!$AF$2</f>
        <v>4505.9500000000007</v>
      </c>
      <c r="G3643" s="639">
        <f>F3643*Main!$AF$4</f>
        <v>4505.9500000000007</v>
      </c>
      <c r="H3643" s="105"/>
    </row>
    <row r="3644" spans="1:8" x14ac:dyDescent="0.35">
      <c r="A3644" s="417">
        <v>9318309</v>
      </c>
      <c r="B3644" s="254" t="s">
        <v>4381</v>
      </c>
      <c r="C3644" s="7" t="s">
        <v>36</v>
      </c>
      <c r="D3644" s="7">
        <v>5</v>
      </c>
      <c r="E3644" s="650">
        <v>3754.9583333333335</v>
      </c>
      <c r="F3644" s="8">
        <f>E3644/100*$I$2*Main!$AF$2</f>
        <v>4505.9500000000007</v>
      </c>
      <c r="G3644" s="639">
        <f>F3644*Main!$AF$4</f>
        <v>4505.9500000000007</v>
      </c>
      <c r="H3644" s="105"/>
    </row>
    <row r="3645" spans="1:8" x14ac:dyDescent="0.35">
      <c r="A3645" s="417">
        <v>9318327</v>
      </c>
      <c r="B3645" s="254" t="s">
        <v>4382</v>
      </c>
      <c r="C3645" s="7" t="s">
        <v>36</v>
      </c>
      <c r="D3645" s="7">
        <v>1</v>
      </c>
      <c r="E3645" s="650">
        <v>6879</v>
      </c>
      <c r="F3645" s="8">
        <f>E3645/100*$I$2*Main!$AF$2</f>
        <v>8254.8000000000011</v>
      </c>
      <c r="G3645" s="639">
        <f>F3645*Main!$AF$4</f>
        <v>8254.8000000000011</v>
      </c>
      <c r="H3645" s="105"/>
    </row>
    <row r="3646" spans="1:8" x14ac:dyDescent="0.35">
      <c r="A3646" s="417">
        <v>9318328</v>
      </c>
      <c r="B3646" s="254" t="s">
        <v>4383</v>
      </c>
      <c r="C3646" s="7" t="s">
        <v>36</v>
      </c>
      <c r="D3646" s="7">
        <v>1</v>
      </c>
      <c r="E3646" s="650">
        <v>6894.5333333333338</v>
      </c>
      <c r="F3646" s="8">
        <f>E3646/100*$I$2*Main!$AF$2</f>
        <v>8273.44</v>
      </c>
      <c r="G3646" s="639">
        <f>F3646*Main!$AF$4</f>
        <v>8273.44</v>
      </c>
      <c r="H3646" s="105"/>
    </row>
    <row r="3647" spans="1:8" x14ac:dyDescent="0.35">
      <c r="A3647" s="417">
        <v>9318329</v>
      </c>
      <c r="B3647" s="254" t="s">
        <v>4384</v>
      </c>
      <c r="C3647" s="7" t="s">
        <v>36</v>
      </c>
      <c r="D3647" s="7">
        <v>1</v>
      </c>
      <c r="E3647" s="650">
        <v>7001.25</v>
      </c>
      <c r="F3647" s="8">
        <f>E3647/100*$I$2*Main!$AF$2</f>
        <v>8401.5</v>
      </c>
      <c r="G3647" s="639">
        <f>F3647*Main!$AF$4</f>
        <v>8401.5</v>
      </c>
      <c r="H3647" s="105"/>
    </row>
    <row r="3648" spans="1:8" x14ac:dyDescent="0.35">
      <c r="A3648" s="417">
        <v>9318330</v>
      </c>
      <c r="B3648" s="254" t="s">
        <v>4385</v>
      </c>
      <c r="C3648" s="7" t="s">
        <v>36</v>
      </c>
      <c r="D3648" s="7">
        <v>1</v>
      </c>
      <c r="E3648" s="650">
        <v>7031.4250000000002</v>
      </c>
      <c r="F3648" s="8">
        <f>E3648/100*$I$2*Main!$AF$2</f>
        <v>8437.7100000000009</v>
      </c>
      <c r="G3648" s="639">
        <f>F3648*Main!$AF$4</f>
        <v>8437.7100000000009</v>
      </c>
      <c r="H3648" s="105"/>
    </row>
    <row r="3649" spans="1:8" x14ac:dyDescent="0.35">
      <c r="A3649" s="417">
        <v>9318319</v>
      </c>
      <c r="B3649" s="254" t="s">
        <v>4386</v>
      </c>
      <c r="C3649" s="7" t="s">
        <v>36</v>
      </c>
      <c r="D3649" s="7">
        <v>10</v>
      </c>
      <c r="E3649" s="650">
        <v>3157.7166666666667</v>
      </c>
      <c r="F3649" s="8">
        <f>E3649/100*$I$2*Main!$AF$2</f>
        <v>3789.26</v>
      </c>
      <c r="G3649" s="639">
        <f>F3649*Main!$AF$4</f>
        <v>3789.26</v>
      </c>
      <c r="H3649" s="105"/>
    </row>
    <row r="3650" spans="1:8" x14ac:dyDescent="0.35">
      <c r="A3650" s="417">
        <v>9318320</v>
      </c>
      <c r="B3650" s="254" t="s">
        <v>4387</v>
      </c>
      <c r="C3650" s="7" t="s">
        <v>36</v>
      </c>
      <c r="D3650" s="7">
        <v>10</v>
      </c>
      <c r="E3650" s="650">
        <v>3157.7166666666667</v>
      </c>
      <c r="F3650" s="8">
        <f>E3650/100*$I$2*Main!$AF$2</f>
        <v>3789.26</v>
      </c>
      <c r="G3650" s="639">
        <f>F3650*Main!$AF$4</f>
        <v>3789.26</v>
      </c>
      <c r="H3650" s="105"/>
    </row>
    <row r="3651" spans="1:8" x14ac:dyDescent="0.35">
      <c r="A3651" s="417">
        <v>9318321</v>
      </c>
      <c r="B3651" s="254" t="s">
        <v>4388</v>
      </c>
      <c r="C3651" s="7" t="s">
        <v>36</v>
      </c>
      <c r="D3651" s="7">
        <v>10</v>
      </c>
      <c r="E3651" s="650">
        <v>3165.5083333333332</v>
      </c>
      <c r="F3651" s="8">
        <f>E3651/100*$I$2*Main!$AF$2</f>
        <v>3798.61</v>
      </c>
      <c r="G3651" s="639">
        <f>F3651*Main!$AF$4</f>
        <v>3798.61</v>
      </c>
      <c r="H3651" s="105"/>
    </row>
    <row r="3652" spans="1:8" x14ac:dyDescent="0.35">
      <c r="A3652" s="417">
        <v>9318322</v>
      </c>
      <c r="B3652" s="254" t="s">
        <v>4389</v>
      </c>
      <c r="C3652" s="7" t="s">
        <v>36</v>
      </c>
      <c r="D3652" s="7">
        <v>10</v>
      </c>
      <c r="E3652" s="650">
        <v>3165.5083333333332</v>
      </c>
      <c r="F3652" s="8">
        <f>E3652/100*$I$2*Main!$AF$2</f>
        <v>3798.61</v>
      </c>
      <c r="G3652" s="639">
        <f>F3652*Main!$AF$4</f>
        <v>3798.61</v>
      </c>
      <c r="H3652" s="105"/>
    </row>
    <row r="3653" spans="1:8" x14ac:dyDescent="0.35">
      <c r="A3653" s="417">
        <v>9318323</v>
      </c>
      <c r="B3653" s="254" t="s">
        <v>4390</v>
      </c>
      <c r="C3653" s="7" t="s">
        <v>36</v>
      </c>
      <c r="D3653" s="7">
        <v>10</v>
      </c>
      <c r="E3653" s="650">
        <v>3218.8583333333331</v>
      </c>
      <c r="F3653" s="8">
        <f>E3653/100*$I$2*Main!$AF$2</f>
        <v>3862.63</v>
      </c>
      <c r="G3653" s="639">
        <f>F3653*Main!$AF$4</f>
        <v>3862.63</v>
      </c>
      <c r="H3653" s="105"/>
    </row>
    <row r="3654" spans="1:8" x14ac:dyDescent="0.35">
      <c r="A3654" s="417">
        <v>9318324</v>
      </c>
      <c r="B3654" s="254" t="s">
        <v>4391</v>
      </c>
      <c r="C3654" s="7" t="s">
        <v>36</v>
      </c>
      <c r="D3654" s="7">
        <v>10</v>
      </c>
      <c r="E3654" s="650">
        <v>3218.8583333333331</v>
      </c>
      <c r="F3654" s="8">
        <f>E3654/100*$I$2*Main!$AF$2</f>
        <v>3862.63</v>
      </c>
      <c r="G3654" s="639">
        <f>F3654*Main!$AF$4</f>
        <v>3862.63</v>
      </c>
      <c r="H3654" s="105"/>
    </row>
    <row r="3655" spans="1:8" x14ac:dyDescent="0.35">
      <c r="A3655" s="417">
        <v>9318325</v>
      </c>
      <c r="B3655" s="254" t="s">
        <v>4392</v>
      </c>
      <c r="C3655" s="7" t="s">
        <v>36</v>
      </c>
      <c r="D3655" s="7">
        <v>10</v>
      </c>
      <c r="E3655" s="650">
        <v>3233.9166666666665</v>
      </c>
      <c r="F3655" s="8">
        <f>E3655/100*$I$2*Main!$AF$2</f>
        <v>3880.7</v>
      </c>
      <c r="G3655" s="639">
        <f>F3655*Main!$AF$4</f>
        <v>3880.7</v>
      </c>
      <c r="H3655" s="105"/>
    </row>
    <row r="3656" spans="1:8" x14ac:dyDescent="0.35">
      <c r="A3656" s="417">
        <v>9318326</v>
      </c>
      <c r="B3656" s="254" t="s">
        <v>4393</v>
      </c>
      <c r="C3656" s="7" t="s">
        <v>36</v>
      </c>
      <c r="D3656" s="7">
        <v>10</v>
      </c>
      <c r="E3656" s="650">
        <v>3233.9166666666665</v>
      </c>
      <c r="F3656" s="8">
        <f>E3656/100*$I$2*Main!$AF$2</f>
        <v>3880.7</v>
      </c>
      <c r="G3656" s="639">
        <f>F3656*Main!$AF$4</f>
        <v>3880.7</v>
      </c>
      <c r="H3656" s="105"/>
    </row>
    <row r="3657" spans="1:8" x14ac:dyDescent="0.35">
      <c r="A3657" s="416">
        <v>9257268</v>
      </c>
      <c r="B3657" s="254" t="s">
        <v>1021</v>
      </c>
      <c r="C3657" s="320"/>
      <c r="D3657" s="7">
        <v>5</v>
      </c>
      <c r="E3657" s="650">
        <v>1069.7166666666667</v>
      </c>
      <c r="F3657" s="8">
        <f>E3657/100*$I$2*Main!$AF$2</f>
        <v>1283.6600000000001</v>
      </c>
      <c r="G3657" s="639">
        <f>F3657*Main!$AF$4</f>
        <v>1283.6600000000001</v>
      </c>
      <c r="H3657" s="105"/>
    </row>
    <row r="3658" spans="1:8" x14ac:dyDescent="0.35">
      <c r="A3658" s="416">
        <v>9257266</v>
      </c>
      <c r="B3658" s="254" t="s">
        <v>1022</v>
      </c>
      <c r="C3658" s="320"/>
      <c r="D3658" s="7">
        <v>100</v>
      </c>
      <c r="E3658" s="650">
        <v>495.43333333333334</v>
      </c>
      <c r="F3658" s="8">
        <f>E3658/100*$I$2*Main!$AF$2</f>
        <v>594.52</v>
      </c>
      <c r="G3658" s="639">
        <f>F3658*Main!$AF$4</f>
        <v>594.52</v>
      </c>
      <c r="H3658" s="105"/>
    </row>
    <row r="3659" spans="1:8" x14ac:dyDescent="0.35">
      <c r="A3659" s="417">
        <v>9320333</v>
      </c>
      <c r="B3659" s="254" t="s">
        <v>1021</v>
      </c>
      <c r="C3659" s="7" t="s">
        <v>36</v>
      </c>
      <c r="D3659" s="7">
        <v>5</v>
      </c>
      <c r="E3659" s="650">
        <v>866.125</v>
      </c>
      <c r="F3659" s="8">
        <f>E3659/100*$I$2*Main!$AF$2</f>
        <v>1039.3500000000001</v>
      </c>
      <c r="G3659" s="639">
        <f>F3659*Main!$AF$4</f>
        <v>1039.3500000000001</v>
      </c>
      <c r="H3659" s="105"/>
    </row>
    <row r="3660" spans="1:8" x14ac:dyDescent="0.35">
      <c r="A3660" s="417">
        <v>9320334</v>
      </c>
      <c r="B3660" s="254" t="s">
        <v>1022</v>
      </c>
      <c r="C3660" s="7" t="s">
        <v>36</v>
      </c>
      <c r="D3660" s="7">
        <v>100</v>
      </c>
      <c r="E3660" s="650">
        <v>433.07499999999999</v>
      </c>
      <c r="F3660" s="8">
        <f>E3660/100*$I$2*Main!$AF$2</f>
        <v>519.69000000000005</v>
      </c>
      <c r="G3660" s="639">
        <f>F3660*Main!$AF$4</f>
        <v>519.69000000000005</v>
      </c>
      <c r="H3660" s="105"/>
    </row>
    <row r="3661" spans="1:8" x14ac:dyDescent="0.35">
      <c r="A3661" s="417">
        <v>9320335</v>
      </c>
      <c r="B3661" s="254" t="s">
        <v>1023</v>
      </c>
      <c r="C3661" s="7" t="s">
        <v>36</v>
      </c>
      <c r="D3661" s="7">
        <v>100</v>
      </c>
      <c r="E3661" s="650">
        <v>433.07499999999999</v>
      </c>
      <c r="F3661" s="8">
        <f>E3661/100*$I$2*Main!$AF$2</f>
        <v>519.69000000000005</v>
      </c>
      <c r="G3661" s="639">
        <f>F3661*Main!$AF$4</f>
        <v>519.69000000000005</v>
      </c>
      <c r="H3661" s="105"/>
    </row>
    <row r="3662" spans="1:8" x14ac:dyDescent="0.35">
      <c r="A3662" s="416">
        <v>9257706</v>
      </c>
      <c r="B3662" s="254" t="s">
        <v>1024</v>
      </c>
      <c r="C3662" s="320"/>
      <c r="D3662" s="7">
        <v>1</v>
      </c>
      <c r="E3662" s="650">
        <v>559.52499999999998</v>
      </c>
      <c r="F3662" s="8">
        <f>E3662/100*$I$2*Main!$AF$2</f>
        <v>671.43000000000006</v>
      </c>
      <c r="G3662" s="639">
        <f>F3662*Main!$AF$4</f>
        <v>671.43000000000006</v>
      </c>
      <c r="H3662" s="105"/>
    </row>
    <row r="3663" spans="1:8" x14ac:dyDescent="0.35">
      <c r="A3663" s="416">
        <v>9257733</v>
      </c>
      <c r="B3663" s="254" t="s">
        <v>1025</v>
      </c>
      <c r="C3663" s="320"/>
      <c r="D3663" s="7">
        <v>1</v>
      </c>
      <c r="E3663" s="650">
        <v>811.19166666666672</v>
      </c>
      <c r="F3663" s="8">
        <f>E3663/100*$I$2*Main!$AF$2</f>
        <v>973.43000000000006</v>
      </c>
      <c r="G3663" s="639">
        <f>F3663*Main!$AF$4</f>
        <v>973.43000000000006</v>
      </c>
      <c r="H3663" s="105"/>
    </row>
    <row r="3664" spans="1:8" x14ac:dyDescent="0.35">
      <c r="A3664" s="416">
        <v>9049306</v>
      </c>
      <c r="B3664" s="254" t="s">
        <v>4394</v>
      </c>
      <c r="C3664" s="320"/>
      <c r="D3664" s="7">
        <v>20</v>
      </c>
      <c r="E3664" s="650">
        <v>1298.4916666666666</v>
      </c>
      <c r="F3664" s="8">
        <f>E3664/100*$I$2*Main!$AF$2</f>
        <v>1558.1899999999998</v>
      </c>
      <c r="G3664" s="639">
        <f>F3664*Main!$AF$4</f>
        <v>1558.1899999999998</v>
      </c>
      <c r="H3664" s="105"/>
    </row>
    <row r="3665" spans="1:8" x14ac:dyDescent="0.35">
      <c r="A3665" s="416">
        <v>9049307</v>
      </c>
      <c r="B3665" s="254" t="s">
        <v>4395</v>
      </c>
      <c r="C3665" s="320"/>
      <c r="D3665" s="7">
        <v>20</v>
      </c>
      <c r="E3665" s="650">
        <v>1298.4916666666666</v>
      </c>
      <c r="F3665" s="8">
        <f>E3665/100*$I$2*Main!$AF$2</f>
        <v>1558.1899999999998</v>
      </c>
      <c r="G3665" s="639">
        <f>F3665*Main!$AF$4</f>
        <v>1558.1899999999998</v>
      </c>
      <c r="H3665" s="105"/>
    </row>
    <row r="3666" spans="1:8" x14ac:dyDescent="0.35">
      <c r="A3666" s="416">
        <v>9047647</v>
      </c>
      <c r="B3666" s="254" t="s">
        <v>4396</v>
      </c>
      <c r="C3666" s="320"/>
      <c r="D3666" s="7">
        <v>20</v>
      </c>
      <c r="E3666" s="650">
        <v>1336.1</v>
      </c>
      <c r="F3666" s="8">
        <f>E3666/100*$I$2*Main!$AF$2</f>
        <v>1603.32</v>
      </c>
      <c r="G3666" s="639">
        <f>F3666*Main!$AF$4</f>
        <v>1603.32</v>
      </c>
      <c r="H3666" s="105"/>
    </row>
    <row r="3667" spans="1:8" x14ac:dyDescent="0.35">
      <c r="A3667" s="416">
        <v>9047648</v>
      </c>
      <c r="B3667" s="254" t="s">
        <v>4397</v>
      </c>
      <c r="C3667" s="320"/>
      <c r="D3667" s="7">
        <v>20</v>
      </c>
      <c r="E3667" s="650">
        <v>1336.1</v>
      </c>
      <c r="F3667" s="8">
        <f>E3667/100*$I$2*Main!$AF$2</f>
        <v>1603.32</v>
      </c>
      <c r="G3667" s="639">
        <f>F3667*Main!$AF$4</f>
        <v>1603.32</v>
      </c>
      <c r="H3667" s="105"/>
    </row>
    <row r="3668" spans="1:8" x14ac:dyDescent="0.35">
      <c r="A3668" s="416">
        <v>9047662</v>
      </c>
      <c r="B3668" s="254" t="s">
        <v>4398</v>
      </c>
      <c r="C3668" s="320"/>
      <c r="D3668" s="7">
        <v>20</v>
      </c>
      <c r="E3668" s="650">
        <v>1373.75</v>
      </c>
      <c r="F3668" s="8">
        <f>E3668/100*$I$2*Main!$AF$2</f>
        <v>1648.5</v>
      </c>
      <c r="G3668" s="639">
        <f>F3668*Main!$AF$4</f>
        <v>1648.5</v>
      </c>
      <c r="H3668" s="105"/>
    </row>
    <row r="3669" spans="1:8" x14ac:dyDescent="0.35">
      <c r="A3669" s="416">
        <v>9047666</v>
      </c>
      <c r="B3669" s="254" t="s">
        <v>4399</v>
      </c>
      <c r="C3669" s="320"/>
      <c r="D3669" s="7">
        <v>20</v>
      </c>
      <c r="E3669" s="650">
        <v>1373.75</v>
      </c>
      <c r="F3669" s="8">
        <f>E3669/100*$I$2*Main!$AF$2</f>
        <v>1648.5</v>
      </c>
      <c r="G3669" s="639">
        <f>F3669*Main!$AF$4</f>
        <v>1648.5</v>
      </c>
      <c r="H3669" s="105"/>
    </row>
    <row r="3670" spans="1:8" x14ac:dyDescent="0.35">
      <c r="A3670" s="416">
        <v>9047735</v>
      </c>
      <c r="B3670" s="254" t="s">
        <v>4400</v>
      </c>
      <c r="C3670" s="320"/>
      <c r="D3670" s="7">
        <v>20</v>
      </c>
      <c r="E3670" s="650">
        <v>1449</v>
      </c>
      <c r="F3670" s="8">
        <f>E3670/100*$I$2*Main!$AF$2</f>
        <v>1738.8</v>
      </c>
      <c r="G3670" s="639">
        <f>F3670*Main!$AF$4</f>
        <v>1738.8</v>
      </c>
      <c r="H3670" s="105"/>
    </row>
    <row r="3671" spans="1:8" x14ac:dyDescent="0.35">
      <c r="A3671" s="416">
        <v>9047736</v>
      </c>
      <c r="B3671" s="254" t="s">
        <v>4401</v>
      </c>
      <c r="C3671" s="320"/>
      <c r="D3671" s="7">
        <v>20</v>
      </c>
      <c r="E3671" s="650">
        <v>1449</v>
      </c>
      <c r="F3671" s="8">
        <f>E3671/100*$I$2*Main!$AF$2</f>
        <v>1738.8</v>
      </c>
      <c r="G3671" s="639">
        <f>F3671*Main!$AF$4</f>
        <v>1738.8</v>
      </c>
      <c r="H3671" s="105"/>
    </row>
    <row r="3672" spans="1:8" x14ac:dyDescent="0.35">
      <c r="A3672" s="416">
        <v>9047751</v>
      </c>
      <c r="B3672" s="254" t="s">
        <v>4402</v>
      </c>
      <c r="C3672" s="320"/>
      <c r="D3672" s="7">
        <v>20</v>
      </c>
      <c r="E3672" s="650">
        <v>1524.2666666666667</v>
      </c>
      <c r="F3672" s="8">
        <f>E3672/100*$I$2*Main!$AF$2</f>
        <v>1829.12</v>
      </c>
      <c r="G3672" s="639">
        <f>F3672*Main!$AF$4</f>
        <v>1829.12</v>
      </c>
      <c r="H3672" s="105"/>
    </row>
    <row r="3673" spans="1:8" x14ac:dyDescent="0.35">
      <c r="A3673" s="416">
        <v>9047752</v>
      </c>
      <c r="B3673" s="254" t="s">
        <v>4403</v>
      </c>
      <c r="C3673" s="320"/>
      <c r="D3673" s="7">
        <v>20</v>
      </c>
      <c r="E3673" s="650">
        <v>1524.2666666666667</v>
      </c>
      <c r="F3673" s="8">
        <f>E3673/100*$I$2*Main!$AF$2</f>
        <v>1829.12</v>
      </c>
      <c r="G3673" s="639">
        <f>F3673*Main!$AF$4</f>
        <v>1829.12</v>
      </c>
      <c r="H3673" s="105"/>
    </row>
    <row r="3674" spans="1:8" x14ac:dyDescent="0.35">
      <c r="A3674" s="416">
        <v>9047770</v>
      </c>
      <c r="B3674" s="254" t="s">
        <v>4404</v>
      </c>
      <c r="C3674" s="320"/>
      <c r="D3674" s="7">
        <v>20</v>
      </c>
      <c r="E3674" s="650">
        <v>1637.1916666666666</v>
      </c>
      <c r="F3674" s="8">
        <f>E3674/100*$I$2*Main!$AF$2</f>
        <v>1964.63</v>
      </c>
      <c r="G3674" s="639">
        <f>F3674*Main!$AF$4</f>
        <v>1964.63</v>
      </c>
      <c r="H3674" s="105"/>
    </row>
    <row r="3675" spans="1:8" x14ac:dyDescent="0.35">
      <c r="A3675" s="418">
        <v>9047771</v>
      </c>
      <c r="B3675" s="254" t="s">
        <v>4405</v>
      </c>
      <c r="C3675" s="320"/>
      <c r="D3675" s="7">
        <v>20</v>
      </c>
      <c r="E3675" s="650">
        <v>1637.1916666666666</v>
      </c>
      <c r="F3675" s="8">
        <f>E3675/100*$I$2*Main!$AF$2</f>
        <v>1964.63</v>
      </c>
      <c r="G3675" s="639">
        <f>F3675*Main!$AF$4</f>
        <v>1964.63</v>
      </c>
      <c r="H3675" s="105"/>
    </row>
    <row r="3676" spans="1:8" x14ac:dyDescent="0.35">
      <c r="A3676" s="418">
        <v>9047774</v>
      </c>
      <c r="B3676" s="254" t="s">
        <v>4406</v>
      </c>
      <c r="C3676" s="320"/>
      <c r="D3676" s="7">
        <v>20</v>
      </c>
      <c r="E3676" s="650">
        <v>1787.6916666666666</v>
      </c>
      <c r="F3676" s="8">
        <f>E3676/100*$I$2*Main!$AF$2</f>
        <v>2145.23</v>
      </c>
      <c r="G3676" s="639">
        <f>F3676*Main!$AF$4</f>
        <v>2145.23</v>
      </c>
      <c r="H3676" s="105"/>
    </row>
    <row r="3677" spans="1:8" x14ac:dyDescent="0.35">
      <c r="A3677" s="418">
        <v>9047775</v>
      </c>
      <c r="B3677" s="254" t="s">
        <v>4407</v>
      </c>
      <c r="C3677" s="320"/>
      <c r="D3677" s="7">
        <v>20</v>
      </c>
      <c r="E3677" s="650">
        <v>1787.6916666666666</v>
      </c>
      <c r="F3677" s="8">
        <f>E3677/100*$I$2*Main!$AF$2</f>
        <v>2145.23</v>
      </c>
      <c r="G3677" s="639">
        <f>F3677*Main!$AF$4</f>
        <v>2145.23</v>
      </c>
      <c r="H3677" s="105"/>
    </row>
    <row r="3678" spans="1:8" x14ac:dyDescent="0.35">
      <c r="A3678" s="418">
        <v>45297</v>
      </c>
      <c r="B3678" s="254" t="s">
        <v>4408</v>
      </c>
      <c r="C3678" s="7" t="s">
        <v>36</v>
      </c>
      <c r="D3678" s="7">
        <v>1</v>
      </c>
      <c r="E3678" s="650">
        <v>4429.7333333333336</v>
      </c>
      <c r="F3678" s="8">
        <f>E3678/100*$I$2*Main!$AF$2</f>
        <v>5315.68</v>
      </c>
      <c r="G3678" s="639">
        <f>F3678*Main!$AF$4</f>
        <v>5315.68</v>
      </c>
      <c r="H3678" s="105"/>
    </row>
    <row r="3679" spans="1:8" x14ac:dyDescent="0.35">
      <c r="A3679" s="418">
        <v>9111359</v>
      </c>
      <c r="B3679" s="254" t="s">
        <v>4409</v>
      </c>
      <c r="C3679" s="320"/>
      <c r="D3679" s="7">
        <v>20</v>
      </c>
      <c r="E3679" s="650">
        <v>1420.1916666666666</v>
      </c>
      <c r="F3679" s="8">
        <f>E3679/100*$I$2*Main!$AF$2</f>
        <v>1704.2299999999998</v>
      </c>
      <c r="G3679" s="639">
        <f>F3679*Main!$AF$4</f>
        <v>1704.2299999999998</v>
      </c>
      <c r="H3679" s="105"/>
    </row>
    <row r="3680" spans="1:8" x14ac:dyDescent="0.35">
      <c r="A3680" s="418">
        <v>9111360</v>
      </c>
      <c r="B3680" s="254" t="s">
        <v>4410</v>
      </c>
      <c r="C3680" s="320"/>
      <c r="D3680" s="7">
        <v>20</v>
      </c>
      <c r="E3680" s="650">
        <v>1420.1916666666666</v>
      </c>
      <c r="F3680" s="8">
        <f>E3680/100*$I$2*Main!$AF$2</f>
        <v>1704.2299999999998</v>
      </c>
      <c r="G3680" s="639">
        <f>F3680*Main!$AF$4</f>
        <v>1704.2299999999998</v>
      </c>
      <c r="H3680" s="105"/>
    </row>
    <row r="3681" spans="1:8" x14ac:dyDescent="0.35">
      <c r="A3681" s="418">
        <v>9105123</v>
      </c>
      <c r="B3681" s="254" t="s">
        <v>4411</v>
      </c>
      <c r="C3681" s="320"/>
      <c r="D3681" s="7">
        <v>20</v>
      </c>
      <c r="E3681" s="650">
        <v>1461.375</v>
      </c>
      <c r="F3681" s="8">
        <f>E3681/100*$I$2*Main!$AF$2</f>
        <v>1753.6499999999999</v>
      </c>
      <c r="G3681" s="639">
        <f>F3681*Main!$AF$4</f>
        <v>1753.6499999999999</v>
      </c>
      <c r="H3681" s="105"/>
    </row>
    <row r="3682" spans="1:8" x14ac:dyDescent="0.35">
      <c r="A3682" s="418">
        <v>9105124</v>
      </c>
      <c r="B3682" s="254" t="s">
        <v>4412</v>
      </c>
      <c r="C3682" s="320"/>
      <c r="D3682" s="7">
        <v>20</v>
      </c>
      <c r="E3682" s="650">
        <v>1461.375</v>
      </c>
      <c r="F3682" s="8">
        <f>E3682/100*$I$2*Main!$AF$2</f>
        <v>1753.6499999999999</v>
      </c>
      <c r="G3682" s="639">
        <f>F3682*Main!$AF$4</f>
        <v>1753.6499999999999</v>
      </c>
      <c r="H3682" s="105"/>
    </row>
    <row r="3683" spans="1:8" x14ac:dyDescent="0.35">
      <c r="A3683" s="418">
        <v>9105929</v>
      </c>
      <c r="B3683" s="254" t="s">
        <v>4413</v>
      </c>
      <c r="C3683" s="320"/>
      <c r="D3683" s="7">
        <v>20</v>
      </c>
      <c r="E3683" s="650">
        <v>1502.5333333333333</v>
      </c>
      <c r="F3683" s="8">
        <f>E3683/100*$I$2*Main!$AF$2</f>
        <v>1803.04</v>
      </c>
      <c r="G3683" s="639">
        <f>F3683*Main!$AF$4</f>
        <v>1803.04</v>
      </c>
      <c r="H3683" s="105"/>
    </row>
    <row r="3684" spans="1:8" x14ac:dyDescent="0.35">
      <c r="A3684" s="418">
        <v>9105931</v>
      </c>
      <c r="B3684" s="254" t="s">
        <v>4414</v>
      </c>
      <c r="C3684" s="320"/>
      <c r="D3684" s="7">
        <v>20</v>
      </c>
      <c r="E3684" s="650">
        <v>1502.5333333333333</v>
      </c>
      <c r="F3684" s="8">
        <f>E3684/100*$I$2*Main!$AF$2</f>
        <v>1803.04</v>
      </c>
      <c r="G3684" s="639">
        <f>F3684*Main!$AF$4</f>
        <v>1803.04</v>
      </c>
      <c r="H3684" s="105"/>
    </row>
    <row r="3685" spans="1:8" x14ac:dyDescent="0.35">
      <c r="A3685" s="418">
        <v>9105121</v>
      </c>
      <c r="B3685" s="254" t="s">
        <v>4415</v>
      </c>
      <c r="C3685" s="320"/>
      <c r="D3685" s="7">
        <v>20</v>
      </c>
      <c r="E3685" s="650">
        <v>1584.8666666666666</v>
      </c>
      <c r="F3685" s="8">
        <f>E3685/100*$I$2*Main!$AF$2</f>
        <v>1901.84</v>
      </c>
      <c r="G3685" s="639">
        <f>F3685*Main!$AF$4</f>
        <v>1901.84</v>
      </c>
      <c r="H3685" s="105"/>
    </row>
    <row r="3686" spans="1:8" x14ac:dyDescent="0.35">
      <c r="A3686" s="418">
        <v>9105122</v>
      </c>
      <c r="B3686" s="254" t="s">
        <v>4416</v>
      </c>
      <c r="C3686" s="320"/>
      <c r="D3686" s="7">
        <v>20</v>
      </c>
      <c r="E3686" s="650">
        <v>1584.8666666666666</v>
      </c>
      <c r="F3686" s="8">
        <f>E3686/100*$I$2*Main!$AF$2</f>
        <v>1901.84</v>
      </c>
      <c r="G3686" s="639">
        <f>F3686*Main!$AF$4</f>
        <v>1901.84</v>
      </c>
      <c r="H3686" s="105"/>
    </row>
    <row r="3687" spans="1:8" x14ac:dyDescent="0.35">
      <c r="A3687" s="418">
        <v>9105907</v>
      </c>
      <c r="B3687" s="254" t="s">
        <v>4417</v>
      </c>
      <c r="C3687" s="320"/>
      <c r="D3687" s="7">
        <v>20</v>
      </c>
      <c r="E3687" s="650">
        <v>1667.175</v>
      </c>
      <c r="F3687" s="8">
        <f>E3687/100*$I$2*Main!$AF$2</f>
        <v>2000.61</v>
      </c>
      <c r="G3687" s="639">
        <f>F3687*Main!$AF$4</f>
        <v>2000.61</v>
      </c>
      <c r="H3687" s="105"/>
    </row>
    <row r="3688" spans="1:8" x14ac:dyDescent="0.35">
      <c r="A3688" s="418">
        <v>9105908</v>
      </c>
      <c r="B3688" s="254" t="s">
        <v>4418</v>
      </c>
      <c r="C3688" s="320"/>
      <c r="D3688" s="7">
        <v>20</v>
      </c>
      <c r="E3688" s="650">
        <v>1667.175</v>
      </c>
      <c r="F3688" s="8">
        <f>E3688/100*$I$2*Main!$AF$2</f>
        <v>2000.61</v>
      </c>
      <c r="G3688" s="639">
        <f>F3688*Main!$AF$4</f>
        <v>2000.61</v>
      </c>
      <c r="H3688" s="105"/>
    </row>
    <row r="3689" spans="1:8" x14ac:dyDescent="0.35">
      <c r="A3689" s="418">
        <v>9105118</v>
      </c>
      <c r="B3689" s="254" t="s">
        <v>4419</v>
      </c>
      <c r="C3689" s="320"/>
      <c r="D3689" s="7">
        <v>20</v>
      </c>
      <c r="E3689" s="650">
        <v>1790.6583333333333</v>
      </c>
      <c r="F3689" s="8">
        <f>E3689/100*$I$2*Main!$AF$2</f>
        <v>2148.79</v>
      </c>
      <c r="G3689" s="639">
        <f>F3689*Main!$AF$4</f>
        <v>2148.79</v>
      </c>
      <c r="H3689" s="105"/>
    </row>
    <row r="3690" spans="1:8" x14ac:dyDescent="0.35">
      <c r="A3690" s="418">
        <v>9105119</v>
      </c>
      <c r="B3690" s="254" t="s">
        <v>4420</v>
      </c>
      <c r="C3690" s="320"/>
      <c r="D3690" s="7">
        <v>20</v>
      </c>
      <c r="E3690" s="650">
        <v>1790.6583333333333</v>
      </c>
      <c r="F3690" s="8">
        <f>E3690/100*$I$2*Main!$AF$2</f>
        <v>2148.79</v>
      </c>
      <c r="G3690" s="639">
        <f>F3690*Main!$AF$4</f>
        <v>2148.79</v>
      </c>
      <c r="H3690" s="105"/>
    </row>
    <row r="3691" spans="1:8" x14ac:dyDescent="0.35">
      <c r="A3691" s="418">
        <v>9111355</v>
      </c>
      <c r="B3691" s="254" t="s">
        <v>4421</v>
      </c>
      <c r="C3691" s="320"/>
      <c r="D3691" s="7">
        <v>20</v>
      </c>
      <c r="E3691" s="650">
        <v>1955.3416666666667</v>
      </c>
      <c r="F3691" s="8">
        <f>E3691/100*$I$2*Main!$AF$2</f>
        <v>2346.41</v>
      </c>
      <c r="G3691" s="639">
        <f>F3691*Main!$AF$4</f>
        <v>2346.41</v>
      </c>
      <c r="H3691" s="105"/>
    </row>
    <row r="3692" spans="1:8" x14ac:dyDescent="0.35">
      <c r="A3692" s="418">
        <v>9111356</v>
      </c>
      <c r="B3692" s="254" t="s">
        <v>4422</v>
      </c>
      <c r="C3692" s="320"/>
      <c r="D3692" s="7">
        <v>20</v>
      </c>
      <c r="E3692" s="650">
        <v>1955.3416666666667</v>
      </c>
      <c r="F3692" s="8">
        <f>E3692/100*$I$2*Main!$AF$2</f>
        <v>2346.41</v>
      </c>
      <c r="G3692" s="639">
        <f>F3692*Main!$AF$4</f>
        <v>2346.41</v>
      </c>
      <c r="H3692" s="105"/>
    </row>
    <row r="3693" spans="1:8" x14ac:dyDescent="0.35">
      <c r="A3693" s="418">
        <v>9257725</v>
      </c>
      <c r="B3693" s="254" t="s">
        <v>4423</v>
      </c>
      <c r="C3693" s="320"/>
      <c r="D3693" s="7">
        <v>100</v>
      </c>
      <c r="E3693" s="650">
        <v>1722.325</v>
      </c>
      <c r="F3693" s="8">
        <f>E3693/100*$I$2*Main!$AF$2</f>
        <v>2066.79</v>
      </c>
      <c r="G3693" s="639">
        <f>F3693*Main!$AF$4</f>
        <v>2066.79</v>
      </c>
      <c r="H3693" s="105"/>
    </row>
    <row r="3694" spans="1:8" x14ac:dyDescent="0.35">
      <c r="A3694" s="418">
        <v>9257727</v>
      </c>
      <c r="B3694" s="254" t="s">
        <v>4424</v>
      </c>
      <c r="C3694" s="320"/>
      <c r="D3694" s="7">
        <v>100</v>
      </c>
      <c r="E3694" s="650">
        <v>1722.325</v>
      </c>
      <c r="F3694" s="8">
        <f>E3694/100*$I$2*Main!$AF$2</f>
        <v>2066.79</v>
      </c>
      <c r="G3694" s="639">
        <f>F3694*Main!$AF$4</f>
        <v>2066.79</v>
      </c>
      <c r="H3694" s="105"/>
    </row>
    <row r="3695" spans="1:8" x14ac:dyDescent="0.35">
      <c r="A3695" s="418">
        <v>9105599</v>
      </c>
      <c r="B3695" s="254" t="s">
        <v>4425</v>
      </c>
      <c r="C3695" s="320"/>
      <c r="D3695" s="7">
        <v>30</v>
      </c>
      <c r="E3695" s="650">
        <v>415.54166666666669</v>
      </c>
      <c r="F3695" s="8">
        <f>E3695/100*$I$2*Main!$AF$2</f>
        <v>498.65</v>
      </c>
      <c r="G3695" s="639">
        <f>F3695*Main!$AF$4</f>
        <v>498.65</v>
      </c>
      <c r="H3695" s="105"/>
    </row>
    <row r="3696" spans="1:8" x14ac:dyDescent="0.35">
      <c r="A3696" s="418">
        <v>9105600</v>
      </c>
      <c r="B3696" s="254" t="s">
        <v>4426</v>
      </c>
      <c r="C3696" s="320"/>
      <c r="D3696" s="7">
        <v>30</v>
      </c>
      <c r="E3696" s="650">
        <v>415.54166666666669</v>
      </c>
      <c r="F3696" s="8">
        <f>E3696/100*$I$2*Main!$AF$2</f>
        <v>498.65</v>
      </c>
      <c r="G3696" s="639">
        <f>F3696*Main!$AF$4</f>
        <v>498.65</v>
      </c>
      <c r="H3696" s="105"/>
    </row>
    <row r="3697" spans="1:8" x14ac:dyDescent="0.35">
      <c r="A3697" s="418">
        <v>9105601</v>
      </c>
      <c r="B3697" s="254" t="s">
        <v>4427</v>
      </c>
      <c r="C3697" s="320"/>
      <c r="D3697" s="7">
        <v>30</v>
      </c>
      <c r="E3697" s="650">
        <v>427.59166666666664</v>
      </c>
      <c r="F3697" s="8">
        <f>E3697/100*$I$2*Main!$AF$2</f>
        <v>513.11</v>
      </c>
      <c r="G3697" s="639">
        <f>F3697*Main!$AF$4</f>
        <v>513.11</v>
      </c>
      <c r="H3697" s="105"/>
    </row>
    <row r="3698" spans="1:8" x14ac:dyDescent="0.35">
      <c r="A3698" s="418">
        <v>9105602</v>
      </c>
      <c r="B3698" s="254" t="s">
        <v>4428</v>
      </c>
      <c r="C3698" s="320"/>
      <c r="D3698" s="7">
        <v>30</v>
      </c>
      <c r="E3698" s="650">
        <v>427.59166666666664</v>
      </c>
      <c r="F3698" s="8">
        <f>E3698/100*$I$2*Main!$AF$2</f>
        <v>513.11</v>
      </c>
      <c r="G3698" s="639">
        <f>F3698*Main!$AF$4</f>
        <v>513.11</v>
      </c>
      <c r="H3698" s="105"/>
    </row>
    <row r="3699" spans="1:8" x14ac:dyDescent="0.35">
      <c r="A3699" s="418">
        <v>9105605</v>
      </c>
      <c r="B3699" s="254" t="s">
        <v>4429</v>
      </c>
      <c r="C3699" s="320"/>
      <c r="D3699" s="7">
        <v>30</v>
      </c>
      <c r="E3699" s="650">
        <v>439.63333333333333</v>
      </c>
      <c r="F3699" s="8">
        <f>E3699/100*$I$2*Main!$AF$2</f>
        <v>527.56000000000006</v>
      </c>
      <c r="G3699" s="639">
        <f>F3699*Main!$AF$4</f>
        <v>527.56000000000006</v>
      </c>
      <c r="H3699" s="105"/>
    </row>
    <row r="3700" spans="1:8" x14ac:dyDescent="0.35">
      <c r="A3700" s="418">
        <v>9105606</v>
      </c>
      <c r="B3700" s="254" t="s">
        <v>4430</v>
      </c>
      <c r="C3700" s="320"/>
      <c r="D3700" s="7">
        <v>30</v>
      </c>
      <c r="E3700" s="650">
        <v>439.63333333333333</v>
      </c>
      <c r="F3700" s="8">
        <f>E3700/100*$I$2*Main!$AF$2</f>
        <v>527.56000000000006</v>
      </c>
      <c r="G3700" s="639">
        <f>F3700*Main!$AF$4</f>
        <v>527.56000000000006</v>
      </c>
      <c r="H3700" s="105"/>
    </row>
    <row r="3701" spans="1:8" x14ac:dyDescent="0.35">
      <c r="A3701" s="418">
        <v>9105609</v>
      </c>
      <c r="B3701" s="254" t="s">
        <v>4431</v>
      </c>
      <c r="C3701" s="320"/>
      <c r="D3701" s="7">
        <v>30</v>
      </c>
      <c r="E3701" s="650">
        <v>463.71666666666664</v>
      </c>
      <c r="F3701" s="8">
        <f>E3701/100*$I$2*Main!$AF$2</f>
        <v>556.45999999999992</v>
      </c>
      <c r="G3701" s="639">
        <f>F3701*Main!$AF$4</f>
        <v>556.45999999999992</v>
      </c>
      <c r="H3701" s="105"/>
    </row>
    <row r="3702" spans="1:8" x14ac:dyDescent="0.35">
      <c r="A3702" s="418">
        <v>9105610</v>
      </c>
      <c r="B3702" s="254" t="s">
        <v>4432</v>
      </c>
      <c r="C3702" s="320"/>
      <c r="D3702" s="7">
        <v>30</v>
      </c>
      <c r="E3702" s="650">
        <v>463.71666666666664</v>
      </c>
      <c r="F3702" s="8">
        <f>E3702/100*$I$2*Main!$AF$2</f>
        <v>556.45999999999992</v>
      </c>
      <c r="G3702" s="639">
        <f>F3702*Main!$AF$4</f>
        <v>556.45999999999992</v>
      </c>
      <c r="H3702" s="105"/>
    </row>
    <row r="3703" spans="1:8" x14ac:dyDescent="0.35">
      <c r="A3703" s="418">
        <v>9105611</v>
      </c>
      <c r="B3703" s="254" t="s">
        <v>4433</v>
      </c>
      <c r="C3703" s="320"/>
      <c r="D3703" s="7">
        <v>30</v>
      </c>
      <c r="E3703" s="650">
        <v>487.81666666666666</v>
      </c>
      <c r="F3703" s="8">
        <f>E3703/100*$I$2*Main!$AF$2</f>
        <v>585.38</v>
      </c>
      <c r="G3703" s="639">
        <f>F3703*Main!$AF$4</f>
        <v>585.38</v>
      </c>
      <c r="H3703" s="105"/>
    </row>
    <row r="3704" spans="1:8" x14ac:dyDescent="0.35">
      <c r="A3704" s="418">
        <v>9105612</v>
      </c>
      <c r="B3704" s="254" t="s">
        <v>4434</v>
      </c>
      <c r="C3704" s="320"/>
      <c r="D3704" s="7">
        <v>30</v>
      </c>
      <c r="E3704" s="650">
        <v>487.81666666666666</v>
      </c>
      <c r="F3704" s="8">
        <f>E3704/100*$I$2*Main!$AF$2</f>
        <v>585.38</v>
      </c>
      <c r="G3704" s="639">
        <f>F3704*Main!$AF$4</f>
        <v>585.38</v>
      </c>
      <c r="H3704" s="105"/>
    </row>
    <row r="3705" spans="1:8" x14ac:dyDescent="0.35">
      <c r="A3705" s="418">
        <v>9105613</v>
      </c>
      <c r="B3705" s="254" t="s">
        <v>4435</v>
      </c>
      <c r="C3705" s="320"/>
      <c r="D3705" s="7">
        <v>30</v>
      </c>
      <c r="E3705" s="650">
        <v>523.95833333333337</v>
      </c>
      <c r="F3705" s="8">
        <f>E3705/100*$I$2*Main!$AF$2</f>
        <v>628.75000000000011</v>
      </c>
      <c r="G3705" s="639">
        <f>F3705*Main!$AF$4</f>
        <v>628.75000000000011</v>
      </c>
      <c r="H3705" s="105"/>
    </row>
    <row r="3706" spans="1:8" x14ac:dyDescent="0.35">
      <c r="A3706" s="418">
        <v>9105614</v>
      </c>
      <c r="B3706" s="254" t="s">
        <v>4436</v>
      </c>
      <c r="C3706" s="320"/>
      <c r="D3706" s="7">
        <v>30</v>
      </c>
      <c r="E3706" s="650">
        <v>523.95833333333337</v>
      </c>
      <c r="F3706" s="8">
        <f>E3706/100*$I$2*Main!$AF$2</f>
        <v>628.75000000000011</v>
      </c>
      <c r="G3706" s="639">
        <f>F3706*Main!$AF$4</f>
        <v>628.75000000000011</v>
      </c>
      <c r="H3706" s="105"/>
    </row>
    <row r="3707" spans="1:8" x14ac:dyDescent="0.35">
      <c r="A3707" s="418">
        <v>9105615</v>
      </c>
      <c r="B3707" s="254" t="s">
        <v>4437</v>
      </c>
      <c r="C3707" s="320"/>
      <c r="D3707" s="7">
        <v>30</v>
      </c>
      <c r="E3707" s="650">
        <v>572.11666666666667</v>
      </c>
      <c r="F3707" s="8">
        <f>E3707/100*$I$2*Main!$AF$2</f>
        <v>686.54000000000008</v>
      </c>
      <c r="G3707" s="639">
        <f>F3707*Main!$AF$4</f>
        <v>686.54000000000008</v>
      </c>
      <c r="H3707" s="105"/>
    </row>
    <row r="3708" spans="1:8" x14ac:dyDescent="0.35">
      <c r="A3708" s="418">
        <v>9105616</v>
      </c>
      <c r="B3708" s="254" t="s">
        <v>4438</v>
      </c>
      <c r="C3708" s="320"/>
      <c r="D3708" s="7">
        <v>30</v>
      </c>
      <c r="E3708" s="650">
        <v>572.11666666666667</v>
      </c>
      <c r="F3708" s="8">
        <f>E3708/100*$I$2*Main!$AF$2</f>
        <v>686.54000000000008</v>
      </c>
      <c r="G3708" s="639">
        <f>F3708*Main!$AF$4</f>
        <v>686.54000000000008</v>
      </c>
      <c r="H3708" s="105"/>
    </row>
    <row r="3709" spans="1:8" x14ac:dyDescent="0.35">
      <c r="A3709" s="418">
        <v>9105617</v>
      </c>
      <c r="B3709" s="254" t="s">
        <v>4439</v>
      </c>
      <c r="C3709" s="320"/>
      <c r="D3709" s="7">
        <v>30</v>
      </c>
      <c r="E3709" s="650">
        <v>662.25</v>
      </c>
      <c r="F3709" s="8">
        <f>E3709/100*$I$2*Main!$AF$2</f>
        <v>794.69999999999993</v>
      </c>
      <c r="G3709" s="639">
        <f>F3709*Main!$AF$4</f>
        <v>794.69999999999993</v>
      </c>
      <c r="H3709" s="105"/>
    </row>
    <row r="3710" spans="1:8" x14ac:dyDescent="0.35">
      <c r="A3710" s="418">
        <v>9105618</v>
      </c>
      <c r="B3710" s="254" t="s">
        <v>4440</v>
      </c>
      <c r="C3710" s="320"/>
      <c r="D3710" s="7">
        <v>30</v>
      </c>
      <c r="E3710" s="650">
        <v>662.25</v>
      </c>
      <c r="F3710" s="8">
        <f>E3710/100*$I$2*Main!$AF$2</f>
        <v>794.69999999999993</v>
      </c>
      <c r="G3710" s="639">
        <f>F3710*Main!$AF$4</f>
        <v>794.69999999999993</v>
      </c>
      <c r="H3710" s="105"/>
    </row>
    <row r="3711" spans="1:8" x14ac:dyDescent="0.35">
      <c r="A3711" s="418">
        <v>9105619</v>
      </c>
      <c r="B3711" s="254" t="s">
        <v>4441</v>
      </c>
      <c r="C3711" s="320"/>
      <c r="D3711" s="7">
        <v>30</v>
      </c>
      <c r="E3711" s="650">
        <v>681.45</v>
      </c>
      <c r="F3711" s="8">
        <f>E3711/100*$I$2*Main!$AF$2</f>
        <v>817.74000000000012</v>
      </c>
      <c r="G3711" s="639">
        <f>F3711*Main!$AF$4</f>
        <v>817.74000000000012</v>
      </c>
      <c r="H3711" s="105"/>
    </row>
    <row r="3712" spans="1:8" x14ac:dyDescent="0.35">
      <c r="A3712" s="418">
        <v>9105620</v>
      </c>
      <c r="B3712" s="254" t="s">
        <v>4442</v>
      </c>
      <c r="C3712" s="320"/>
      <c r="D3712" s="7">
        <v>30</v>
      </c>
      <c r="E3712" s="650">
        <v>681.45</v>
      </c>
      <c r="F3712" s="8">
        <f>E3712/100*$I$2*Main!$AF$2</f>
        <v>817.74000000000012</v>
      </c>
      <c r="G3712" s="639">
        <f>F3712*Main!$AF$4</f>
        <v>817.74000000000012</v>
      </c>
      <c r="H3712" s="105"/>
    </row>
    <row r="3713" spans="1:8" x14ac:dyDescent="0.35">
      <c r="A3713" s="418">
        <v>9105623</v>
      </c>
      <c r="B3713" s="254" t="s">
        <v>4443</v>
      </c>
      <c r="C3713" s="320"/>
      <c r="D3713" s="7">
        <v>30</v>
      </c>
      <c r="E3713" s="650">
        <v>700.6583333333333</v>
      </c>
      <c r="F3713" s="8">
        <f>E3713/100*$I$2*Main!$AF$2</f>
        <v>840.79</v>
      </c>
      <c r="G3713" s="639">
        <f>F3713*Main!$AF$4</f>
        <v>840.79</v>
      </c>
      <c r="H3713" s="105"/>
    </row>
    <row r="3714" spans="1:8" x14ac:dyDescent="0.35">
      <c r="A3714" s="418">
        <v>9105624</v>
      </c>
      <c r="B3714" s="254" t="s">
        <v>4444</v>
      </c>
      <c r="C3714" s="320"/>
      <c r="D3714" s="7">
        <v>30</v>
      </c>
      <c r="E3714" s="650">
        <v>700.6583333333333</v>
      </c>
      <c r="F3714" s="8">
        <f>E3714/100*$I$2*Main!$AF$2</f>
        <v>840.79</v>
      </c>
      <c r="G3714" s="639">
        <f>F3714*Main!$AF$4</f>
        <v>840.79</v>
      </c>
      <c r="H3714" s="105"/>
    </row>
    <row r="3715" spans="1:8" x14ac:dyDescent="0.35">
      <c r="A3715" s="418">
        <v>9105627</v>
      </c>
      <c r="B3715" s="254" t="s">
        <v>4445</v>
      </c>
      <c r="C3715" s="320"/>
      <c r="D3715" s="7">
        <v>30</v>
      </c>
      <c r="E3715" s="650">
        <v>739.0333333333333</v>
      </c>
      <c r="F3715" s="8">
        <f>E3715/100*$I$2*Main!$AF$2</f>
        <v>886.84</v>
      </c>
      <c r="G3715" s="639">
        <f>F3715*Main!$AF$4</f>
        <v>886.84</v>
      </c>
      <c r="H3715" s="105"/>
    </row>
    <row r="3716" spans="1:8" x14ac:dyDescent="0.35">
      <c r="A3716" s="418">
        <v>9105628</v>
      </c>
      <c r="B3716" s="254" t="s">
        <v>4446</v>
      </c>
      <c r="C3716" s="320"/>
      <c r="D3716" s="7">
        <v>30</v>
      </c>
      <c r="E3716" s="650">
        <v>739.0333333333333</v>
      </c>
      <c r="F3716" s="8">
        <f>E3716/100*$I$2*Main!$AF$2</f>
        <v>886.84</v>
      </c>
      <c r="G3716" s="639">
        <f>F3716*Main!$AF$4</f>
        <v>886.84</v>
      </c>
      <c r="H3716" s="105"/>
    </row>
    <row r="3717" spans="1:8" x14ac:dyDescent="0.35">
      <c r="A3717" s="418">
        <v>9105629</v>
      </c>
      <c r="B3717" s="254" t="s">
        <v>4447</v>
      </c>
      <c r="C3717" s="320"/>
      <c r="D3717" s="7">
        <v>30</v>
      </c>
      <c r="E3717" s="650">
        <v>777.4083333333333</v>
      </c>
      <c r="F3717" s="8">
        <f>E3717/100*$I$2*Main!$AF$2</f>
        <v>932.89</v>
      </c>
      <c r="G3717" s="639">
        <f>F3717*Main!$AF$4</f>
        <v>932.89</v>
      </c>
      <c r="H3717" s="105"/>
    </row>
    <row r="3718" spans="1:8" x14ac:dyDescent="0.35">
      <c r="A3718" s="418">
        <v>9105630</v>
      </c>
      <c r="B3718" s="254" t="s">
        <v>4448</v>
      </c>
      <c r="C3718" s="320"/>
      <c r="D3718" s="7">
        <v>30</v>
      </c>
      <c r="E3718" s="650">
        <v>777.4083333333333</v>
      </c>
      <c r="F3718" s="8">
        <f>E3718/100*$I$2*Main!$AF$2</f>
        <v>932.89</v>
      </c>
      <c r="G3718" s="639">
        <f>F3718*Main!$AF$4</f>
        <v>932.89</v>
      </c>
      <c r="H3718" s="105"/>
    </row>
    <row r="3719" spans="1:8" x14ac:dyDescent="0.35">
      <c r="A3719" s="418">
        <v>9105631</v>
      </c>
      <c r="B3719" s="254" t="s">
        <v>4449</v>
      </c>
      <c r="C3719" s="320"/>
      <c r="D3719" s="7">
        <v>30</v>
      </c>
      <c r="E3719" s="650">
        <v>835</v>
      </c>
      <c r="F3719" s="8">
        <f>E3719/100*$I$2*Main!$AF$2</f>
        <v>1002</v>
      </c>
      <c r="G3719" s="639">
        <f>F3719*Main!$AF$4</f>
        <v>1002</v>
      </c>
      <c r="H3719" s="105"/>
    </row>
    <row r="3720" spans="1:8" x14ac:dyDescent="0.35">
      <c r="A3720" s="418">
        <v>9105632</v>
      </c>
      <c r="B3720" s="254" t="s">
        <v>4450</v>
      </c>
      <c r="C3720" s="320"/>
      <c r="D3720" s="7">
        <v>30</v>
      </c>
      <c r="E3720" s="650">
        <v>835</v>
      </c>
      <c r="F3720" s="8">
        <f>E3720/100*$I$2*Main!$AF$2</f>
        <v>1002</v>
      </c>
      <c r="G3720" s="639">
        <f>F3720*Main!$AF$4</f>
        <v>1002</v>
      </c>
      <c r="H3720" s="105"/>
    </row>
    <row r="3721" spans="1:8" x14ac:dyDescent="0.35">
      <c r="A3721" s="418">
        <v>9105633</v>
      </c>
      <c r="B3721" s="254" t="s">
        <v>4451</v>
      </c>
      <c r="C3721" s="320"/>
      <c r="D3721" s="7">
        <v>30</v>
      </c>
      <c r="E3721" s="650">
        <v>911.74166666666667</v>
      </c>
      <c r="F3721" s="8">
        <f>E3721/100*$I$2*Main!$AF$2</f>
        <v>1094.0900000000001</v>
      </c>
      <c r="G3721" s="639">
        <f>F3721*Main!$AF$4</f>
        <v>1094.0900000000001</v>
      </c>
      <c r="H3721" s="105"/>
    </row>
    <row r="3722" spans="1:8" x14ac:dyDescent="0.35">
      <c r="A3722" s="418">
        <v>9105634</v>
      </c>
      <c r="B3722" s="254" t="s">
        <v>4452</v>
      </c>
      <c r="C3722" s="320"/>
      <c r="D3722" s="7">
        <v>30</v>
      </c>
      <c r="E3722" s="650">
        <v>911.74166666666667</v>
      </c>
      <c r="F3722" s="8">
        <f>E3722/100*$I$2*Main!$AF$2</f>
        <v>1094.0900000000001</v>
      </c>
      <c r="G3722" s="639">
        <f>F3722*Main!$AF$4</f>
        <v>1094.0900000000001</v>
      </c>
      <c r="H3722" s="105"/>
    </row>
    <row r="3723" spans="1:8" x14ac:dyDescent="0.35">
      <c r="A3723" s="418">
        <v>9099946</v>
      </c>
      <c r="B3723" s="254" t="s">
        <v>4453</v>
      </c>
      <c r="C3723" s="320"/>
      <c r="D3723" s="7">
        <v>24</v>
      </c>
      <c r="E3723" s="650">
        <v>945.15</v>
      </c>
      <c r="F3723" s="8">
        <f>E3723/100*$I$2*Main!$AF$2</f>
        <v>1134.1799999999998</v>
      </c>
      <c r="G3723" s="639">
        <f>F3723*Main!$AF$4</f>
        <v>1134.1799999999998</v>
      </c>
      <c r="H3723" s="105"/>
    </row>
    <row r="3724" spans="1:8" x14ac:dyDescent="0.35">
      <c r="A3724" s="418">
        <v>9099947</v>
      </c>
      <c r="B3724" s="254" t="s">
        <v>4454</v>
      </c>
      <c r="C3724" s="320"/>
      <c r="D3724" s="7">
        <v>24</v>
      </c>
      <c r="E3724" s="650">
        <v>945.15</v>
      </c>
      <c r="F3724" s="8">
        <f>E3724/100*$I$2*Main!$AF$2</f>
        <v>1134.1799999999998</v>
      </c>
      <c r="G3724" s="639">
        <f>F3724*Main!$AF$4</f>
        <v>1134.1799999999998</v>
      </c>
      <c r="H3724" s="105"/>
    </row>
    <row r="3725" spans="1:8" x14ac:dyDescent="0.35">
      <c r="A3725" s="418">
        <v>9099955</v>
      </c>
      <c r="B3725" s="254" t="s">
        <v>4455</v>
      </c>
      <c r="C3725" s="320"/>
      <c r="D3725" s="7">
        <v>24</v>
      </c>
      <c r="E3725" s="650">
        <v>1126.4333333333334</v>
      </c>
      <c r="F3725" s="8">
        <f>E3725/100*$I$2*Main!$AF$2</f>
        <v>1351.72</v>
      </c>
      <c r="G3725" s="639">
        <f>F3725*Main!$AF$4</f>
        <v>1351.72</v>
      </c>
      <c r="H3725" s="105"/>
    </row>
    <row r="3726" spans="1:8" x14ac:dyDescent="0.35">
      <c r="A3726" s="418">
        <v>9099956</v>
      </c>
      <c r="B3726" s="254" t="s">
        <v>4456</v>
      </c>
      <c r="C3726" s="320"/>
      <c r="D3726" s="7">
        <v>24</v>
      </c>
      <c r="E3726" s="650">
        <v>1126.4333333333334</v>
      </c>
      <c r="F3726" s="8">
        <f>E3726/100*$I$2*Main!$AF$2</f>
        <v>1351.72</v>
      </c>
      <c r="G3726" s="639">
        <f>F3726*Main!$AF$4</f>
        <v>1351.72</v>
      </c>
      <c r="H3726" s="105"/>
    </row>
    <row r="3727" spans="1:8" x14ac:dyDescent="0.35">
      <c r="A3727" s="418">
        <v>9273032</v>
      </c>
      <c r="B3727" s="254" t="s">
        <v>4457</v>
      </c>
      <c r="C3727" s="7" t="s">
        <v>36</v>
      </c>
      <c r="D3727" s="7">
        <v>30</v>
      </c>
      <c r="E3727" s="650">
        <v>893.36666666666667</v>
      </c>
      <c r="F3727" s="8">
        <f>E3727/100*$I$2*Main!$AF$2</f>
        <v>1072.04</v>
      </c>
      <c r="G3727" s="639">
        <f>F3727*Main!$AF$4</f>
        <v>1072.04</v>
      </c>
      <c r="H3727" s="105"/>
    </row>
    <row r="3728" spans="1:8" x14ac:dyDescent="0.35">
      <c r="A3728" s="418">
        <v>9273033</v>
      </c>
      <c r="B3728" s="254" t="s">
        <v>4458</v>
      </c>
      <c r="C3728" s="7" t="s">
        <v>36</v>
      </c>
      <c r="D3728" s="7">
        <v>30</v>
      </c>
      <c r="E3728" s="650">
        <v>893.36666666666667</v>
      </c>
      <c r="F3728" s="8">
        <f>E3728/100*$I$2*Main!$AF$2</f>
        <v>1072.04</v>
      </c>
      <c r="G3728" s="639">
        <f>F3728*Main!$AF$4</f>
        <v>1072.04</v>
      </c>
      <c r="H3728" s="105"/>
    </row>
    <row r="3729" spans="1:8" x14ac:dyDescent="0.35">
      <c r="A3729" s="418">
        <v>9273034</v>
      </c>
      <c r="B3729" s="254" t="s">
        <v>4459</v>
      </c>
      <c r="C3729" s="320"/>
      <c r="D3729" s="7">
        <v>30</v>
      </c>
      <c r="E3729" s="650">
        <v>919.26666666666665</v>
      </c>
      <c r="F3729" s="8">
        <f>E3729/100*$I$2*Main!$AF$2</f>
        <v>1103.1199999999999</v>
      </c>
      <c r="G3729" s="639">
        <f>F3729*Main!$AF$4</f>
        <v>1103.1199999999999</v>
      </c>
      <c r="H3729" s="105"/>
    </row>
    <row r="3730" spans="1:8" x14ac:dyDescent="0.35">
      <c r="A3730" s="418">
        <v>9273035</v>
      </c>
      <c r="B3730" s="254" t="s">
        <v>4460</v>
      </c>
      <c r="C3730" s="320"/>
      <c r="D3730" s="7">
        <v>30</v>
      </c>
      <c r="E3730" s="650">
        <v>919.26666666666665</v>
      </c>
      <c r="F3730" s="8">
        <f>E3730/100*$I$2*Main!$AF$2</f>
        <v>1103.1199999999999</v>
      </c>
      <c r="G3730" s="639">
        <f>F3730*Main!$AF$4</f>
        <v>1103.1199999999999</v>
      </c>
      <c r="H3730" s="105"/>
    </row>
    <row r="3731" spans="1:8" x14ac:dyDescent="0.35">
      <c r="A3731" s="418">
        <v>9273038</v>
      </c>
      <c r="B3731" s="254" t="s">
        <v>4461</v>
      </c>
      <c r="C3731" s="320"/>
      <c r="D3731" s="7">
        <v>30</v>
      </c>
      <c r="E3731" s="650">
        <v>945.15</v>
      </c>
      <c r="F3731" s="8">
        <f>E3731/100*$I$2*Main!$AF$2</f>
        <v>1134.1799999999998</v>
      </c>
      <c r="G3731" s="639">
        <f>F3731*Main!$AF$4</f>
        <v>1134.1799999999998</v>
      </c>
      <c r="H3731" s="105"/>
    </row>
    <row r="3732" spans="1:8" x14ac:dyDescent="0.35">
      <c r="A3732" s="421">
        <v>9273039</v>
      </c>
      <c r="B3732" s="254" t="s">
        <v>4462</v>
      </c>
      <c r="C3732" s="320"/>
      <c r="D3732" s="7">
        <v>30</v>
      </c>
      <c r="E3732" s="650">
        <v>945.15</v>
      </c>
      <c r="F3732" s="8">
        <f>E3732/100*$I$2*Main!$AF$2</f>
        <v>1134.1799999999998</v>
      </c>
      <c r="G3732" s="639">
        <f>F3732*Main!$AF$4</f>
        <v>1134.1799999999998</v>
      </c>
      <c r="H3732" s="105"/>
    </row>
    <row r="3733" spans="1:8" x14ac:dyDescent="0.35">
      <c r="A3733" s="421">
        <v>9273040</v>
      </c>
      <c r="B3733" s="254" t="s">
        <v>4463</v>
      </c>
      <c r="C3733" s="320"/>
      <c r="D3733" s="7">
        <v>30</v>
      </c>
      <c r="E3733" s="650">
        <v>996.95</v>
      </c>
      <c r="F3733" s="8">
        <f>E3733/100*$I$2*Main!$AF$2</f>
        <v>1196.3399999999999</v>
      </c>
      <c r="G3733" s="639">
        <f>F3733*Main!$AF$4</f>
        <v>1196.3399999999999</v>
      </c>
      <c r="H3733" s="105"/>
    </row>
    <row r="3734" spans="1:8" x14ac:dyDescent="0.35">
      <c r="A3734" s="421">
        <v>9273041</v>
      </c>
      <c r="B3734" s="254" t="s">
        <v>4464</v>
      </c>
      <c r="C3734" s="320"/>
      <c r="D3734" s="7">
        <v>30</v>
      </c>
      <c r="E3734" s="650">
        <v>996.95</v>
      </c>
      <c r="F3734" s="8">
        <f>E3734/100*$I$2*Main!$AF$2</f>
        <v>1196.3399999999999</v>
      </c>
      <c r="G3734" s="639">
        <f>F3734*Main!$AF$4</f>
        <v>1196.3399999999999</v>
      </c>
      <c r="H3734" s="105"/>
    </row>
    <row r="3735" spans="1:8" x14ac:dyDescent="0.35">
      <c r="A3735" s="421">
        <v>9273042</v>
      </c>
      <c r="B3735" s="254" t="s">
        <v>4465</v>
      </c>
      <c r="C3735" s="320"/>
      <c r="D3735" s="7">
        <v>30</v>
      </c>
      <c r="E3735" s="650">
        <v>1048.7333333333333</v>
      </c>
      <c r="F3735" s="8">
        <f>E3735/100*$I$2*Main!$AF$2</f>
        <v>1258.48</v>
      </c>
      <c r="G3735" s="639">
        <f>F3735*Main!$AF$4</f>
        <v>1258.48</v>
      </c>
      <c r="H3735" s="105"/>
    </row>
    <row r="3736" spans="1:8" x14ac:dyDescent="0.35">
      <c r="A3736" s="421">
        <v>9273043</v>
      </c>
      <c r="B3736" s="254" t="s">
        <v>4466</v>
      </c>
      <c r="C3736" s="320"/>
      <c r="D3736" s="7">
        <v>30</v>
      </c>
      <c r="E3736" s="650">
        <v>1048.7333333333333</v>
      </c>
      <c r="F3736" s="8">
        <f>E3736/100*$I$2*Main!$AF$2</f>
        <v>1258.48</v>
      </c>
      <c r="G3736" s="639">
        <f>F3736*Main!$AF$4</f>
        <v>1258.48</v>
      </c>
      <c r="H3736" s="105"/>
    </row>
    <row r="3737" spans="1:8" x14ac:dyDescent="0.35">
      <c r="A3737" s="421">
        <v>9273044</v>
      </c>
      <c r="B3737" s="254" t="s">
        <v>4467</v>
      </c>
      <c r="C3737" s="320"/>
      <c r="D3737" s="7">
        <v>30</v>
      </c>
      <c r="E3737" s="650">
        <v>1126.4333333333334</v>
      </c>
      <c r="F3737" s="8">
        <f>E3737/100*$I$2*Main!$AF$2</f>
        <v>1351.72</v>
      </c>
      <c r="G3737" s="639">
        <f>F3737*Main!$AF$4</f>
        <v>1351.72</v>
      </c>
      <c r="H3737" s="105"/>
    </row>
    <row r="3738" spans="1:8" x14ac:dyDescent="0.35">
      <c r="A3738" s="421">
        <v>9273045</v>
      </c>
      <c r="B3738" s="254" t="s">
        <v>4468</v>
      </c>
      <c r="C3738" s="320"/>
      <c r="D3738" s="7">
        <v>30</v>
      </c>
      <c r="E3738" s="650">
        <v>1126.4333333333334</v>
      </c>
      <c r="F3738" s="8">
        <f>E3738/100*$I$2*Main!$AF$2</f>
        <v>1351.72</v>
      </c>
      <c r="G3738" s="639">
        <f>F3738*Main!$AF$4</f>
        <v>1351.72</v>
      </c>
      <c r="H3738" s="105"/>
    </row>
    <row r="3739" spans="1:8" x14ac:dyDescent="0.35">
      <c r="A3739" s="421">
        <v>9273046</v>
      </c>
      <c r="B3739" s="254" t="s">
        <v>4469</v>
      </c>
      <c r="C3739" s="7" t="s">
        <v>36</v>
      </c>
      <c r="D3739" s="7">
        <v>30</v>
      </c>
      <c r="E3739" s="650">
        <v>1229.9666666666667</v>
      </c>
      <c r="F3739" s="8">
        <f>E3739/100*$I$2*Main!$AF$2</f>
        <v>1475.96</v>
      </c>
      <c r="G3739" s="639">
        <f>F3739*Main!$AF$4</f>
        <v>1475.96</v>
      </c>
      <c r="H3739" s="105"/>
    </row>
    <row r="3740" spans="1:8" x14ac:dyDescent="0.35">
      <c r="A3740" s="421">
        <v>9273047</v>
      </c>
      <c r="B3740" s="254" t="s">
        <v>4470</v>
      </c>
      <c r="C3740" s="7" t="s">
        <v>36</v>
      </c>
      <c r="D3740" s="7">
        <v>30</v>
      </c>
      <c r="E3740" s="650">
        <v>1229.9666666666667</v>
      </c>
      <c r="F3740" s="8">
        <f>E3740/100*$I$2*Main!$AF$2</f>
        <v>1475.96</v>
      </c>
      <c r="G3740" s="639">
        <f>F3740*Main!$AF$4</f>
        <v>1475.96</v>
      </c>
      <c r="H3740" s="105"/>
    </row>
    <row r="3741" spans="1:8" x14ac:dyDescent="0.35">
      <c r="A3741" s="418">
        <v>1016170</v>
      </c>
      <c r="B3741" s="254" t="s">
        <v>1026</v>
      </c>
      <c r="C3741" s="320"/>
      <c r="D3741" s="7">
        <v>1000</v>
      </c>
      <c r="E3741" s="650">
        <v>28.291666666666668</v>
      </c>
      <c r="F3741" s="8">
        <f>E3741/100*$I$2*Main!$AF$2</f>
        <v>33.950000000000003</v>
      </c>
      <c r="G3741" s="639">
        <f>F3741*Main!$AF$4</f>
        <v>33.950000000000003</v>
      </c>
      <c r="H3741" s="105"/>
    </row>
    <row r="3742" spans="1:8" x14ac:dyDescent="0.35">
      <c r="A3742" s="418">
        <v>1021493</v>
      </c>
      <c r="B3742" s="254" t="s">
        <v>1027</v>
      </c>
      <c r="C3742" s="320"/>
      <c r="D3742" s="7">
        <v>1000</v>
      </c>
      <c r="E3742" s="650">
        <v>18.291666666666668</v>
      </c>
      <c r="F3742" s="8">
        <f>E3742/100*$I$2*Main!$AF$2</f>
        <v>21.95</v>
      </c>
      <c r="G3742" s="639">
        <f>F3742*Main!$AF$4</f>
        <v>21.95</v>
      </c>
      <c r="H3742" s="105"/>
    </row>
    <row r="3743" spans="1:8" x14ac:dyDescent="0.35">
      <c r="A3743" s="418">
        <v>9155280</v>
      </c>
      <c r="B3743" s="254" t="s">
        <v>1028</v>
      </c>
      <c r="C3743" s="320"/>
      <c r="D3743" s="7">
        <v>200</v>
      </c>
      <c r="E3743" s="650">
        <v>39.56666666666667</v>
      </c>
      <c r="F3743" s="8">
        <f>E3743/100*$I$2*Main!$AF$2</f>
        <v>47.480000000000004</v>
      </c>
      <c r="G3743" s="639">
        <f>F3743*Main!$AF$4</f>
        <v>47.480000000000004</v>
      </c>
      <c r="H3743" s="105"/>
    </row>
    <row r="3744" spans="1:8" x14ac:dyDescent="0.35">
      <c r="A3744" s="418">
        <v>9155281</v>
      </c>
      <c r="B3744" s="254" t="s">
        <v>1029</v>
      </c>
      <c r="C3744" s="320"/>
      <c r="D3744" s="7">
        <v>200</v>
      </c>
      <c r="E3744" s="650">
        <v>39.56666666666667</v>
      </c>
      <c r="F3744" s="8">
        <f>E3744/100*$I$2*Main!$AF$2</f>
        <v>47.480000000000004</v>
      </c>
      <c r="G3744" s="639">
        <f>F3744*Main!$AF$4</f>
        <v>47.480000000000004</v>
      </c>
      <c r="H3744" s="105"/>
    </row>
    <row r="3745" spans="1:8" x14ac:dyDescent="0.35">
      <c r="A3745" s="418">
        <v>9105635</v>
      </c>
      <c r="B3745" s="254" t="s">
        <v>4471</v>
      </c>
      <c r="C3745" s="320"/>
      <c r="D3745" s="7">
        <v>30</v>
      </c>
      <c r="E3745" s="650">
        <v>423.85833333333335</v>
      </c>
      <c r="F3745" s="8">
        <f>E3745/100*$I$2*Main!$AF$2</f>
        <v>508.63000000000005</v>
      </c>
      <c r="G3745" s="639">
        <f>F3745*Main!$AF$4</f>
        <v>508.63000000000005</v>
      </c>
      <c r="H3745" s="105"/>
    </row>
    <row r="3746" spans="1:8" x14ac:dyDescent="0.35">
      <c r="A3746" s="418">
        <v>9105636</v>
      </c>
      <c r="B3746" s="254" t="s">
        <v>4472</v>
      </c>
      <c r="C3746" s="320"/>
      <c r="D3746" s="7">
        <v>30</v>
      </c>
      <c r="E3746" s="650">
        <v>423.85833333333335</v>
      </c>
      <c r="F3746" s="8">
        <f>E3746/100*$I$2*Main!$AF$2</f>
        <v>508.63000000000005</v>
      </c>
      <c r="G3746" s="639">
        <f>F3746*Main!$AF$4</f>
        <v>508.63000000000005</v>
      </c>
      <c r="H3746" s="105"/>
    </row>
    <row r="3747" spans="1:8" x14ac:dyDescent="0.35">
      <c r="A3747" s="418">
        <v>9105639</v>
      </c>
      <c r="B3747" s="254" t="s">
        <v>4473</v>
      </c>
      <c r="C3747" s="320"/>
      <c r="D3747" s="7">
        <v>30</v>
      </c>
      <c r="E3747" s="650">
        <v>436.13333333333333</v>
      </c>
      <c r="F3747" s="8">
        <f>E3747/100*$I$2*Main!$AF$2</f>
        <v>523.36</v>
      </c>
      <c r="G3747" s="639">
        <f>F3747*Main!$AF$4</f>
        <v>523.36</v>
      </c>
      <c r="H3747" s="105"/>
    </row>
    <row r="3748" spans="1:8" x14ac:dyDescent="0.35">
      <c r="A3748" s="418">
        <v>9105640</v>
      </c>
      <c r="B3748" s="254" t="s">
        <v>4474</v>
      </c>
      <c r="C3748" s="320"/>
      <c r="D3748" s="7">
        <v>30</v>
      </c>
      <c r="E3748" s="650">
        <v>436.13333333333333</v>
      </c>
      <c r="F3748" s="8">
        <f>E3748/100*$I$2*Main!$AF$2</f>
        <v>523.36</v>
      </c>
      <c r="G3748" s="639">
        <f>F3748*Main!$AF$4</f>
        <v>523.36</v>
      </c>
      <c r="H3748" s="105"/>
    </row>
    <row r="3749" spans="1:8" x14ac:dyDescent="0.35">
      <c r="A3749" s="418">
        <v>9105643</v>
      </c>
      <c r="B3749" s="254" t="s">
        <v>4475</v>
      </c>
      <c r="C3749" s="320"/>
      <c r="D3749" s="7">
        <v>30</v>
      </c>
      <c r="E3749" s="650">
        <v>448.44166666666666</v>
      </c>
      <c r="F3749" s="8">
        <f>E3749/100*$I$2*Main!$AF$2</f>
        <v>538.13</v>
      </c>
      <c r="G3749" s="639">
        <f>F3749*Main!$AF$4</f>
        <v>538.13</v>
      </c>
      <c r="H3749" s="105"/>
    </row>
    <row r="3750" spans="1:8" x14ac:dyDescent="0.35">
      <c r="A3750" s="418">
        <v>9105644</v>
      </c>
      <c r="B3750" s="254" t="s">
        <v>4476</v>
      </c>
      <c r="C3750" s="320"/>
      <c r="D3750" s="7">
        <v>30</v>
      </c>
      <c r="E3750" s="650">
        <v>448.44166666666666</v>
      </c>
      <c r="F3750" s="8">
        <f>E3750/100*$I$2*Main!$AF$2</f>
        <v>538.13</v>
      </c>
      <c r="G3750" s="639">
        <f>F3750*Main!$AF$4</f>
        <v>538.13</v>
      </c>
      <c r="H3750" s="105"/>
    </row>
    <row r="3751" spans="1:8" x14ac:dyDescent="0.35">
      <c r="A3751" s="418">
        <v>9105647</v>
      </c>
      <c r="B3751" s="254" t="s">
        <v>4477</v>
      </c>
      <c r="C3751" s="320"/>
      <c r="D3751" s="7">
        <v>30</v>
      </c>
      <c r="E3751" s="650">
        <v>473.00833333333333</v>
      </c>
      <c r="F3751" s="8">
        <f>E3751/100*$I$2*Main!$AF$2</f>
        <v>567.6099999999999</v>
      </c>
      <c r="G3751" s="639">
        <f>F3751*Main!$AF$4</f>
        <v>567.6099999999999</v>
      </c>
      <c r="H3751" s="105"/>
    </row>
    <row r="3752" spans="1:8" x14ac:dyDescent="0.35">
      <c r="A3752" s="418">
        <v>9105648</v>
      </c>
      <c r="B3752" s="254" t="s">
        <v>4478</v>
      </c>
      <c r="C3752" s="320"/>
      <c r="D3752" s="7">
        <v>30</v>
      </c>
      <c r="E3752" s="650">
        <v>473.00833333333333</v>
      </c>
      <c r="F3752" s="8">
        <f>E3752/100*$I$2*Main!$AF$2</f>
        <v>567.6099999999999</v>
      </c>
      <c r="G3752" s="639">
        <f>F3752*Main!$AF$4</f>
        <v>567.6099999999999</v>
      </c>
      <c r="H3752" s="105"/>
    </row>
    <row r="3753" spans="1:8" x14ac:dyDescent="0.35">
      <c r="A3753" s="418">
        <v>9105651</v>
      </c>
      <c r="B3753" s="254" t="s">
        <v>4479</v>
      </c>
      <c r="C3753" s="320"/>
      <c r="D3753" s="7">
        <v>30</v>
      </c>
      <c r="E3753" s="650">
        <v>497.55</v>
      </c>
      <c r="F3753" s="8">
        <f>E3753/100*$I$2*Main!$AF$2</f>
        <v>597.06000000000006</v>
      </c>
      <c r="G3753" s="639">
        <f>F3753*Main!$AF$4</f>
        <v>597.06000000000006</v>
      </c>
      <c r="H3753" s="105"/>
    </row>
    <row r="3754" spans="1:8" x14ac:dyDescent="0.35">
      <c r="A3754" s="418">
        <v>9105652</v>
      </c>
      <c r="B3754" s="254" t="s">
        <v>4480</v>
      </c>
      <c r="C3754" s="320"/>
      <c r="D3754" s="7">
        <v>30</v>
      </c>
      <c r="E3754" s="650">
        <v>497.55</v>
      </c>
      <c r="F3754" s="8">
        <f>E3754/100*$I$2*Main!$AF$2</f>
        <v>597.06000000000006</v>
      </c>
      <c r="G3754" s="639">
        <f>F3754*Main!$AF$4</f>
        <v>597.06000000000006</v>
      </c>
      <c r="H3754" s="105"/>
    </row>
    <row r="3755" spans="1:8" x14ac:dyDescent="0.35">
      <c r="A3755" s="418">
        <v>9105655</v>
      </c>
      <c r="B3755" s="254" t="s">
        <v>4481</v>
      </c>
      <c r="C3755" s="320"/>
      <c r="D3755" s="7">
        <v>30</v>
      </c>
      <c r="E3755" s="650">
        <v>534.4083333333333</v>
      </c>
      <c r="F3755" s="8">
        <f>E3755/100*$I$2*Main!$AF$2</f>
        <v>641.29</v>
      </c>
      <c r="G3755" s="639">
        <f>F3755*Main!$AF$4</f>
        <v>641.29</v>
      </c>
      <c r="H3755" s="105"/>
    </row>
    <row r="3756" spans="1:8" x14ac:dyDescent="0.35">
      <c r="A3756" s="418">
        <v>9105656</v>
      </c>
      <c r="B3756" s="254" t="s">
        <v>4482</v>
      </c>
      <c r="C3756" s="320"/>
      <c r="D3756" s="7">
        <v>30</v>
      </c>
      <c r="E3756" s="650">
        <v>534.4083333333333</v>
      </c>
      <c r="F3756" s="8">
        <f>E3756/100*$I$2*Main!$AF$2</f>
        <v>641.29</v>
      </c>
      <c r="G3756" s="639">
        <f>F3756*Main!$AF$4</f>
        <v>641.29</v>
      </c>
      <c r="H3756" s="105"/>
    </row>
    <row r="3757" spans="1:8" x14ac:dyDescent="0.35">
      <c r="A3757" s="418">
        <v>9105659</v>
      </c>
      <c r="B3757" s="254" t="s">
        <v>4483</v>
      </c>
      <c r="C3757" s="320"/>
      <c r="D3757" s="7">
        <v>30</v>
      </c>
      <c r="E3757" s="650">
        <v>583.57500000000005</v>
      </c>
      <c r="F3757" s="8">
        <f>E3757/100*$I$2*Main!$AF$2</f>
        <v>700.29000000000008</v>
      </c>
      <c r="G3757" s="639">
        <f>F3757*Main!$AF$4</f>
        <v>700.29000000000008</v>
      </c>
      <c r="H3757" s="105"/>
    </row>
    <row r="3758" spans="1:8" x14ac:dyDescent="0.35">
      <c r="A3758" s="418">
        <v>9105660</v>
      </c>
      <c r="B3758" s="254" t="s">
        <v>4484</v>
      </c>
      <c r="C3758" s="320"/>
      <c r="D3758" s="7">
        <v>30</v>
      </c>
      <c r="E3758" s="650">
        <v>583.57500000000005</v>
      </c>
      <c r="F3758" s="8">
        <f>E3758/100*$I$2*Main!$AF$2</f>
        <v>700.29000000000008</v>
      </c>
      <c r="G3758" s="639">
        <f>F3758*Main!$AF$4</f>
        <v>700.29000000000008</v>
      </c>
      <c r="H3758" s="105"/>
    </row>
    <row r="3759" spans="1:8" x14ac:dyDescent="0.35">
      <c r="A3759" s="418">
        <v>9105661</v>
      </c>
      <c r="B3759" s="254" t="s">
        <v>4485</v>
      </c>
      <c r="C3759" s="320"/>
      <c r="D3759" s="7">
        <v>30</v>
      </c>
      <c r="E3759" s="650">
        <v>671.06666666666672</v>
      </c>
      <c r="F3759" s="8">
        <f>E3759/100*$I$2*Main!$AF$2</f>
        <v>805.28000000000009</v>
      </c>
      <c r="G3759" s="639">
        <f>F3759*Main!$AF$4</f>
        <v>805.28000000000009</v>
      </c>
      <c r="H3759" s="105"/>
    </row>
    <row r="3760" spans="1:8" x14ac:dyDescent="0.35">
      <c r="A3760" s="418">
        <v>9105662</v>
      </c>
      <c r="B3760" s="254" t="s">
        <v>4486</v>
      </c>
      <c r="C3760" s="320"/>
      <c r="D3760" s="7">
        <v>30</v>
      </c>
      <c r="E3760" s="650">
        <v>671.06666666666672</v>
      </c>
      <c r="F3760" s="8">
        <f>E3760/100*$I$2*Main!$AF$2</f>
        <v>805.28000000000009</v>
      </c>
      <c r="G3760" s="639">
        <f>F3760*Main!$AF$4</f>
        <v>805.28000000000009</v>
      </c>
      <c r="H3760" s="105"/>
    </row>
    <row r="3761" spans="1:8" x14ac:dyDescent="0.35">
      <c r="A3761" s="418">
        <v>9105665</v>
      </c>
      <c r="B3761" s="254" t="s">
        <v>4487</v>
      </c>
      <c r="C3761" s="320"/>
      <c r="D3761" s="7">
        <v>30</v>
      </c>
      <c r="E3761" s="650">
        <v>690.5333333333333</v>
      </c>
      <c r="F3761" s="8">
        <f>E3761/100*$I$2*Main!$AF$2</f>
        <v>828.64</v>
      </c>
      <c r="G3761" s="639">
        <f>F3761*Main!$AF$4</f>
        <v>828.64</v>
      </c>
      <c r="H3761" s="105"/>
    </row>
    <row r="3762" spans="1:8" x14ac:dyDescent="0.35">
      <c r="A3762" s="418">
        <v>9105666</v>
      </c>
      <c r="B3762" s="254" t="s">
        <v>4488</v>
      </c>
      <c r="C3762" s="320"/>
      <c r="D3762" s="7">
        <v>30</v>
      </c>
      <c r="E3762" s="650">
        <v>690.5333333333333</v>
      </c>
      <c r="F3762" s="8">
        <f>E3762/100*$I$2*Main!$AF$2</f>
        <v>828.64</v>
      </c>
      <c r="G3762" s="639">
        <f>F3762*Main!$AF$4</f>
        <v>828.64</v>
      </c>
      <c r="H3762" s="105"/>
    </row>
    <row r="3763" spans="1:8" x14ac:dyDescent="0.35">
      <c r="A3763" s="418">
        <v>9105669</v>
      </c>
      <c r="B3763" s="254" t="s">
        <v>4489</v>
      </c>
      <c r="C3763" s="320"/>
      <c r="D3763" s="7">
        <v>30</v>
      </c>
      <c r="E3763" s="650">
        <v>709.98333333333335</v>
      </c>
      <c r="F3763" s="8">
        <f>E3763/100*$I$2*Main!$AF$2</f>
        <v>851.98</v>
      </c>
      <c r="G3763" s="639">
        <f>F3763*Main!$AF$4</f>
        <v>851.98</v>
      </c>
      <c r="H3763" s="105"/>
    </row>
    <row r="3764" spans="1:8" x14ac:dyDescent="0.35">
      <c r="A3764" s="418">
        <v>9105670</v>
      </c>
      <c r="B3764" s="254" t="s">
        <v>4490</v>
      </c>
      <c r="C3764" s="320"/>
      <c r="D3764" s="7">
        <v>30</v>
      </c>
      <c r="E3764" s="650">
        <v>709.98333333333335</v>
      </c>
      <c r="F3764" s="8">
        <f>E3764/100*$I$2*Main!$AF$2</f>
        <v>851.98</v>
      </c>
      <c r="G3764" s="639">
        <f>F3764*Main!$AF$4</f>
        <v>851.98</v>
      </c>
      <c r="H3764" s="105"/>
    </row>
    <row r="3765" spans="1:8" x14ac:dyDescent="0.35">
      <c r="A3765" s="418">
        <v>9105673</v>
      </c>
      <c r="B3765" s="254" t="s">
        <v>4491</v>
      </c>
      <c r="C3765" s="320"/>
      <c r="D3765" s="7">
        <v>30</v>
      </c>
      <c r="E3765" s="650">
        <v>748.89166666666665</v>
      </c>
      <c r="F3765" s="8">
        <f>E3765/100*$I$2*Main!$AF$2</f>
        <v>898.67</v>
      </c>
      <c r="G3765" s="639">
        <f>F3765*Main!$AF$4</f>
        <v>898.67</v>
      </c>
      <c r="H3765" s="105"/>
    </row>
    <row r="3766" spans="1:8" x14ac:dyDescent="0.35">
      <c r="A3766" s="418">
        <v>9105674</v>
      </c>
      <c r="B3766" s="254" t="s">
        <v>4492</v>
      </c>
      <c r="C3766" s="320"/>
      <c r="D3766" s="7">
        <v>30</v>
      </c>
      <c r="E3766" s="650">
        <v>748.89166666666665</v>
      </c>
      <c r="F3766" s="8">
        <f>E3766/100*$I$2*Main!$AF$2</f>
        <v>898.67</v>
      </c>
      <c r="G3766" s="639">
        <f>F3766*Main!$AF$4</f>
        <v>898.67</v>
      </c>
      <c r="H3766" s="105"/>
    </row>
    <row r="3767" spans="1:8" x14ac:dyDescent="0.35">
      <c r="A3767" s="418">
        <v>9105677</v>
      </c>
      <c r="B3767" s="254" t="s">
        <v>4493</v>
      </c>
      <c r="C3767" s="320"/>
      <c r="D3767" s="7">
        <v>30</v>
      </c>
      <c r="E3767" s="650">
        <v>787.8</v>
      </c>
      <c r="F3767" s="8">
        <f>E3767/100*$I$2*Main!$AF$2</f>
        <v>945.3599999999999</v>
      </c>
      <c r="G3767" s="639">
        <f>F3767*Main!$AF$4</f>
        <v>945.3599999999999</v>
      </c>
      <c r="H3767" s="105"/>
    </row>
    <row r="3768" spans="1:8" x14ac:dyDescent="0.35">
      <c r="A3768" s="418">
        <v>9105678</v>
      </c>
      <c r="B3768" s="254" t="s">
        <v>4494</v>
      </c>
      <c r="C3768" s="320"/>
      <c r="D3768" s="7">
        <v>30</v>
      </c>
      <c r="E3768" s="650">
        <v>787.8</v>
      </c>
      <c r="F3768" s="8">
        <f>E3768/100*$I$2*Main!$AF$2</f>
        <v>945.3599999999999</v>
      </c>
      <c r="G3768" s="639">
        <f>F3768*Main!$AF$4</f>
        <v>945.3599999999999</v>
      </c>
      <c r="H3768" s="105"/>
    </row>
    <row r="3769" spans="1:8" x14ac:dyDescent="0.35">
      <c r="A3769" s="416">
        <v>9105682</v>
      </c>
      <c r="B3769" s="254" t="s">
        <v>4495</v>
      </c>
      <c r="C3769" s="320"/>
      <c r="D3769" s="7">
        <v>30</v>
      </c>
      <c r="E3769" s="650">
        <v>846.10833333333335</v>
      </c>
      <c r="F3769" s="8">
        <f>E3769/100*$I$2*Main!$AF$2</f>
        <v>1015.3299999999999</v>
      </c>
      <c r="G3769" s="639">
        <f>F3769*Main!$AF$4</f>
        <v>1015.3299999999999</v>
      </c>
      <c r="H3769" s="105"/>
    </row>
    <row r="3770" spans="1:8" x14ac:dyDescent="0.35">
      <c r="A3770" s="418">
        <v>9105683</v>
      </c>
      <c r="B3770" s="254" t="s">
        <v>4496</v>
      </c>
      <c r="C3770" s="320"/>
      <c r="D3770" s="7">
        <v>30</v>
      </c>
      <c r="E3770" s="650">
        <v>846.10833333333335</v>
      </c>
      <c r="F3770" s="8">
        <f>E3770/100*$I$2*Main!$AF$2</f>
        <v>1015.3299999999999</v>
      </c>
      <c r="G3770" s="639">
        <f>F3770*Main!$AF$4</f>
        <v>1015.3299999999999</v>
      </c>
      <c r="H3770" s="105"/>
    </row>
    <row r="3771" spans="1:8" x14ac:dyDescent="0.35">
      <c r="A3771" s="418">
        <v>9105686</v>
      </c>
      <c r="B3771" s="254" t="s">
        <v>4497</v>
      </c>
      <c r="C3771" s="320"/>
      <c r="D3771" s="7">
        <v>30</v>
      </c>
      <c r="E3771" s="650">
        <v>923.93333333333328</v>
      </c>
      <c r="F3771" s="8">
        <f>E3771/100*$I$2*Main!$AF$2</f>
        <v>1108.72</v>
      </c>
      <c r="G3771" s="639">
        <f>F3771*Main!$AF$4</f>
        <v>1108.72</v>
      </c>
      <c r="H3771" s="105"/>
    </row>
    <row r="3772" spans="1:8" x14ac:dyDescent="0.35">
      <c r="A3772" s="418">
        <v>9105687</v>
      </c>
      <c r="B3772" s="254" t="s">
        <v>4498</v>
      </c>
      <c r="C3772" s="320"/>
      <c r="D3772" s="7">
        <v>30</v>
      </c>
      <c r="E3772" s="650">
        <v>923.93333333333328</v>
      </c>
      <c r="F3772" s="8">
        <f>E3772/100*$I$2*Main!$AF$2</f>
        <v>1108.72</v>
      </c>
      <c r="G3772" s="639">
        <f>F3772*Main!$AF$4</f>
        <v>1108.72</v>
      </c>
      <c r="H3772" s="105"/>
    </row>
    <row r="3773" spans="1:8" x14ac:dyDescent="0.35">
      <c r="A3773" s="418">
        <v>9099961</v>
      </c>
      <c r="B3773" s="254" t="s">
        <v>4499</v>
      </c>
      <c r="C3773" s="320"/>
      <c r="D3773" s="7">
        <v>24</v>
      </c>
      <c r="E3773" s="650">
        <v>956.16666666666663</v>
      </c>
      <c r="F3773" s="8">
        <f>E3773/100*$I$2*Main!$AF$2</f>
        <v>1147.3999999999999</v>
      </c>
      <c r="G3773" s="639">
        <f>F3773*Main!$AF$4</f>
        <v>1147.3999999999999</v>
      </c>
      <c r="H3773" s="105"/>
    </row>
    <row r="3774" spans="1:8" x14ac:dyDescent="0.35">
      <c r="A3774" s="418">
        <v>9099962</v>
      </c>
      <c r="B3774" s="254" t="s">
        <v>4500</v>
      </c>
      <c r="C3774" s="320"/>
      <c r="D3774" s="7">
        <v>24</v>
      </c>
      <c r="E3774" s="650">
        <v>956.16666666666663</v>
      </c>
      <c r="F3774" s="8">
        <f>E3774/100*$I$2*Main!$AF$2</f>
        <v>1147.3999999999999</v>
      </c>
      <c r="G3774" s="639">
        <f>F3774*Main!$AF$4</f>
        <v>1147.3999999999999</v>
      </c>
      <c r="H3774" s="105"/>
    </row>
    <row r="3775" spans="1:8" x14ac:dyDescent="0.35">
      <c r="A3775" s="418">
        <v>9099967</v>
      </c>
      <c r="B3775" s="254" t="s">
        <v>4501</v>
      </c>
      <c r="C3775" s="320"/>
      <c r="D3775" s="7">
        <v>24</v>
      </c>
      <c r="E3775" s="650">
        <v>1060.925</v>
      </c>
      <c r="F3775" s="8">
        <f>E3775/100*$I$2*Main!$AF$2</f>
        <v>1273.1099999999999</v>
      </c>
      <c r="G3775" s="639">
        <f>F3775*Main!$AF$4</f>
        <v>1273.1099999999999</v>
      </c>
      <c r="H3775" s="105"/>
    </row>
    <row r="3776" spans="1:8" x14ac:dyDescent="0.35">
      <c r="A3776" s="418">
        <v>9099968</v>
      </c>
      <c r="B3776" s="254" t="s">
        <v>4502</v>
      </c>
      <c r="C3776" s="320"/>
      <c r="D3776" s="7">
        <v>24</v>
      </c>
      <c r="E3776" s="650">
        <v>1060.925</v>
      </c>
      <c r="F3776" s="8">
        <f>E3776/100*$I$2*Main!$AF$2</f>
        <v>1273.1099999999999</v>
      </c>
      <c r="G3776" s="639">
        <f>F3776*Main!$AF$4</f>
        <v>1273.1099999999999</v>
      </c>
      <c r="H3776" s="105"/>
    </row>
    <row r="3777" spans="1:8" x14ac:dyDescent="0.35">
      <c r="A3777" s="418">
        <v>9270469</v>
      </c>
      <c r="B3777" s="254" t="s">
        <v>4503</v>
      </c>
      <c r="C3777" s="320"/>
      <c r="D3777" s="7">
        <v>30</v>
      </c>
      <c r="E3777" s="650">
        <v>903.75833333333333</v>
      </c>
      <c r="F3777" s="8">
        <f>E3777/100*$I$2*Main!$AF$2</f>
        <v>1084.51</v>
      </c>
      <c r="G3777" s="639">
        <f>F3777*Main!$AF$4</f>
        <v>1084.51</v>
      </c>
      <c r="H3777" s="105"/>
    </row>
    <row r="3778" spans="1:8" x14ac:dyDescent="0.35">
      <c r="A3778" s="418">
        <v>9270470</v>
      </c>
      <c r="B3778" s="254" t="s">
        <v>4504</v>
      </c>
      <c r="C3778" s="320"/>
      <c r="D3778" s="7">
        <v>30</v>
      </c>
      <c r="E3778" s="650">
        <v>903.75833333333333</v>
      </c>
      <c r="F3778" s="8">
        <f>E3778/100*$I$2*Main!$AF$2</f>
        <v>1084.51</v>
      </c>
      <c r="G3778" s="639">
        <f>F3778*Main!$AF$4</f>
        <v>1084.51</v>
      </c>
      <c r="H3778" s="105"/>
    </row>
    <row r="3779" spans="1:8" x14ac:dyDescent="0.35">
      <c r="A3779" s="418">
        <v>9270512</v>
      </c>
      <c r="B3779" s="254" t="s">
        <v>4505</v>
      </c>
      <c r="C3779" s="320"/>
      <c r="D3779" s="7">
        <v>30</v>
      </c>
      <c r="E3779" s="650">
        <v>929.95833333333337</v>
      </c>
      <c r="F3779" s="8">
        <f>E3779/100*$I$2*Main!$AF$2</f>
        <v>1115.95</v>
      </c>
      <c r="G3779" s="639">
        <f>F3779*Main!$AF$4</f>
        <v>1115.95</v>
      </c>
      <c r="H3779" s="105"/>
    </row>
    <row r="3780" spans="1:8" x14ac:dyDescent="0.35">
      <c r="A3780" s="418">
        <v>9270513</v>
      </c>
      <c r="B3780" s="254" t="s">
        <v>4506</v>
      </c>
      <c r="C3780" s="320"/>
      <c r="D3780" s="7">
        <v>30</v>
      </c>
      <c r="E3780" s="650">
        <v>929.95833333333337</v>
      </c>
      <c r="F3780" s="8">
        <f>E3780/100*$I$2*Main!$AF$2</f>
        <v>1115.95</v>
      </c>
      <c r="G3780" s="639">
        <f>F3780*Main!$AF$4</f>
        <v>1115.95</v>
      </c>
      <c r="H3780" s="105"/>
    </row>
    <row r="3781" spans="1:8" x14ac:dyDescent="0.35">
      <c r="A3781" s="418">
        <v>9264122</v>
      </c>
      <c r="B3781" s="254" t="s">
        <v>4507</v>
      </c>
      <c r="C3781" s="320"/>
      <c r="D3781" s="7">
        <v>30</v>
      </c>
      <c r="E3781" s="650">
        <v>956.16666666666663</v>
      </c>
      <c r="F3781" s="8">
        <f>E3781/100*$I$2*Main!$AF$2</f>
        <v>1147.3999999999999</v>
      </c>
      <c r="G3781" s="639">
        <f>F3781*Main!$AF$4</f>
        <v>1147.3999999999999</v>
      </c>
      <c r="H3781" s="105"/>
    </row>
    <row r="3782" spans="1:8" x14ac:dyDescent="0.35">
      <c r="A3782" s="418">
        <v>9264123</v>
      </c>
      <c r="B3782" s="254" t="s">
        <v>4508</v>
      </c>
      <c r="C3782" s="320"/>
      <c r="D3782" s="7">
        <v>30</v>
      </c>
      <c r="E3782" s="650">
        <v>956.16666666666663</v>
      </c>
      <c r="F3782" s="8">
        <f>E3782/100*$I$2*Main!$AF$2</f>
        <v>1147.3999999999999</v>
      </c>
      <c r="G3782" s="639">
        <f>F3782*Main!$AF$4</f>
        <v>1147.3999999999999</v>
      </c>
      <c r="H3782" s="105"/>
    </row>
    <row r="3783" spans="1:8" x14ac:dyDescent="0.35">
      <c r="A3783" s="418">
        <v>9270520</v>
      </c>
      <c r="B3783" s="254" t="s">
        <v>4509</v>
      </c>
      <c r="C3783" s="320"/>
      <c r="D3783" s="7">
        <v>30</v>
      </c>
      <c r="E3783" s="650">
        <v>1008.5416666666666</v>
      </c>
      <c r="F3783" s="8">
        <f>E3783/100*$I$2*Main!$AF$2</f>
        <v>1210.25</v>
      </c>
      <c r="G3783" s="639">
        <f>F3783*Main!$AF$4</f>
        <v>1210.25</v>
      </c>
      <c r="H3783" s="105"/>
    </row>
    <row r="3784" spans="1:8" x14ac:dyDescent="0.35">
      <c r="A3784" s="418">
        <v>9270531</v>
      </c>
      <c r="B3784" s="254" t="s">
        <v>4510</v>
      </c>
      <c r="C3784" s="320"/>
      <c r="D3784" s="7">
        <v>30</v>
      </c>
      <c r="E3784" s="650">
        <v>1008.5416666666666</v>
      </c>
      <c r="F3784" s="8">
        <f>E3784/100*$I$2*Main!$AF$2</f>
        <v>1210.25</v>
      </c>
      <c r="G3784" s="639">
        <f>F3784*Main!$AF$4</f>
        <v>1210.25</v>
      </c>
      <c r="H3784" s="105"/>
    </row>
    <row r="3785" spans="1:8" x14ac:dyDescent="0.35">
      <c r="A3785" s="418">
        <v>9270532</v>
      </c>
      <c r="B3785" s="254" t="s">
        <v>4511</v>
      </c>
      <c r="C3785" s="320"/>
      <c r="D3785" s="7">
        <v>30</v>
      </c>
      <c r="E3785" s="650">
        <v>1060.925</v>
      </c>
      <c r="F3785" s="8">
        <f>E3785/100*$I$2*Main!$AF$2</f>
        <v>1273.1099999999999</v>
      </c>
      <c r="G3785" s="639">
        <f>F3785*Main!$AF$4</f>
        <v>1273.1099999999999</v>
      </c>
      <c r="H3785" s="105"/>
    </row>
    <row r="3786" spans="1:8" x14ac:dyDescent="0.35">
      <c r="A3786" s="418">
        <v>9270533</v>
      </c>
      <c r="B3786" s="254" t="s">
        <v>4512</v>
      </c>
      <c r="C3786" s="320"/>
      <c r="D3786" s="7">
        <v>30</v>
      </c>
      <c r="E3786" s="650">
        <v>1060.925</v>
      </c>
      <c r="F3786" s="8">
        <f>E3786/100*$I$2*Main!$AF$2</f>
        <v>1273.1099999999999</v>
      </c>
      <c r="G3786" s="639">
        <f>F3786*Main!$AF$4</f>
        <v>1273.1099999999999</v>
      </c>
      <c r="H3786" s="105"/>
    </row>
    <row r="3787" spans="1:8" x14ac:dyDescent="0.35">
      <c r="A3787" s="418">
        <v>9270534</v>
      </c>
      <c r="B3787" s="254" t="s">
        <v>4513</v>
      </c>
      <c r="C3787" s="320"/>
      <c r="D3787" s="7">
        <v>30</v>
      </c>
      <c r="E3787" s="650">
        <v>1139.5083333333334</v>
      </c>
      <c r="F3787" s="8">
        <f>E3787/100*$I$2*Main!$AF$2</f>
        <v>1367.41</v>
      </c>
      <c r="G3787" s="639">
        <f>F3787*Main!$AF$4</f>
        <v>1367.41</v>
      </c>
      <c r="H3787" s="105"/>
    </row>
    <row r="3788" spans="1:8" x14ac:dyDescent="0.35">
      <c r="A3788" s="418">
        <v>9270535</v>
      </c>
      <c r="B3788" s="254" t="s">
        <v>4514</v>
      </c>
      <c r="C3788" s="320"/>
      <c r="D3788" s="7">
        <v>30</v>
      </c>
      <c r="E3788" s="650">
        <v>1139.5083333333334</v>
      </c>
      <c r="F3788" s="8">
        <f>E3788/100*$I$2*Main!$AF$2</f>
        <v>1367.41</v>
      </c>
      <c r="G3788" s="639">
        <f>F3788*Main!$AF$4</f>
        <v>1367.41</v>
      </c>
      <c r="H3788" s="105"/>
    </row>
    <row r="3789" spans="1:8" x14ac:dyDescent="0.35">
      <c r="A3789" s="418">
        <v>9270537</v>
      </c>
      <c r="B3789" s="254" t="s">
        <v>4515</v>
      </c>
      <c r="C3789" s="7" t="s">
        <v>36</v>
      </c>
      <c r="D3789" s="7">
        <v>30</v>
      </c>
      <c r="E3789" s="650">
        <v>1244.3</v>
      </c>
      <c r="F3789" s="8">
        <f>E3789/100*$I$2*Main!$AF$2</f>
        <v>1493.1599999999999</v>
      </c>
      <c r="G3789" s="639">
        <f>F3789*Main!$AF$4</f>
        <v>1493.1599999999999</v>
      </c>
      <c r="H3789" s="105"/>
    </row>
    <row r="3790" spans="1:8" x14ac:dyDescent="0.35">
      <c r="A3790" s="418">
        <v>9270538</v>
      </c>
      <c r="B3790" s="254" t="s">
        <v>4516</v>
      </c>
      <c r="C3790" s="7" t="s">
        <v>36</v>
      </c>
      <c r="D3790" s="7">
        <v>30</v>
      </c>
      <c r="E3790" s="650">
        <v>1244.3</v>
      </c>
      <c r="F3790" s="8">
        <f>E3790/100*$I$2*Main!$AF$2</f>
        <v>1493.1599999999999</v>
      </c>
      <c r="G3790" s="639">
        <f>F3790*Main!$AF$4</f>
        <v>1493.1599999999999</v>
      </c>
      <c r="H3790" s="105"/>
    </row>
    <row r="3791" spans="1:8" x14ac:dyDescent="0.35">
      <c r="A3791" s="418">
        <v>56014</v>
      </c>
      <c r="B3791" s="254" t="s">
        <v>4517</v>
      </c>
      <c r="C3791" s="320"/>
      <c r="D3791" s="7">
        <v>1</v>
      </c>
      <c r="E3791" s="650">
        <v>7195.4</v>
      </c>
      <c r="F3791" s="8">
        <f>E3791/100*$I$2*Main!$AF$2</f>
        <v>8634.48</v>
      </c>
      <c r="G3791" s="639">
        <f>F3791*Main!$AF$4</f>
        <v>8634.48</v>
      </c>
      <c r="H3791" s="105"/>
    </row>
    <row r="3792" spans="1:8" x14ac:dyDescent="0.35">
      <c r="A3792" s="418">
        <v>9144830</v>
      </c>
      <c r="B3792" s="254" t="s">
        <v>1030</v>
      </c>
      <c r="C3792" s="320"/>
      <c r="D3792" s="7">
        <v>100</v>
      </c>
      <c r="E3792" s="650">
        <v>90.375</v>
      </c>
      <c r="F3792" s="8">
        <f>E3792/100*$I$2*Main!$AF$2</f>
        <v>108.45</v>
      </c>
      <c r="G3792" s="639">
        <f>F3792*Main!$AF$4</f>
        <v>108.45</v>
      </c>
      <c r="H3792" s="105"/>
    </row>
    <row r="3793" spans="1:8" x14ac:dyDescent="0.35">
      <c r="A3793" s="418">
        <v>9144841</v>
      </c>
      <c r="B3793" s="254" t="s">
        <v>1031</v>
      </c>
      <c r="C3793" s="320"/>
      <c r="D3793" s="7">
        <v>100</v>
      </c>
      <c r="E3793" s="650">
        <v>90.375</v>
      </c>
      <c r="F3793" s="8">
        <f>E3793/100*$I$2*Main!$AF$2</f>
        <v>108.45</v>
      </c>
      <c r="G3793" s="639">
        <f>F3793*Main!$AF$4</f>
        <v>108.45</v>
      </c>
      <c r="H3793" s="105"/>
    </row>
    <row r="3794" spans="1:8" x14ac:dyDescent="0.35">
      <c r="A3794" s="418">
        <v>75808</v>
      </c>
      <c r="B3794" s="254" t="s">
        <v>4518</v>
      </c>
      <c r="C3794" s="320"/>
      <c r="D3794" s="7">
        <v>5</v>
      </c>
      <c r="E3794" s="650">
        <v>186.15</v>
      </c>
      <c r="F3794" s="8">
        <f>E3794/100*$I$2*Main!$AF$2</f>
        <v>223.38000000000002</v>
      </c>
      <c r="G3794" s="639">
        <f>F3794*Main!$AF$4</f>
        <v>223.38000000000002</v>
      </c>
      <c r="H3794" s="105"/>
    </row>
    <row r="3795" spans="1:8" x14ac:dyDescent="0.35">
      <c r="A3795" s="419">
        <v>9254549</v>
      </c>
      <c r="B3795" s="254" t="s">
        <v>1032</v>
      </c>
      <c r="C3795" s="320"/>
      <c r="D3795" s="7">
        <v>200</v>
      </c>
      <c r="E3795" s="650">
        <v>110.80833333333334</v>
      </c>
      <c r="F3795" s="8">
        <f>E3795/100*$I$2*Main!$AF$2</f>
        <v>132.97</v>
      </c>
      <c r="G3795" s="639">
        <f>F3795*Main!$AF$4</f>
        <v>132.97</v>
      </c>
      <c r="H3795" s="105"/>
    </row>
    <row r="3796" spans="1:8" x14ac:dyDescent="0.35">
      <c r="A3796" s="419">
        <v>9327413</v>
      </c>
      <c r="B3796" s="254" t="s">
        <v>1033</v>
      </c>
      <c r="C3796" s="320"/>
      <c r="D3796" s="7">
        <v>20</v>
      </c>
      <c r="E3796" s="650">
        <v>110.80833333333334</v>
      </c>
      <c r="F3796" s="8">
        <f>E3796/100*$I$2*Main!$AF$2</f>
        <v>132.97</v>
      </c>
      <c r="G3796" s="639">
        <f>F3796*Main!$AF$4</f>
        <v>132.97</v>
      </c>
      <c r="H3796" s="105"/>
    </row>
    <row r="3797" spans="1:8" x14ac:dyDescent="0.35">
      <c r="A3797" s="418">
        <v>9275796</v>
      </c>
      <c r="B3797" s="254" t="s">
        <v>1034</v>
      </c>
      <c r="C3797" s="320"/>
      <c r="D3797" s="7">
        <v>1</v>
      </c>
      <c r="E3797" s="650">
        <v>20545.416666666668</v>
      </c>
      <c r="F3797" s="8">
        <f>E3797/100*$I$2*Main!$AF$2</f>
        <v>24654.5</v>
      </c>
      <c r="G3797" s="639">
        <f>F3797*Main!$AF$4</f>
        <v>24654.5</v>
      </c>
      <c r="H3797" s="105"/>
    </row>
    <row r="3798" spans="1:8" x14ac:dyDescent="0.35">
      <c r="A3798" s="418">
        <v>9275794</v>
      </c>
      <c r="B3798" s="254" t="s">
        <v>1035</v>
      </c>
      <c r="C3798" s="320"/>
      <c r="D3798" s="7">
        <v>1</v>
      </c>
      <c r="E3798" s="650">
        <v>21091.466666666667</v>
      </c>
      <c r="F3798" s="8">
        <f>E3798/100*$I$2*Main!$AF$2</f>
        <v>25309.760000000002</v>
      </c>
      <c r="G3798" s="639">
        <f>F3798*Main!$AF$4</f>
        <v>25309.760000000002</v>
      </c>
      <c r="H3798" s="105"/>
    </row>
    <row r="3799" spans="1:8" x14ac:dyDescent="0.35">
      <c r="A3799" s="418">
        <v>9275787</v>
      </c>
      <c r="B3799" s="254" t="s">
        <v>1036</v>
      </c>
      <c r="C3799" s="320"/>
      <c r="D3799" s="7">
        <v>1</v>
      </c>
      <c r="E3799" s="650">
        <v>22364.941666666666</v>
      </c>
      <c r="F3799" s="8">
        <f>E3799/100*$I$2*Main!$AF$2</f>
        <v>26837.93</v>
      </c>
      <c r="G3799" s="639">
        <f>F3799*Main!$AF$4</f>
        <v>26837.93</v>
      </c>
      <c r="H3799" s="105"/>
    </row>
    <row r="3800" spans="1:8" x14ac:dyDescent="0.35">
      <c r="A3800" s="418">
        <v>9275740</v>
      </c>
      <c r="B3800" s="254" t="s">
        <v>1037</v>
      </c>
      <c r="C3800" s="320"/>
      <c r="D3800" s="7">
        <v>1</v>
      </c>
      <c r="E3800" s="650">
        <v>22727.716666666667</v>
      </c>
      <c r="F3800" s="8">
        <f>E3800/100*$I$2*Main!$AF$2</f>
        <v>27273.26</v>
      </c>
      <c r="G3800" s="639">
        <f>F3800*Main!$AF$4</f>
        <v>27273.26</v>
      </c>
      <c r="H3800" s="105"/>
    </row>
    <row r="3801" spans="1:8" x14ac:dyDescent="0.35">
      <c r="A3801" s="418">
        <v>9275786</v>
      </c>
      <c r="B3801" s="254" t="s">
        <v>1038</v>
      </c>
      <c r="C3801" s="320"/>
      <c r="D3801" s="7">
        <v>1</v>
      </c>
      <c r="E3801" s="650">
        <v>28363.791666666668</v>
      </c>
      <c r="F3801" s="8">
        <f>E3801/100*$I$2*Main!$AF$2</f>
        <v>34036.550000000003</v>
      </c>
      <c r="G3801" s="639">
        <f>F3801*Main!$AF$4</f>
        <v>34036.550000000003</v>
      </c>
      <c r="H3801" s="105"/>
    </row>
    <row r="3802" spans="1:8" x14ac:dyDescent="0.35">
      <c r="A3802" s="418">
        <v>9275785</v>
      </c>
      <c r="B3802" s="254" t="s">
        <v>1039</v>
      </c>
      <c r="C3802" s="320"/>
      <c r="D3802" s="7">
        <v>1</v>
      </c>
      <c r="E3802" s="650">
        <v>28909.825000000001</v>
      </c>
      <c r="F3802" s="8">
        <f>E3802/100*$I$2*Main!$AF$2</f>
        <v>34691.79</v>
      </c>
      <c r="G3802" s="639">
        <f>F3802*Main!$AF$4</f>
        <v>34691.79</v>
      </c>
      <c r="H3802" s="105"/>
    </row>
    <row r="3803" spans="1:8" x14ac:dyDescent="0.35">
      <c r="A3803" s="418">
        <v>9275783</v>
      </c>
      <c r="B3803" s="254" t="s">
        <v>1040</v>
      </c>
      <c r="C3803" s="320"/>
      <c r="D3803" s="7">
        <v>1</v>
      </c>
      <c r="E3803" s="650">
        <v>30364.7</v>
      </c>
      <c r="F3803" s="8">
        <f>E3803/100*$I$2*Main!$AF$2</f>
        <v>36437.64</v>
      </c>
      <c r="G3803" s="639">
        <f>F3803*Main!$AF$4</f>
        <v>36437.64</v>
      </c>
      <c r="H3803" s="105"/>
    </row>
    <row r="3804" spans="1:8" x14ac:dyDescent="0.35">
      <c r="A3804" s="418">
        <v>9275782</v>
      </c>
      <c r="B3804" s="254" t="s">
        <v>1041</v>
      </c>
      <c r="C3804" s="320"/>
      <c r="D3804" s="7">
        <v>1</v>
      </c>
      <c r="E3804" s="650">
        <v>30729.391666666666</v>
      </c>
      <c r="F3804" s="8">
        <f>E3804/100*$I$2*Main!$AF$2</f>
        <v>36875.270000000004</v>
      </c>
      <c r="G3804" s="639">
        <f>F3804*Main!$AF$4</f>
        <v>36875.270000000004</v>
      </c>
      <c r="H3804" s="105"/>
    </row>
    <row r="3805" spans="1:8" x14ac:dyDescent="0.35">
      <c r="A3805" s="418">
        <v>9278780</v>
      </c>
      <c r="B3805" s="254" t="s">
        <v>1042</v>
      </c>
      <c r="C3805" s="7" t="s">
        <v>36</v>
      </c>
      <c r="D3805" s="7">
        <v>1</v>
      </c>
      <c r="E3805" s="650">
        <v>41090.808333333334</v>
      </c>
      <c r="F3805" s="8">
        <f>E3805/100*$I$2*Main!$AF$2</f>
        <v>49308.97</v>
      </c>
      <c r="G3805" s="639">
        <f>F3805*Main!$AF$4</f>
        <v>49308.97</v>
      </c>
      <c r="H3805" s="105"/>
    </row>
    <row r="3806" spans="1:8" x14ac:dyDescent="0.35">
      <c r="A3806" s="416">
        <v>9278791</v>
      </c>
      <c r="B3806" s="254" t="s">
        <v>1043</v>
      </c>
      <c r="C3806" s="7" t="s">
        <v>36</v>
      </c>
      <c r="D3806" s="7">
        <v>1</v>
      </c>
      <c r="E3806" s="650">
        <v>42182.916666666664</v>
      </c>
      <c r="F3806" s="8">
        <f>E3806/100*$I$2*Main!$AF$2</f>
        <v>50619.5</v>
      </c>
      <c r="G3806" s="639">
        <f>F3806*Main!$AF$4</f>
        <v>50619.5</v>
      </c>
      <c r="H3806" s="105"/>
    </row>
    <row r="3807" spans="1:8" x14ac:dyDescent="0.35">
      <c r="A3807" s="418">
        <v>9278793</v>
      </c>
      <c r="B3807" s="254" t="s">
        <v>1044</v>
      </c>
      <c r="C3807" s="7" t="s">
        <v>36</v>
      </c>
      <c r="D3807" s="7">
        <v>1</v>
      </c>
      <c r="E3807" s="650">
        <v>44729.9</v>
      </c>
      <c r="F3807" s="8">
        <f>E3807/100*$I$2*Main!$AF$2</f>
        <v>53675.880000000005</v>
      </c>
      <c r="G3807" s="639">
        <f>F3807*Main!$AF$4</f>
        <v>53675.880000000005</v>
      </c>
      <c r="H3807" s="105"/>
    </row>
    <row r="3808" spans="1:8" x14ac:dyDescent="0.35">
      <c r="A3808" s="418">
        <v>9276735</v>
      </c>
      <c r="B3808" s="254" t="s">
        <v>4519</v>
      </c>
      <c r="C3808" s="320"/>
      <c r="D3808" s="7">
        <v>1</v>
      </c>
      <c r="E3808" s="650">
        <v>9454.4583333333339</v>
      </c>
      <c r="F3808" s="8">
        <f>E3808/100*$I$2*Main!$AF$2</f>
        <v>11345.35</v>
      </c>
      <c r="G3808" s="639">
        <f>F3808*Main!$AF$4</f>
        <v>11345.35</v>
      </c>
      <c r="H3808" s="105"/>
    </row>
    <row r="3809" spans="1:8" x14ac:dyDescent="0.35">
      <c r="A3809" s="419">
        <v>9336464</v>
      </c>
      <c r="B3809" s="254" t="s">
        <v>4974</v>
      </c>
      <c r="C3809" s="320" t="s">
        <v>36</v>
      </c>
      <c r="D3809" s="7">
        <v>1</v>
      </c>
      <c r="E3809" s="650">
        <v>9454.4583333333339</v>
      </c>
      <c r="F3809" s="8">
        <f>E3809/100*$I$2*Main!$AF$2</f>
        <v>11345.35</v>
      </c>
      <c r="G3809" s="639">
        <f>F3809*Main!$AF$4</f>
        <v>11345.35</v>
      </c>
      <c r="H3809" s="105"/>
    </row>
    <row r="3810" spans="1:8" x14ac:dyDescent="0.35">
      <c r="A3810" s="418">
        <v>9276732</v>
      </c>
      <c r="B3810" s="254" t="s">
        <v>4520</v>
      </c>
      <c r="C3810" s="320"/>
      <c r="D3810" s="7">
        <v>1</v>
      </c>
      <c r="E3810" s="650">
        <v>9454.4583333333339</v>
      </c>
      <c r="F3810" s="8">
        <f>E3810/100*$I$2*Main!$AF$2</f>
        <v>11345.35</v>
      </c>
      <c r="G3810" s="639">
        <f>F3810*Main!$AF$4</f>
        <v>11345.35</v>
      </c>
      <c r="H3810" s="105"/>
    </row>
    <row r="3811" spans="1:8" x14ac:dyDescent="0.35">
      <c r="A3811" s="419">
        <v>9336465</v>
      </c>
      <c r="B3811" s="254" t="s">
        <v>4975</v>
      </c>
      <c r="C3811" s="320"/>
      <c r="D3811" s="7">
        <v>1</v>
      </c>
      <c r="E3811" s="650">
        <v>9454.4583333333339</v>
      </c>
      <c r="F3811" s="8">
        <f>E3811/100*$I$2*Main!$AF$2</f>
        <v>11345.35</v>
      </c>
      <c r="G3811" s="639">
        <f>F3811*Main!$AF$4</f>
        <v>11345.35</v>
      </c>
      <c r="H3811" s="105"/>
    </row>
    <row r="3812" spans="1:8" x14ac:dyDescent="0.35">
      <c r="A3812" s="418">
        <v>9276737</v>
      </c>
      <c r="B3812" s="254" t="s">
        <v>4521</v>
      </c>
      <c r="C3812" s="320"/>
      <c r="D3812" s="7">
        <v>1</v>
      </c>
      <c r="E3812" s="650">
        <v>9454.4583333333339</v>
      </c>
      <c r="F3812" s="8">
        <f>E3812/100*$I$2*Main!$AF$2</f>
        <v>11345.35</v>
      </c>
      <c r="G3812" s="639">
        <f>F3812*Main!$AF$4</f>
        <v>11345.35</v>
      </c>
      <c r="H3812" s="105"/>
    </row>
    <row r="3813" spans="1:8" x14ac:dyDescent="0.35">
      <c r="A3813" s="419">
        <v>9336466</v>
      </c>
      <c r="B3813" s="254" t="s">
        <v>4976</v>
      </c>
      <c r="C3813" s="320" t="s">
        <v>36</v>
      </c>
      <c r="D3813" s="7">
        <v>1</v>
      </c>
      <c r="E3813" s="650">
        <v>9454.4583333333339</v>
      </c>
      <c r="F3813" s="8">
        <f>E3813/100*$I$2*Main!$AF$2</f>
        <v>11345.35</v>
      </c>
      <c r="G3813" s="639">
        <f>F3813*Main!$AF$4</f>
        <v>11345.35</v>
      </c>
      <c r="H3813" s="105"/>
    </row>
    <row r="3814" spans="1:8" x14ac:dyDescent="0.35">
      <c r="A3814" s="418">
        <v>9276645</v>
      </c>
      <c r="B3814" s="254" t="s">
        <v>4522</v>
      </c>
      <c r="C3814" s="320"/>
      <c r="D3814" s="7">
        <v>1</v>
      </c>
      <c r="E3814" s="650">
        <v>19009.441666666666</v>
      </c>
      <c r="F3814" s="8">
        <f>E3814/100*$I$2*Main!$AF$2</f>
        <v>22811.329999999998</v>
      </c>
      <c r="G3814" s="639">
        <f>F3814*Main!$AF$4</f>
        <v>22811.329999999998</v>
      </c>
      <c r="H3814" s="105"/>
    </row>
    <row r="3815" spans="1:8" x14ac:dyDescent="0.35">
      <c r="A3815" s="419">
        <v>9336467</v>
      </c>
      <c r="B3815" s="254" t="s">
        <v>4977</v>
      </c>
      <c r="C3815" s="320" t="s">
        <v>36</v>
      </c>
      <c r="D3815" s="7">
        <v>1</v>
      </c>
      <c r="E3815" s="650">
        <v>19009.441666666666</v>
      </c>
      <c r="F3815" s="8">
        <f>E3815/100*$I$2*Main!$AF$2</f>
        <v>22811.329999999998</v>
      </c>
      <c r="G3815" s="639">
        <f>F3815*Main!$AF$4</f>
        <v>22811.329999999998</v>
      </c>
      <c r="H3815" s="105"/>
    </row>
    <row r="3816" spans="1:8" x14ac:dyDescent="0.35">
      <c r="A3816" s="418">
        <v>9276643</v>
      </c>
      <c r="B3816" s="254" t="s">
        <v>4523</v>
      </c>
      <c r="C3816" s="320"/>
      <c r="D3816" s="7">
        <v>1</v>
      </c>
      <c r="E3816" s="650">
        <v>19009.441666666666</v>
      </c>
      <c r="F3816" s="8">
        <f>E3816/100*$I$2*Main!$AF$2</f>
        <v>22811.329999999998</v>
      </c>
      <c r="G3816" s="639">
        <f>F3816*Main!$AF$4</f>
        <v>22811.329999999998</v>
      </c>
      <c r="H3816" s="105"/>
    </row>
    <row r="3817" spans="1:8" x14ac:dyDescent="0.35">
      <c r="A3817" s="419">
        <v>9336468</v>
      </c>
      <c r="B3817" s="254" t="s">
        <v>4978</v>
      </c>
      <c r="C3817" s="320"/>
      <c r="D3817" s="7">
        <v>1</v>
      </c>
      <c r="E3817" s="650">
        <v>19009.441666666666</v>
      </c>
      <c r="F3817" s="8">
        <f>E3817/100*$I$2*Main!$AF$2</f>
        <v>22811.329999999998</v>
      </c>
      <c r="G3817" s="639">
        <f>F3817*Main!$AF$4</f>
        <v>22811.329999999998</v>
      </c>
      <c r="H3817" s="105"/>
    </row>
    <row r="3818" spans="1:8" x14ac:dyDescent="0.35">
      <c r="A3818" s="418">
        <v>9276646</v>
      </c>
      <c r="B3818" s="254" t="s">
        <v>4524</v>
      </c>
      <c r="C3818" s="320"/>
      <c r="D3818" s="7">
        <v>1</v>
      </c>
      <c r="E3818" s="650">
        <v>19009.441666666666</v>
      </c>
      <c r="F3818" s="8">
        <f>E3818/100*$I$2*Main!$AF$2</f>
        <v>22811.329999999998</v>
      </c>
      <c r="G3818" s="639">
        <f>F3818*Main!$AF$4</f>
        <v>22811.329999999998</v>
      </c>
      <c r="H3818" s="105"/>
    </row>
    <row r="3819" spans="1:8" x14ac:dyDescent="0.35">
      <c r="A3819" s="419">
        <v>9336469</v>
      </c>
      <c r="B3819" s="254" t="s">
        <v>4979</v>
      </c>
      <c r="C3819" s="320" t="s">
        <v>36</v>
      </c>
      <c r="D3819" s="7">
        <v>1</v>
      </c>
      <c r="E3819" s="650">
        <v>19009.441666666666</v>
      </c>
      <c r="F3819" s="8">
        <f>E3819/100*$I$2*Main!$AF$2</f>
        <v>22811.329999999998</v>
      </c>
      <c r="G3819" s="639">
        <f>F3819*Main!$AF$4</f>
        <v>22811.329999999998</v>
      </c>
      <c r="H3819" s="105"/>
    </row>
    <row r="3820" spans="1:8" x14ac:dyDescent="0.35">
      <c r="A3820" s="418">
        <v>9278798</v>
      </c>
      <c r="B3820" s="254" t="s">
        <v>4525</v>
      </c>
      <c r="C3820" s="7" t="s">
        <v>36</v>
      </c>
      <c r="D3820" s="7">
        <v>1</v>
      </c>
      <c r="E3820" s="650">
        <v>26955.174999999999</v>
      </c>
      <c r="F3820" s="8">
        <f>E3820/100*$I$2*Main!$AF$2</f>
        <v>32346.209999999995</v>
      </c>
      <c r="G3820" s="639">
        <f>F3820*Main!$AF$4</f>
        <v>32346.209999999995</v>
      </c>
      <c r="H3820" s="105"/>
    </row>
    <row r="3821" spans="1:8" x14ac:dyDescent="0.35">
      <c r="A3821" s="418">
        <v>9278799</v>
      </c>
      <c r="B3821" s="254" t="s">
        <v>4526</v>
      </c>
      <c r="C3821" s="7" t="s">
        <v>36</v>
      </c>
      <c r="D3821" s="7">
        <v>1</v>
      </c>
      <c r="E3821" s="650">
        <v>26955.174999999999</v>
      </c>
      <c r="F3821" s="8">
        <f>E3821/100*$I$2*Main!$AF$2</f>
        <v>32346.209999999995</v>
      </c>
      <c r="G3821" s="639">
        <f>F3821*Main!$AF$4</f>
        <v>32346.209999999995</v>
      </c>
      <c r="H3821" s="105"/>
    </row>
    <row r="3822" spans="1:8" x14ac:dyDescent="0.35">
      <c r="A3822" s="418">
        <v>9278672</v>
      </c>
      <c r="B3822" s="254" t="s">
        <v>4527</v>
      </c>
      <c r="C3822" s="320"/>
      <c r="D3822" s="7">
        <v>1</v>
      </c>
      <c r="E3822" s="650">
        <v>19090.924999999999</v>
      </c>
      <c r="F3822" s="8">
        <f>E3822/100*$I$2*Main!$AF$2</f>
        <v>22909.109999999997</v>
      </c>
      <c r="G3822" s="639">
        <f>F3822*Main!$AF$4</f>
        <v>22909.109999999997</v>
      </c>
      <c r="H3822" s="105"/>
    </row>
    <row r="3823" spans="1:8" x14ac:dyDescent="0.35">
      <c r="A3823" s="419">
        <v>9338329</v>
      </c>
      <c r="B3823" s="254" t="s">
        <v>4980</v>
      </c>
      <c r="C3823" s="320"/>
      <c r="D3823" s="7">
        <v>1</v>
      </c>
      <c r="E3823" s="650">
        <v>25200.125</v>
      </c>
      <c r="F3823" s="8">
        <f>E3823/100*$I$2*Main!$AF$2</f>
        <v>30240.15</v>
      </c>
      <c r="G3823" s="639">
        <f>F3823*Main!$AF$4</f>
        <v>30240.15</v>
      </c>
      <c r="H3823" s="105"/>
    </row>
    <row r="3824" spans="1:8" x14ac:dyDescent="0.35">
      <c r="A3824" s="418">
        <v>9278657</v>
      </c>
      <c r="B3824" s="254" t="s">
        <v>4528</v>
      </c>
      <c r="C3824" s="320"/>
      <c r="D3824" s="7">
        <v>1</v>
      </c>
      <c r="E3824" s="650">
        <v>33201.599999999999</v>
      </c>
      <c r="F3824" s="8">
        <f>E3824/100*$I$2*Main!$AF$2</f>
        <v>39841.919999999998</v>
      </c>
      <c r="G3824" s="639">
        <f>F3824*Main!$AF$4</f>
        <v>39841.919999999998</v>
      </c>
      <c r="H3824" s="105"/>
    </row>
    <row r="3825" spans="1:8" x14ac:dyDescent="0.35">
      <c r="A3825" s="419">
        <v>9336470</v>
      </c>
      <c r="B3825" s="254" t="s">
        <v>4981</v>
      </c>
      <c r="C3825" s="320"/>
      <c r="D3825" s="7">
        <v>1</v>
      </c>
      <c r="E3825" s="650">
        <v>43856.933333333334</v>
      </c>
      <c r="F3825" s="8">
        <f>E3825/100*$I$2*Main!$AF$2</f>
        <v>52628.320000000007</v>
      </c>
      <c r="G3825" s="639">
        <f>F3825*Main!$AF$4</f>
        <v>52628.320000000007</v>
      </c>
      <c r="H3825" s="105"/>
    </row>
    <row r="3826" spans="1:8" x14ac:dyDescent="0.35">
      <c r="A3826" s="418">
        <v>9278099</v>
      </c>
      <c r="B3826" s="254" t="s">
        <v>4529</v>
      </c>
      <c r="C3826" s="7" t="s">
        <v>36</v>
      </c>
      <c r="D3826" s="7">
        <v>100</v>
      </c>
      <c r="E3826" s="650">
        <v>10047.883333333333</v>
      </c>
      <c r="F3826" s="8">
        <f>E3826/100*$I$2*Main!$AF$2</f>
        <v>12057.46</v>
      </c>
      <c r="G3826" s="639">
        <f>F3826*Main!$AF$4</f>
        <v>12057.46</v>
      </c>
      <c r="H3826" s="105"/>
    </row>
    <row r="3827" spans="1:8" x14ac:dyDescent="0.35">
      <c r="A3827" s="418">
        <v>9277975</v>
      </c>
      <c r="B3827" s="254" t="s">
        <v>4530</v>
      </c>
      <c r="C3827" s="7" t="s">
        <v>36</v>
      </c>
      <c r="D3827" s="7">
        <v>100</v>
      </c>
      <c r="E3827" s="650">
        <v>17474.55</v>
      </c>
      <c r="F3827" s="8">
        <f>E3827/100*$I$2*Main!$AF$2</f>
        <v>20969.46</v>
      </c>
      <c r="G3827" s="639">
        <f>F3827*Main!$AF$4</f>
        <v>20969.46</v>
      </c>
      <c r="H3827" s="105"/>
    </row>
    <row r="3828" spans="1:8" x14ac:dyDescent="0.35">
      <c r="A3828" s="418">
        <v>9276717</v>
      </c>
      <c r="B3828" s="254" t="s">
        <v>4531</v>
      </c>
      <c r="C3828" s="7" t="s">
        <v>36</v>
      </c>
      <c r="D3828" s="7">
        <v>1</v>
      </c>
      <c r="E3828" s="650">
        <v>23153.766666666666</v>
      </c>
      <c r="F3828" s="8">
        <f>E3828/100*$I$2*Main!$AF$2</f>
        <v>27784.52</v>
      </c>
      <c r="G3828" s="639">
        <f>F3828*Main!$AF$4</f>
        <v>27784.52</v>
      </c>
      <c r="H3828" s="105"/>
    </row>
    <row r="3829" spans="1:8" x14ac:dyDescent="0.35">
      <c r="A3829" s="418">
        <v>9278125</v>
      </c>
      <c r="B3829" s="254" t="s">
        <v>4532</v>
      </c>
      <c r="C3829" s="7" t="s">
        <v>36</v>
      </c>
      <c r="D3829" s="7">
        <v>1</v>
      </c>
      <c r="E3829" s="650">
        <v>4689.041666666667</v>
      </c>
      <c r="F3829" s="8">
        <f>E3829/100*$I$2*Main!$AF$2</f>
        <v>5626.85</v>
      </c>
      <c r="G3829" s="639">
        <f>F3829*Main!$AF$4</f>
        <v>5626.85</v>
      </c>
      <c r="H3829" s="105"/>
    </row>
    <row r="3830" spans="1:8" x14ac:dyDescent="0.35">
      <c r="A3830" s="418">
        <v>9277972</v>
      </c>
      <c r="B3830" s="254" t="s">
        <v>4533</v>
      </c>
      <c r="C3830" s="7" t="s">
        <v>36</v>
      </c>
      <c r="D3830" s="7">
        <v>1</v>
      </c>
      <c r="E3830" s="650">
        <v>8154.8083333333334</v>
      </c>
      <c r="F3830" s="8">
        <f>E3830/100*$I$2*Main!$AF$2</f>
        <v>9785.77</v>
      </c>
      <c r="G3830" s="639">
        <f>F3830*Main!$AF$4</f>
        <v>9785.77</v>
      </c>
      <c r="H3830" s="105"/>
    </row>
    <row r="3831" spans="1:8" x14ac:dyDescent="0.35">
      <c r="A3831" s="418">
        <v>9276712</v>
      </c>
      <c r="B3831" s="254" t="s">
        <v>4534</v>
      </c>
      <c r="C3831" s="7" t="s">
        <v>36</v>
      </c>
      <c r="D3831" s="7">
        <v>1</v>
      </c>
      <c r="E3831" s="650">
        <v>10805.091666666667</v>
      </c>
      <c r="F3831" s="8">
        <f>E3831/100*$I$2*Main!$AF$2</f>
        <v>12966.11</v>
      </c>
      <c r="G3831" s="639">
        <f>F3831*Main!$AF$4</f>
        <v>12966.11</v>
      </c>
      <c r="H3831" s="105"/>
    </row>
    <row r="3832" spans="1:8" x14ac:dyDescent="0.35">
      <c r="A3832" s="418">
        <v>9272814</v>
      </c>
      <c r="B3832" s="254" t="s">
        <v>1045</v>
      </c>
      <c r="C3832" s="7" t="s">
        <v>36</v>
      </c>
      <c r="D3832" s="7">
        <v>200</v>
      </c>
      <c r="E3832" s="650">
        <v>201.2</v>
      </c>
      <c r="F3832" s="8">
        <f>E3832/100*$I$2*Main!$AF$2</f>
        <v>241.44</v>
      </c>
      <c r="G3832" s="639">
        <f>F3832*Main!$AF$4</f>
        <v>241.44</v>
      </c>
      <c r="H3832" s="105"/>
    </row>
    <row r="3833" spans="1:8" x14ac:dyDescent="0.35">
      <c r="A3833" s="418">
        <v>9268516</v>
      </c>
      <c r="B3833" s="254" t="s">
        <v>1046</v>
      </c>
      <c r="C3833" s="7" t="s">
        <v>36</v>
      </c>
      <c r="D3833" s="7">
        <v>300</v>
      </c>
      <c r="E3833" s="650">
        <v>110.69166666666666</v>
      </c>
      <c r="F3833" s="8">
        <f>E3833/100*$I$2*Main!$AF$2</f>
        <v>132.82999999999998</v>
      </c>
      <c r="G3833" s="639">
        <f>F3833*Main!$AF$4</f>
        <v>132.82999999999998</v>
      </c>
      <c r="H3833" s="105"/>
    </row>
    <row r="3834" spans="1:8" x14ac:dyDescent="0.35">
      <c r="A3834" s="418">
        <v>9278801</v>
      </c>
      <c r="B3834" s="254" t="s">
        <v>4535</v>
      </c>
      <c r="C3834" s="320"/>
      <c r="D3834" s="7">
        <v>1</v>
      </c>
      <c r="E3834" s="650">
        <v>2413.9499999999998</v>
      </c>
      <c r="F3834" s="8">
        <f>E3834/100*$I$2*Main!$AF$2</f>
        <v>2896.74</v>
      </c>
      <c r="G3834" s="639">
        <f>F3834*Main!$AF$4</f>
        <v>2896.74</v>
      </c>
      <c r="H3834" s="105"/>
    </row>
    <row r="3835" spans="1:8" x14ac:dyDescent="0.35">
      <c r="A3835" s="418">
        <v>9209402</v>
      </c>
      <c r="B3835" s="254" t="s">
        <v>4536</v>
      </c>
      <c r="C3835" s="320"/>
      <c r="D3835" s="7">
        <v>1</v>
      </c>
      <c r="E3835" s="650">
        <v>1920.4833333333333</v>
      </c>
      <c r="F3835" s="8">
        <f>E3835/100*$I$2*Main!$AF$2</f>
        <v>2304.58</v>
      </c>
      <c r="G3835" s="639">
        <f>F3835*Main!$AF$4</f>
        <v>2304.58</v>
      </c>
      <c r="H3835" s="105"/>
    </row>
    <row r="3836" spans="1:8" x14ac:dyDescent="0.35">
      <c r="A3836" s="418">
        <v>9209403</v>
      </c>
      <c r="B3836" s="254" t="s">
        <v>4537</v>
      </c>
      <c r="C3836" s="320"/>
      <c r="D3836" s="7">
        <v>1</v>
      </c>
      <c r="E3836" s="650">
        <v>3075.1583333333333</v>
      </c>
      <c r="F3836" s="8">
        <f>E3836/100*$I$2*Main!$AF$2</f>
        <v>3690.19</v>
      </c>
      <c r="G3836" s="639">
        <f>F3836*Main!$AF$4</f>
        <v>3690.19</v>
      </c>
      <c r="H3836" s="105"/>
    </row>
    <row r="3837" spans="1:8" x14ac:dyDescent="0.35">
      <c r="A3837" s="418">
        <v>9209404</v>
      </c>
      <c r="B3837" s="254" t="s">
        <v>4538</v>
      </c>
      <c r="C3837" s="320"/>
      <c r="D3837" s="7">
        <v>1</v>
      </c>
      <c r="E3837" s="650">
        <v>1920.4833333333333</v>
      </c>
      <c r="F3837" s="8">
        <f>E3837/100*$I$2*Main!$AF$2</f>
        <v>2304.58</v>
      </c>
      <c r="G3837" s="639">
        <f>F3837*Main!$AF$4</f>
        <v>2304.58</v>
      </c>
      <c r="H3837" s="105"/>
    </row>
    <row r="3838" spans="1:8" x14ac:dyDescent="0.35">
      <c r="A3838" s="418">
        <v>9209405</v>
      </c>
      <c r="B3838" s="254" t="s">
        <v>4539</v>
      </c>
      <c r="C3838" s="320"/>
      <c r="D3838" s="7">
        <v>1</v>
      </c>
      <c r="E3838" s="650">
        <v>3075.1583333333333</v>
      </c>
      <c r="F3838" s="8">
        <f>E3838/100*$I$2*Main!$AF$2</f>
        <v>3690.19</v>
      </c>
      <c r="G3838" s="639">
        <f>F3838*Main!$AF$4</f>
        <v>3690.19</v>
      </c>
      <c r="H3838" s="105"/>
    </row>
    <row r="3839" spans="1:8" x14ac:dyDescent="0.35">
      <c r="A3839" s="418">
        <v>9242708</v>
      </c>
      <c r="B3839" s="254" t="s">
        <v>1047</v>
      </c>
      <c r="C3839" s="320"/>
      <c r="D3839" s="7">
        <v>1</v>
      </c>
      <c r="E3839" s="650">
        <v>9259.9083333333328</v>
      </c>
      <c r="F3839" s="8">
        <f>E3839/100*$I$2*Main!$AF$2</f>
        <v>11111.89</v>
      </c>
      <c r="G3839" s="639">
        <f>F3839*Main!$AF$4</f>
        <v>11111.89</v>
      </c>
      <c r="H3839" s="105"/>
    </row>
    <row r="3840" spans="1:8" x14ac:dyDescent="0.35">
      <c r="A3840" s="418">
        <v>9242709</v>
      </c>
      <c r="B3840" s="254" t="s">
        <v>1048</v>
      </c>
      <c r="C3840" s="320"/>
      <c r="D3840" s="7">
        <v>1</v>
      </c>
      <c r="E3840" s="650">
        <v>9259.9083333333328</v>
      </c>
      <c r="F3840" s="8">
        <f>E3840/100*$I$2*Main!$AF$2</f>
        <v>11111.89</v>
      </c>
      <c r="G3840" s="639">
        <f>F3840*Main!$AF$4</f>
        <v>11111.89</v>
      </c>
      <c r="H3840" s="105"/>
    </row>
    <row r="3841" spans="1:8" x14ac:dyDescent="0.35">
      <c r="A3841" s="418">
        <v>9242711</v>
      </c>
      <c r="B3841" s="254" t="s">
        <v>1049</v>
      </c>
      <c r="C3841" s="320"/>
      <c r="D3841" s="7">
        <v>1</v>
      </c>
      <c r="E3841" s="650">
        <v>9350.4249999999993</v>
      </c>
      <c r="F3841" s="8">
        <f>E3841/100*$I$2*Main!$AF$2</f>
        <v>11220.51</v>
      </c>
      <c r="G3841" s="639">
        <f>F3841*Main!$AF$4</f>
        <v>11220.51</v>
      </c>
      <c r="H3841" s="105"/>
    </row>
    <row r="3842" spans="1:8" x14ac:dyDescent="0.35">
      <c r="A3842" s="418">
        <v>9242712</v>
      </c>
      <c r="B3842" s="254" t="s">
        <v>1050</v>
      </c>
      <c r="C3842" s="320"/>
      <c r="D3842" s="7">
        <v>1</v>
      </c>
      <c r="E3842" s="650">
        <v>9350.4249999999993</v>
      </c>
      <c r="F3842" s="8">
        <f>E3842/100*$I$2*Main!$AF$2</f>
        <v>11220.51</v>
      </c>
      <c r="G3842" s="639">
        <f>F3842*Main!$AF$4</f>
        <v>11220.51</v>
      </c>
      <c r="H3842" s="105"/>
    </row>
    <row r="3843" spans="1:8" x14ac:dyDescent="0.35">
      <c r="A3843" s="418">
        <v>9242710</v>
      </c>
      <c r="B3843" s="254" t="s">
        <v>1051</v>
      </c>
      <c r="C3843" s="320"/>
      <c r="D3843" s="7">
        <v>1</v>
      </c>
      <c r="E3843" s="650">
        <v>12641.45</v>
      </c>
      <c r="F3843" s="8">
        <f>E3843/100*$I$2*Main!$AF$2</f>
        <v>15169.74</v>
      </c>
      <c r="G3843" s="639">
        <f>F3843*Main!$AF$4</f>
        <v>15169.74</v>
      </c>
      <c r="H3843" s="105"/>
    </row>
    <row r="3844" spans="1:8" x14ac:dyDescent="0.35">
      <c r="A3844" s="416">
        <v>9242713</v>
      </c>
      <c r="B3844" s="254" t="s">
        <v>1052</v>
      </c>
      <c r="C3844" s="320"/>
      <c r="D3844" s="7">
        <v>1</v>
      </c>
      <c r="E3844" s="650">
        <v>12731.966666666667</v>
      </c>
      <c r="F3844" s="8">
        <f>E3844/100*$I$2*Main!$AF$2</f>
        <v>15278.36</v>
      </c>
      <c r="G3844" s="639">
        <f>F3844*Main!$AF$4</f>
        <v>15278.36</v>
      </c>
      <c r="H3844" s="105"/>
    </row>
    <row r="3845" spans="1:8" x14ac:dyDescent="0.35">
      <c r="A3845" s="416">
        <v>9242238</v>
      </c>
      <c r="B3845" s="254" t="s">
        <v>4540</v>
      </c>
      <c r="C3845" s="320"/>
      <c r="D3845" s="7">
        <v>1</v>
      </c>
      <c r="E3845" s="650">
        <v>5774.4250000000002</v>
      </c>
      <c r="F3845" s="8">
        <f>E3845/100*$I$2*Main!$AF$2</f>
        <v>6929.31</v>
      </c>
      <c r="G3845" s="639">
        <f>F3845*Main!$AF$4</f>
        <v>6929.31</v>
      </c>
      <c r="H3845" s="105"/>
    </row>
    <row r="3846" spans="1:8" x14ac:dyDescent="0.35">
      <c r="A3846" s="416">
        <v>9277096</v>
      </c>
      <c r="B3846" s="254" t="s">
        <v>4541</v>
      </c>
      <c r="C3846" s="320"/>
      <c r="D3846" s="7">
        <v>1</v>
      </c>
      <c r="E3846" s="650">
        <v>5774.4250000000002</v>
      </c>
      <c r="F3846" s="8">
        <f>E3846/100*$I$2*Main!$AF$2</f>
        <v>6929.31</v>
      </c>
      <c r="G3846" s="639">
        <f>F3846*Main!$AF$4</f>
        <v>6929.31</v>
      </c>
      <c r="H3846" s="105"/>
    </row>
    <row r="3847" spans="1:8" x14ac:dyDescent="0.35">
      <c r="A3847" s="416">
        <v>9242240</v>
      </c>
      <c r="B3847" s="254" t="s">
        <v>4542</v>
      </c>
      <c r="C3847" s="320"/>
      <c r="D3847" s="7">
        <v>1</v>
      </c>
      <c r="E3847" s="650">
        <v>10766.174999999999</v>
      </c>
      <c r="F3847" s="8">
        <f>E3847/100*$I$2*Main!$AF$2</f>
        <v>12919.41</v>
      </c>
      <c r="G3847" s="639">
        <f>F3847*Main!$AF$4</f>
        <v>12919.41</v>
      </c>
      <c r="H3847" s="105"/>
    </row>
    <row r="3848" spans="1:8" x14ac:dyDescent="0.35">
      <c r="A3848" s="416">
        <v>9277098</v>
      </c>
      <c r="B3848" s="254" t="s">
        <v>4543</v>
      </c>
      <c r="C3848" s="320"/>
      <c r="D3848" s="7">
        <v>1</v>
      </c>
      <c r="E3848" s="650">
        <v>10766.174999999999</v>
      </c>
      <c r="F3848" s="8">
        <f>E3848/100*$I$2*Main!$AF$2</f>
        <v>12919.41</v>
      </c>
      <c r="G3848" s="639">
        <f>F3848*Main!$AF$4</f>
        <v>12919.41</v>
      </c>
      <c r="H3848" s="105"/>
    </row>
    <row r="3849" spans="1:8" x14ac:dyDescent="0.35">
      <c r="A3849" s="416">
        <v>9242227</v>
      </c>
      <c r="B3849" s="254" t="s">
        <v>4544</v>
      </c>
      <c r="C3849" s="320"/>
      <c r="D3849" s="7">
        <v>1</v>
      </c>
      <c r="E3849" s="650">
        <v>3260.7750000000001</v>
      </c>
      <c r="F3849" s="8">
        <f>E3849/100*$I$2*Main!$AF$2</f>
        <v>3912.9300000000003</v>
      </c>
      <c r="G3849" s="639">
        <f>F3849*Main!$AF$4</f>
        <v>3912.9300000000003</v>
      </c>
      <c r="H3849" s="105"/>
    </row>
    <row r="3850" spans="1:8" x14ac:dyDescent="0.35">
      <c r="A3850" s="416">
        <v>9277151</v>
      </c>
      <c r="B3850" s="254" t="s">
        <v>4545</v>
      </c>
      <c r="C3850" s="320"/>
      <c r="D3850" s="7">
        <v>1</v>
      </c>
      <c r="E3850" s="650">
        <v>3260.7750000000001</v>
      </c>
      <c r="F3850" s="8">
        <f>E3850/100*$I$2*Main!$AF$2</f>
        <v>3912.9300000000003</v>
      </c>
      <c r="G3850" s="639">
        <f>F3850*Main!$AF$4</f>
        <v>3912.9300000000003</v>
      </c>
      <c r="H3850" s="105"/>
    </row>
    <row r="3851" spans="1:8" x14ac:dyDescent="0.35">
      <c r="A3851" s="416">
        <v>9242228</v>
      </c>
      <c r="B3851" s="254" t="s">
        <v>4546</v>
      </c>
      <c r="C3851" s="320"/>
      <c r="D3851" s="7">
        <v>1</v>
      </c>
      <c r="E3851" s="650">
        <v>6497.8</v>
      </c>
      <c r="F3851" s="8">
        <f>E3851/100*$I$2*Main!$AF$2</f>
        <v>7797.3600000000006</v>
      </c>
      <c r="G3851" s="639">
        <f>F3851*Main!$AF$4</f>
        <v>7797.3600000000006</v>
      </c>
      <c r="H3851" s="105"/>
    </row>
    <row r="3852" spans="1:8" x14ac:dyDescent="0.35">
      <c r="A3852" s="416">
        <v>9277152</v>
      </c>
      <c r="B3852" s="254" t="s">
        <v>4547</v>
      </c>
      <c r="C3852" s="320"/>
      <c r="D3852" s="7">
        <v>1</v>
      </c>
      <c r="E3852" s="650">
        <v>6497.8</v>
      </c>
      <c r="F3852" s="8">
        <f>E3852/100*$I$2*Main!$AF$2</f>
        <v>7797.3600000000006</v>
      </c>
      <c r="G3852" s="639">
        <f>F3852*Main!$AF$4</f>
        <v>7797.3600000000006</v>
      </c>
      <c r="H3852" s="105"/>
    </row>
    <row r="3853" spans="1:8" x14ac:dyDescent="0.35">
      <c r="A3853" s="416">
        <v>9254630</v>
      </c>
      <c r="B3853" s="254" t="s">
        <v>4548</v>
      </c>
      <c r="C3853" s="320"/>
      <c r="D3853" s="7">
        <v>1</v>
      </c>
      <c r="E3853" s="650">
        <v>1283.6666666666667</v>
      </c>
      <c r="F3853" s="8">
        <f>E3853/100*$I$2*Main!$AF$2</f>
        <v>1540.4</v>
      </c>
      <c r="G3853" s="639">
        <f>F3853*Main!$AF$4</f>
        <v>1540.4</v>
      </c>
      <c r="H3853" s="105"/>
    </row>
    <row r="3854" spans="1:8" x14ac:dyDescent="0.35">
      <c r="A3854" s="416">
        <v>9277164</v>
      </c>
      <c r="B3854" s="254" t="s">
        <v>4549</v>
      </c>
      <c r="C3854" s="320"/>
      <c r="D3854" s="7">
        <v>1</v>
      </c>
      <c r="E3854" s="650">
        <v>9213.2916666666661</v>
      </c>
      <c r="F3854" s="8">
        <f>E3854/100*$I$2*Main!$AF$2</f>
        <v>11055.949999999999</v>
      </c>
      <c r="G3854" s="639">
        <f>F3854*Main!$AF$4</f>
        <v>11055.949999999999</v>
      </c>
      <c r="H3854" s="105"/>
    </row>
    <row r="3855" spans="1:8" x14ac:dyDescent="0.35">
      <c r="A3855" s="416">
        <v>9277167</v>
      </c>
      <c r="B3855" s="254" t="s">
        <v>4550</v>
      </c>
      <c r="C3855" s="320"/>
      <c r="D3855" s="7">
        <v>1</v>
      </c>
      <c r="E3855" s="650">
        <v>15527.941666666668</v>
      </c>
      <c r="F3855" s="8">
        <f>E3855/100*$I$2*Main!$AF$2</f>
        <v>18633.53</v>
      </c>
      <c r="G3855" s="639">
        <f>F3855*Main!$AF$4</f>
        <v>18633.53</v>
      </c>
      <c r="H3855" s="105"/>
    </row>
    <row r="3856" spans="1:8" x14ac:dyDescent="0.35">
      <c r="A3856" s="416">
        <v>9277440</v>
      </c>
      <c r="B3856" s="254" t="s">
        <v>4551</v>
      </c>
      <c r="C3856" s="320"/>
      <c r="D3856" s="7">
        <v>1</v>
      </c>
      <c r="E3856" s="650">
        <v>640.92499999999995</v>
      </c>
      <c r="F3856" s="8">
        <f>E3856/100*$I$2*Main!$AF$2</f>
        <v>769.1099999999999</v>
      </c>
      <c r="G3856" s="639">
        <f>F3856*Main!$AF$4</f>
        <v>769.1099999999999</v>
      </c>
      <c r="H3856" s="105"/>
    </row>
    <row r="3857" spans="1:8" x14ac:dyDescent="0.35">
      <c r="A3857" s="416">
        <v>9277153</v>
      </c>
      <c r="B3857" s="254" t="s">
        <v>4552</v>
      </c>
      <c r="C3857" s="320"/>
      <c r="D3857" s="7">
        <v>1</v>
      </c>
      <c r="E3857" s="650">
        <v>692.38333333333333</v>
      </c>
      <c r="F3857" s="8">
        <f>E3857/100*$I$2*Main!$AF$2</f>
        <v>830.86</v>
      </c>
      <c r="G3857" s="639">
        <f>F3857*Main!$AF$4</f>
        <v>830.86</v>
      </c>
      <c r="H3857" s="105"/>
    </row>
    <row r="3858" spans="1:8" x14ac:dyDescent="0.35">
      <c r="A3858" s="416">
        <v>9130078</v>
      </c>
      <c r="B3858" s="254" t="s">
        <v>4553</v>
      </c>
      <c r="C3858" s="7" t="s">
        <v>36</v>
      </c>
      <c r="D3858" s="7">
        <v>1</v>
      </c>
      <c r="E3858" s="650">
        <v>328.48333333333335</v>
      </c>
      <c r="F3858" s="8">
        <f>E3858/100*$I$2*Main!$AF$2</f>
        <v>394.18</v>
      </c>
      <c r="G3858" s="639">
        <f>F3858*Main!$AF$4</f>
        <v>394.18</v>
      </c>
      <c r="H3858" s="105"/>
    </row>
    <row r="3859" spans="1:8" x14ac:dyDescent="0.35">
      <c r="A3859" s="416">
        <v>9180317</v>
      </c>
      <c r="B3859" s="254" t="s">
        <v>4554</v>
      </c>
      <c r="C3859" s="7" t="s">
        <v>36</v>
      </c>
      <c r="D3859" s="7">
        <v>1</v>
      </c>
      <c r="E3859" s="650">
        <v>328.48333333333335</v>
      </c>
      <c r="F3859" s="8">
        <f>E3859/100*$I$2*Main!$AF$2</f>
        <v>394.18</v>
      </c>
      <c r="G3859" s="639">
        <f>F3859*Main!$AF$4</f>
        <v>394.18</v>
      </c>
      <c r="H3859" s="105"/>
    </row>
    <row r="3860" spans="1:8" x14ac:dyDescent="0.35">
      <c r="A3860" s="416">
        <v>9180318</v>
      </c>
      <c r="B3860" s="254" t="s">
        <v>4555</v>
      </c>
      <c r="C3860" s="7" t="s">
        <v>36</v>
      </c>
      <c r="D3860" s="7">
        <v>1</v>
      </c>
      <c r="E3860" s="650">
        <v>328.48333333333335</v>
      </c>
      <c r="F3860" s="8">
        <f>E3860/100*$I$2*Main!$AF$2</f>
        <v>394.18</v>
      </c>
      <c r="G3860" s="639">
        <f>F3860*Main!$AF$4</f>
        <v>394.18</v>
      </c>
      <c r="H3860" s="105"/>
    </row>
    <row r="3861" spans="1:8" x14ac:dyDescent="0.35">
      <c r="A3861" s="416">
        <v>9209269</v>
      </c>
      <c r="B3861" s="254" t="s">
        <v>4556</v>
      </c>
      <c r="C3861" s="320"/>
      <c r="D3861" s="7">
        <v>1</v>
      </c>
      <c r="E3861" s="650">
        <v>1640.9166666666667</v>
      </c>
      <c r="F3861" s="8">
        <f>E3861/100*$I$2*Main!$AF$2</f>
        <v>1969.1000000000001</v>
      </c>
      <c r="G3861" s="639">
        <f>F3861*Main!$AF$4</f>
        <v>1969.1000000000001</v>
      </c>
      <c r="H3861" s="105"/>
    </row>
    <row r="3862" spans="1:8" x14ac:dyDescent="0.35">
      <c r="A3862" s="416">
        <v>9209271</v>
      </c>
      <c r="B3862" s="254" t="s">
        <v>4557</v>
      </c>
      <c r="C3862" s="320"/>
      <c r="D3862" s="7">
        <v>1</v>
      </c>
      <c r="E3862" s="650">
        <v>2625.4749999999999</v>
      </c>
      <c r="F3862" s="8">
        <f>E3862/100*$I$2*Main!$AF$2</f>
        <v>3150.5699999999997</v>
      </c>
      <c r="G3862" s="639">
        <f>F3862*Main!$AF$4</f>
        <v>3150.5699999999997</v>
      </c>
      <c r="H3862" s="105"/>
    </row>
    <row r="3863" spans="1:8" x14ac:dyDescent="0.35">
      <c r="A3863" s="416">
        <v>9209272</v>
      </c>
      <c r="B3863" s="254" t="s">
        <v>4558</v>
      </c>
      <c r="C3863" s="320"/>
      <c r="D3863" s="7">
        <v>1</v>
      </c>
      <c r="E3863" s="650">
        <v>1640.9166666666667</v>
      </c>
      <c r="F3863" s="8">
        <f>E3863/100*$I$2*Main!$AF$2</f>
        <v>1969.1000000000001</v>
      </c>
      <c r="G3863" s="639">
        <f>F3863*Main!$AF$4</f>
        <v>1969.1000000000001</v>
      </c>
      <c r="H3863" s="105"/>
    </row>
    <row r="3864" spans="1:8" x14ac:dyDescent="0.35">
      <c r="A3864" s="416">
        <v>9209273</v>
      </c>
      <c r="B3864" s="254" t="s">
        <v>4559</v>
      </c>
      <c r="C3864" s="320"/>
      <c r="D3864" s="7">
        <v>1</v>
      </c>
      <c r="E3864" s="650">
        <v>2625.4749999999999</v>
      </c>
      <c r="F3864" s="8">
        <f>E3864/100*$I$2*Main!$AF$2</f>
        <v>3150.5699999999997</v>
      </c>
      <c r="G3864" s="639">
        <f>F3864*Main!$AF$4</f>
        <v>3150.5699999999997</v>
      </c>
      <c r="H3864" s="105"/>
    </row>
    <row r="3865" spans="1:8" x14ac:dyDescent="0.35">
      <c r="A3865" s="417">
        <v>9242750</v>
      </c>
      <c r="B3865" s="254" t="s">
        <v>4560</v>
      </c>
      <c r="C3865" s="7" t="s">
        <v>36</v>
      </c>
      <c r="D3865" s="7">
        <v>1</v>
      </c>
      <c r="E3865" s="650">
        <v>6800.9416666666666</v>
      </c>
      <c r="F3865" s="8">
        <f>E3865/100*$I$2*Main!$AF$2</f>
        <v>8161.13</v>
      </c>
      <c r="G3865" s="639">
        <f>F3865*Main!$AF$4</f>
        <v>8161.13</v>
      </c>
      <c r="H3865" s="105"/>
    </row>
    <row r="3866" spans="1:8" x14ac:dyDescent="0.35">
      <c r="A3866" s="417">
        <v>9242751</v>
      </c>
      <c r="B3866" s="254" t="s">
        <v>4561</v>
      </c>
      <c r="C3866" s="7" t="s">
        <v>36</v>
      </c>
      <c r="D3866" s="7">
        <v>1</v>
      </c>
      <c r="E3866" s="650">
        <v>6800.9416666666666</v>
      </c>
      <c r="F3866" s="8">
        <f>E3866/100*$I$2*Main!$AF$2</f>
        <v>8161.13</v>
      </c>
      <c r="G3866" s="639">
        <f>F3866*Main!$AF$4</f>
        <v>8161.13</v>
      </c>
      <c r="H3866" s="105"/>
    </row>
    <row r="3867" spans="1:8" x14ac:dyDescent="0.35">
      <c r="A3867" s="417">
        <v>9242754</v>
      </c>
      <c r="B3867" s="254" t="s">
        <v>4562</v>
      </c>
      <c r="C3867" s="7" t="s">
        <v>36</v>
      </c>
      <c r="D3867" s="7">
        <v>1</v>
      </c>
      <c r="E3867" s="650">
        <v>6839.5</v>
      </c>
      <c r="F3867" s="8">
        <f>E3867/100*$I$2*Main!$AF$2</f>
        <v>8207.4</v>
      </c>
      <c r="G3867" s="639">
        <f>F3867*Main!$AF$4</f>
        <v>8207.4</v>
      </c>
      <c r="H3867" s="105"/>
    </row>
    <row r="3868" spans="1:8" x14ac:dyDescent="0.35">
      <c r="A3868" s="417">
        <v>9242755</v>
      </c>
      <c r="B3868" s="254" t="s">
        <v>4563</v>
      </c>
      <c r="C3868" s="7" t="s">
        <v>36</v>
      </c>
      <c r="D3868" s="7">
        <v>1</v>
      </c>
      <c r="E3868" s="650">
        <v>6839.5</v>
      </c>
      <c r="F3868" s="8">
        <f>E3868/100*$I$2*Main!$AF$2</f>
        <v>8207.4</v>
      </c>
      <c r="G3868" s="639">
        <f>F3868*Main!$AF$4</f>
        <v>8207.4</v>
      </c>
      <c r="H3868" s="105"/>
    </row>
    <row r="3869" spans="1:8" x14ac:dyDescent="0.35">
      <c r="A3869" s="417">
        <v>9242758</v>
      </c>
      <c r="B3869" s="254" t="s">
        <v>4564</v>
      </c>
      <c r="C3869" s="7" t="s">
        <v>36</v>
      </c>
      <c r="D3869" s="7">
        <v>1</v>
      </c>
      <c r="E3869" s="650">
        <v>6612.1833333333334</v>
      </c>
      <c r="F3869" s="8">
        <f>E3869/100*$I$2*Main!$AF$2</f>
        <v>7934.619999999999</v>
      </c>
      <c r="G3869" s="639">
        <f>F3869*Main!$AF$4</f>
        <v>7934.619999999999</v>
      </c>
      <c r="H3869" s="105"/>
    </row>
    <row r="3870" spans="1:8" x14ac:dyDescent="0.35">
      <c r="A3870" s="417">
        <v>9242759</v>
      </c>
      <c r="B3870" s="254" t="s">
        <v>4565</v>
      </c>
      <c r="C3870" s="7" t="s">
        <v>36</v>
      </c>
      <c r="D3870" s="7">
        <v>1</v>
      </c>
      <c r="E3870" s="650">
        <v>6874.0333333333338</v>
      </c>
      <c r="F3870" s="8">
        <f>E3870/100*$I$2*Main!$AF$2</f>
        <v>8248.84</v>
      </c>
      <c r="G3870" s="639">
        <f>F3870*Main!$AF$4</f>
        <v>8248.84</v>
      </c>
      <c r="H3870" s="105"/>
    </row>
    <row r="3871" spans="1:8" x14ac:dyDescent="0.35">
      <c r="A3871" s="417">
        <v>9242752</v>
      </c>
      <c r="B3871" s="254" t="s">
        <v>4566</v>
      </c>
      <c r="C3871" s="7" t="s">
        <v>36</v>
      </c>
      <c r="D3871" s="7">
        <v>1</v>
      </c>
      <c r="E3871" s="650">
        <v>9616.9333333333325</v>
      </c>
      <c r="F3871" s="8">
        <f>E3871/100*$I$2*Main!$AF$2</f>
        <v>11540.32</v>
      </c>
      <c r="G3871" s="639">
        <f>F3871*Main!$AF$4</f>
        <v>11540.32</v>
      </c>
      <c r="H3871" s="105"/>
    </row>
    <row r="3872" spans="1:8" x14ac:dyDescent="0.35">
      <c r="A3872" s="417">
        <v>9242756</v>
      </c>
      <c r="B3872" s="254" t="s">
        <v>4567</v>
      </c>
      <c r="C3872" s="7" t="s">
        <v>36</v>
      </c>
      <c r="D3872" s="7">
        <v>1</v>
      </c>
      <c r="E3872" s="650">
        <v>9655.5</v>
      </c>
      <c r="F3872" s="8">
        <f>E3872/100*$I$2*Main!$AF$2</f>
        <v>11586.6</v>
      </c>
      <c r="G3872" s="639">
        <f>F3872*Main!$AF$4</f>
        <v>11586.6</v>
      </c>
      <c r="H3872" s="105"/>
    </row>
    <row r="3873" spans="1:8" x14ac:dyDescent="0.35">
      <c r="A3873" s="417">
        <v>9242760</v>
      </c>
      <c r="B3873" s="254" t="s">
        <v>4568</v>
      </c>
      <c r="C3873" s="7" t="s">
        <v>36</v>
      </c>
      <c r="D3873" s="7">
        <v>1</v>
      </c>
      <c r="E3873" s="650">
        <v>9320.9166666666661</v>
      </c>
      <c r="F3873" s="8">
        <f>E3873/100*$I$2*Main!$AF$2</f>
        <v>11185.099999999999</v>
      </c>
      <c r="G3873" s="639">
        <f>F3873*Main!$AF$4</f>
        <v>11185.099999999999</v>
      </c>
      <c r="H3873" s="105"/>
    </row>
    <row r="3874" spans="1:8" x14ac:dyDescent="0.35">
      <c r="A3874" s="417">
        <v>9293053</v>
      </c>
      <c r="B3874" s="254" t="s">
        <v>4569</v>
      </c>
      <c r="C3874" s="7" t="s">
        <v>36</v>
      </c>
      <c r="D3874" s="7">
        <v>1</v>
      </c>
      <c r="E3874" s="650">
        <v>607.70000000000005</v>
      </c>
      <c r="F3874" s="8">
        <f>E3874/100*$I$2*Main!$AF$2</f>
        <v>729.24000000000012</v>
      </c>
      <c r="G3874" s="639">
        <f>F3874*Main!$AF$4</f>
        <v>729.24000000000012</v>
      </c>
      <c r="H3874" s="105"/>
    </row>
    <row r="3875" spans="1:8" x14ac:dyDescent="0.35">
      <c r="A3875" s="417">
        <v>9293054</v>
      </c>
      <c r="B3875" s="254" t="s">
        <v>4570</v>
      </c>
      <c r="C3875" s="7" t="s">
        <v>36</v>
      </c>
      <c r="D3875" s="7">
        <v>1</v>
      </c>
      <c r="E3875" s="650">
        <v>607.70000000000005</v>
      </c>
      <c r="F3875" s="8">
        <f>E3875/100*$I$2*Main!$AF$2</f>
        <v>729.24000000000012</v>
      </c>
      <c r="G3875" s="639">
        <f>F3875*Main!$AF$4</f>
        <v>729.24000000000012</v>
      </c>
      <c r="H3875" s="105"/>
    </row>
    <row r="3876" spans="1:8" x14ac:dyDescent="0.35">
      <c r="A3876" s="417">
        <v>9242219</v>
      </c>
      <c r="B3876" s="254" t="s">
        <v>4571</v>
      </c>
      <c r="C3876" s="7" t="s">
        <v>36</v>
      </c>
      <c r="D3876" s="7">
        <v>1</v>
      </c>
      <c r="E3876" s="650">
        <v>4395.1833333333334</v>
      </c>
      <c r="F3876" s="8">
        <f>E3876/100*$I$2*Main!$AF$2</f>
        <v>5274.22</v>
      </c>
      <c r="G3876" s="639">
        <f>F3876*Main!$AF$4</f>
        <v>5274.22</v>
      </c>
      <c r="H3876" s="105"/>
    </row>
    <row r="3877" spans="1:8" x14ac:dyDescent="0.35">
      <c r="A3877" s="417">
        <v>9242229</v>
      </c>
      <c r="B3877" s="254" t="s">
        <v>4572</v>
      </c>
      <c r="C3877" s="7" t="s">
        <v>36</v>
      </c>
      <c r="D3877" s="7">
        <v>1</v>
      </c>
      <c r="E3877" s="650">
        <v>4814.3416666666662</v>
      </c>
      <c r="F3877" s="8">
        <f>E3877/100*$I$2*Main!$AF$2</f>
        <v>5777.2099999999991</v>
      </c>
      <c r="G3877" s="639">
        <f>F3877*Main!$AF$4</f>
        <v>5777.2099999999991</v>
      </c>
      <c r="H3877" s="105"/>
    </row>
    <row r="3878" spans="1:8" x14ac:dyDescent="0.35">
      <c r="A3878" s="417">
        <v>9246640</v>
      </c>
      <c r="B3878" s="254" t="s">
        <v>4573</v>
      </c>
      <c r="C3878" s="7" t="s">
        <v>36</v>
      </c>
      <c r="D3878" s="7">
        <v>1</v>
      </c>
      <c r="E3878" s="650">
        <v>5367.35</v>
      </c>
      <c r="F3878" s="8">
        <f>E3878/100*$I$2*Main!$AF$2</f>
        <v>6440.8200000000006</v>
      </c>
      <c r="G3878" s="639">
        <f>F3878*Main!$AF$4</f>
        <v>6440.8200000000006</v>
      </c>
      <c r="H3878" s="105"/>
    </row>
    <row r="3879" spans="1:8" x14ac:dyDescent="0.35">
      <c r="A3879" s="417">
        <v>9242221</v>
      </c>
      <c r="B3879" s="254" t="s">
        <v>4574</v>
      </c>
      <c r="C3879" s="7" t="s">
        <v>36</v>
      </c>
      <c r="D3879" s="7">
        <v>1</v>
      </c>
      <c r="E3879" s="650">
        <v>8940.7583333333332</v>
      </c>
      <c r="F3879" s="8">
        <f>E3879/100*$I$2*Main!$AF$2</f>
        <v>10728.91</v>
      </c>
      <c r="G3879" s="639">
        <f>F3879*Main!$AF$4</f>
        <v>10728.91</v>
      </c>
      <c r="H3879" s="105"/>
    </row>
    <row r="3880" spans="1:8" x14ac:dyDescent="0.35">
      <c r="A3880" s="417">
        <v>9242230</v>
      </c>
      <c r="B3880" s="254" t="s">
        <v>4575</v>
      </c>
      <c r="C3880" s="7" t="s">
        <v>36</v>
      </c>
      <c r="D3880" s="7">
        <v>1</v>
      </c>
      <c r="E3880" s="650">
        <v>9734.6166666666668</v>
      </c>
      <c r="F3880" s="8">
        <f>E3880/100*$I$2*Main!$AF$2</f>
        <v>11681.539999999999</v>
      </c>
      <c r="G3880" s="639">
        <f>F3880*Main!$AF$4</f>
        <v>11681.539999999999</v>
      </c>
      <c r="H3880" s="105"/>
    </row>
    <row r="3881" spans="1:8" x14ac:dyDescent="0.35">
      <c r="A3881" s="417">
        <v>9242239</v>
      </c>
      <c r="B3881" s="254" t="s">
        <v>4576</v>
      </c>
      <c r="C3881" s="7" t="s">
        <v>36</v>
      </c>
      <c r="D3881" s="7">
        <v>1</v>
      </c>
      <c r="E3881" s="650">
        <v>10069.708333333334</v>
      </c>
      <c r="F3881" s="8">
        <f>E3881/100*$I$2*Main!$AF$2</f>
        <v>12083.650000000001</v>
      </c>
      <c r="G3881" s="639">
        <f>F3881*Main!$AF$4</f>
        <v>12083.650000000001</v>
      </c>
      <c r="H3881" s="105"/>
    </row>
    <row r="3882" spans="1:8" x14ac:dyDescent="0.35">
      <c r="A3882" s="417">
        <v>9261538</v>
      </c>
      <c r="B3882" s="254" t="s">
        <v>1053</v>
      </c>
      <c r="C3882" s="7" t="s">
        <v>36</v>
      </c>
      <c r="D3882" s="7">
        <v>100</v>
      </c>
      <c r="E3882" s="650">
        <v>2054.9083333333333</v>
      </c>
      <c r="F3882" s="8">
        <f>E3882/100*$I$2*Main!$AF$2</f>
        <v>2465.89</v>
      </c>
      <c r="G3882" s="639">
        <f>F3882*Main!$AF$4</f>
        <v>2465.89</v>
      </c>
      <c r="H3882" s="105"/>
    </row>
    <row r="3883" spans="1:8" ht="15" thickBot="1" x14ac:dyDescent="0.4">
      <c r="A3883" s="417">
        <v>9261551</v>
      </c>
      <c r="B3883" s="254" t="s">
        <v>1054</v>
      </c>
      <c r="C3883" s="7" t="s">
        <v>36</v>
      </c>
      <c r="D3883" s="7">
        <v>100</v>
      </c>
      <c r="E3883" s="650">
        <v>1284.9749999999999</v>
      </c>
      <c r="F3883" s="8">
        <f>E3883/100*$I$2*Main!$AF$2</f>
        <v>1541.9699999999998</v>
      </c>
      <c r="G3883" s="639">
        <f>F3883*Main!$AF$4</f>
        <v>1541.9699999999998</v>
      </c>
      <c r="H3883" s="105"/>
    </row>
    <row r="3884" spans="1:8" x14ac:dyDescent="0.35">
      <c r="A3884" s="422">
        <v>9242727</v>
      </c>
      <c r="B3884" s="254" t="s">
        <v>4577</v>
      </c>
      <c r="C3884" s="7" t="s">
        <v>36</v>
      </c>
      <c r="D3884" s="7">
        <v>1</v>
      </c>
      <c r="E3884" s="650">
        <v>145.82499999999999</v>
      </c>
      <c r="F3884" s="8">
        <f>E3884/100*$I$2*Main!$AF$2</f>
        <v>174.98999999999998</v>
      </c>
      <c r="G3884" s="639">
        <f>F3884*Main!$AF$4</f>
        <v>174.98999999999998</v>
      </c>
      <c r="H3884" s="105"/>
    </row>
    <row r="3885" spans="1:8" x14ac:dyDescent="0.35">
      <c r="A3885" s="417">
        <v>9242681</v>
      </c>
      <c r="B3885" s="254" t="s">
        <v>4578</v>
      </c>
      <c r="C3885" s="7" t="s">
        <v>36</v>
      </c>
      <c r="D3885" s="7">
        <v>1</v>
      </c>
      <c r="E3885" s="650">
        <v>5259.45</v>
      </c>
      <c r="F3885" s="8">
        <f>E3885/100*$I$2*Main!$AF$2</f>
        <v>6311.3399999999992</v>
      </c>
      <c r="G3885" s="639">
        <f>F3885*Main!$AF$4</f>
        <v>6311.3399999999992</v>
      </c>
      <c r="H3885" s="105"/>
    </row>
    <row r="3886" spans="1:8" x14ac:dyDescent="0.35">
      <c r="A3886" s="417">
        <v>9242682</v>
      </c>
      <c r="B3886" s="254" t="s">
        <v>4579</v>
      </c>
      <c r="C3886" s="7" t="s">
        <v>36</v>
      </c>
      <c r="D3886" s="7">
        <v>1</v>
      </c>
      <c r="E3886" s="650">
        <v>5259.45</v>
      </c>
      <c r="F3886" s="8">
        <f>E3886/100*$I$2*Main!$AF$2</f>
        <v>6311.3399999999992</v>
      </c>
      <c r="G3886" s="639">
        <f>F3886*Main!$AF$4</f>
        <v>6311.3399999999992</v>
      </c>
      <c r="H3886" s="105"/>
    </row>
    <row r="3887" spans="1:8" x14ac:dyDescent="0.35">
      <c r="A3887" s="417">
        <v>9242684</v>
      </c>
      <c r="B3887" s="254" t="s">
        <v>4580</v>
      </c>
      <c r="C3887" s="7" t="s">
        <v>36</v>
      </c>
      <c r="D3887" s="7">
        <v>1</v>
      </c>
      <c r="E3887" s="650">
        <v>5297.9833333333336</v>
      </c>
      <c r="F3887" s="8">
        <f>E3887/100*$I$2*Main!$AF$2</f>
        <v>6357.5800000000008</v>
      </c>
      <c r="G3887" s="639">
        <f>F3887*Main!$AF$4</f>
        <v>6357.5800000000008</v>
      </c>
      <c r="H3887" s="105"/>
    </row>
    <row r="3888" spans="1:8" x14ac:dyDescent="0.35">
      <c r="A3888" s="417">
        <v>9242685</v>
      </c>
      <c r="B3888" s="254" t="s">
        <v>4581</v>
      </c>
      <c r="C3888" s="7" t="s">
        <v>36</v>
      </c>
      <c r="D3888" s="7">
        <v>1</v>
      </c>
      <c r="E3888" s="650">
        <v>5297.9833333333336</v>
      </c>
      <c r="F3888" s="8">
        <f>E3888/100*$I$2*Main!$AF$2</f>
        <v>6357.5800000000008</v>
      </c>
      <c r="G3888" s="639">
        <f>F3888*Main!$AF$4</f>
        <v>6357.5800000000008</v>
      </c>
      <c r="H3888" s="105"/>
    </row>
    <row r="3889" spans="1:8" x14ac:dyDescent="0.35">
      <c r="A3889" s="417">
        <v>9242683</v>
      </c>
      <c r="B3889" s="254" t="s">
        <v>4582</v>
      </c>
      <c r="C3889" s="7" t="s">
        <v>36</v>
      </c>
      <c r="D3889" s="7">
        <v>1</v>
      </c>
      <c r="E3889" s="650">
        <v>7388.2833333333338</v>
      </c>
      <c r="F3889" s="8">
        <f>E3889/100*$I$2*Main!$AF$2</f>
        <v>8865.94</v>
      </c>
      <c r="G3889" s="639">
        <f>F3889*Main!$AF$4</f>
        <v>8865.94</v>
      </c>
      <c r="H3889" s="105"/>
    </row>
    <row r="3890" spans="1:8" x14ac:dyDescent="0.35">
      <c r="A3890" s="417">
        <v>9242686</v>
      </c>
      <c r="B3890" s="254" t="s">
        <v>4583</v>
      </c>
      <c r="C3890" s="7" t="s">
        <v>36</v>
      </c>
      <c r="D3890" s="7">
        <v>1</v>
      </c>
      <c r="E3890" s="650">
        <v>7426.85</v>
      </c>
      <c r="F3890" s="8">
        <f>E3890/100*$I$2*Main!$AF$2</f>
        <v>8912.2200000000012</v>
      </c>
      <c r="G3890" s="639">
        <f>F3890*Main!$AF$4</f>
        <v>8912.2200000000012</v>
      </c>
      <c r="H3890" s="105"/>
    </row>
    <row r="3891" spans="1:8" x14ac:dyDescent="0.35">
      <c r="A3891" s="417">
        <v>9242213</v>
      </c>
      <c r="B3891" s="254" t="s">
        <v>4584</v>
      </c>
      <c r="C3891" s="7" t="s">
        <v>36</v>
      </c>
      <c r="D3891" s="7">
        <v>1</v>
      </c>
      <c r="E3891" s="650">
        <v>2740.3083333333334</v>
      </c>
      <c r="F3891" s="8">
        <f>E3891/100*$I$2*Main!$AF$2</f>
        <v>3288.3700000000003</v>
      </c>
      <c r="G3891" s="639">
        <f>F3891*Main!$AF$4</f>
        <v>3288.3700000000003</v>
      </c>
      <c r="H3891" s="105"/>
    </row>
    <row r="3892" spans="1:8" x14ac:dyDescent="0.35">
      <c r="A3892" s="417">
        <v>9242215</v>
      </c>
      <c r="B3892" s="254" t="s">
        <v>4585</v>
      </c>
      <c r="C3892" s="7" t="s">
        <v>36</v>
      </c>
      <c r="D3892" s="7">
        <v>1</v>
      </c>
      <c r="E3892" s="650">
        <v>7052.8</v>
      </c>
      <c r="F3892" s="8">
        <f>E3892/100*$I$2*Main!$AF$2</f>
        <v>8463.36</v>
      </c>
      <c r="G3892" s="639">
        <f>F3892*Main!$AF$4</f>
        <v>8463.36</v>
      </c>
      <c r="H3892" s="105"/>
    </row>
    <row r="3893" spans="1:8" x14ac:dyDescent="0.35">
      <c r="A3893" s="417">
        <v>9261598</v>
      </c>
      <c r="B3893" s="254" t="s">
        <v>1055</v>
      </c>
      <c r="C3893" s="7" t="s">
        <v>36</v>
      </c>
      <c r="D3893" s="7">
        <v>100</v>
      </c>
      <c r="E3893" s="650">
        <v>1454.9916666666666</v>
      </c>
      <c r="F3893" s="8">
        <f>E3893/100*$I$2*Main!$AF$2</f>
        <v>1745.99</v>
      </c>
      <c r="G3893" s="639">
        <f>F3893*Main!$AF$4</f>
        <v>1745.99</v>
      </c>
      <c r="H3893" s="105"/>
    </row>
    <row r="3894" spans="1:8" x14ac:dyDescent="0.35">
      <c r="A3894" s="416">
        <v>9201921</v>
      </c>
      <c r="B3894" s="254" t="s">
        <v>1056</v>
      </c>
      <c r="C3894" s="320"/>
      <c r="D3894" s="7">
        <v>1</v>
      </c>
      <c r="E3894" s="650">
        <v>13549.008333333333</v>
      </c>
      <c r="F3894" s="8">
        <f>E3894/100*$I$2*Main!$AF$2</f>
        <v>16258.81</v>
      </c>
      <c r="G3894" s="639">
        <f>F3894*Main!$AF$4</f>
        <v>16258.81</v>
      </c>
      <c r="H3894" s="105"/>
    </row>
    <row r="3895" spans="1:8" x14ac:dyDescent="0.35">
      <c r="A3895" s="416">
        <v>9156338</v>
      </c>
      <c r="B3895" s="254" t="s">
        <v>1057</v>
      </c>
      <c r="C3895" s="320"/>
      <c r="D3895" s="7">
        <v>1</v>
      </c>
      <c r="E3895" s="650">
        <v>13549.008333333333</v>
      </c>
      <c r="F3895" s="8">
        <f>E3895/100*$I$2*Main!$AF$2</f>
        <v>16258.81</v>
      </c>
      <c r="G3895" s="639">
        <f>F3895*Main!$AF$4</f>
        <v>16258.81</v>
      </c>
      <c r="H3895" s="105"/>
    </row>
    <row r="3896" spans="1:8" x14ac:dyDescent="0.35">
      <c r="A3896" s="416">
        <v>9156339</v>
      </c>
      <c r="B3896" s="254" t="s">
        <v>1058</v>
      </c>
      <c r="C3896" s="320"/>
      <c r="D3896" s="7">
        <v>1</v>
      </c>
      <c r="E3896" s="650">
        <v>11665.825000000001</v>
      </c>
      <c r="F3896" s="8">
        <f>E3896/100*$I$2*Main!$AF$2</f>
        <v>13998.990000000002</v>
      </c>
      <c r="G3896" s="639">
        <f>F3896*Main!$AF$4</f>
        <v>13998.990000000002</v>
      </c>
      <c r="H3896" s="105"/>
    </row>
    <row r="3897" spans="1:8" x14ac:dyDescent="0.35">
      <c r="A3897" s="416">
        <v>9209223</v>
      </c>
      <c r="B3897" s="254" t="s">
        <v>4586</v>
      </c>
      <c r="C3897" s="320"/>
      <c r="D3897" s="7">
        <v>1</v>
      </c>
      <c r="E3897" s="650">
        <v>4263.9666666666662</v>
      </c>
      <c r="F3897" s="8">
        <f>E3897/100*$I$2*Main!$AF$2</f>
        <v>5116.7599999999993</v>
      </c>
      <c r="G3897" s="639">
        <f>F3897*Main!$AF$4</f>
        <v>5116.7599999999993</v>
      </c>
      <c r="H3897" s="105"/>
    </row>
    <row r="3898" spans="1:8" x14ac:dyDescent="0.35">
      <c r="A3898" s="416">
        <v>9209224</v>
      </c>
      <c r="B3898" s="254" t="s">
        <v>4587</v>
      </c>
      <c r="C3898" s="320"/>
      <c r="D3898" s="7">
        <v>1</v>
      </c>
      <c r="E3898" s="650">
        <v>6697.1583333333338</v>
      </c>
      <c r="F3898" s="8">
        <f>E3898/100*$I$2*Main!$AF$2</f>
        <v>8036.5900000000011</v>
      </c>
      <c r="G3898" s="639">
        <f>F3898*Main!$AF$4</f>
        <v>8036.5900000000011</v>
      </c>
      <c r="H3898" s="105"/>
    </row>
    <row r="3899" spans="1:8" x14ac:dyDescent="0.35">
      <c r="A3899" s="416">
        <v>9209225</v>
      </c>
      <c r="B3899" s="254" t="s">
        <v>4588</v>
      </c>
      <c r="C3899" s="320"/>
      <c r="D3899" s="7">
        <v>1</v>
      </c>
      <c r="E3899" s="650">
        <v>4263.9666666666662</v>
      </c>
      <c r="F3899" s="8">
        <f>E3899/100*$I$2*Main!$AF$2</f>
        <v>5116.7599999999993</v>
      </c>
      <c r="G3899" s="639">
        <f>F3899*Main!$AF$4</f>
        <v>5116.7599999999993</v>
      </c>
      <c r="H3899" s="105"/>
    </row>
    <row r="3900" spans="1:8" x14ac:dyDescent="0.35">
      <c r="A3900" s="416">
        <v>9209226</v>
      </c>
      <c r="B3900" s="254" t="s">
        <v>4589</v>
      </c>
      <c r="C3900" s="7" t="s">
        <v>36</v>
      </c>
      <c r="D3900" s="7">
        <v>1</v>
      </c>
      <c r="E3900" s="650">
        <v>6697.1583333333338</v>
      </c>
      <c r="F3900" s="8">
        <f>E3900/100*$I$2*Main!$AF$2</f>
        <v>8036.5900000000011</v>
      </c>
      <c r="G3900" s="639">
        <f>F3900*Main!$AF$4</f>
        <v>8036.5900000000011</v>
      </c>
      <c r="H3900" s="105"/>
    </row>
    <row r="3901" spans="1:8" x14ac:dyDescent="0.35">
      <c r="A3901" s="416">
        <v>9209228</v>
      </c>
      <c r="B3901" s="254" t="s">
        <v>4590</v>
      </c>
      <c r="C3901" s="7" t="s">
        <v>36</v>
      </c>
      <c r="D3901" s="7">
        <v>1</v>
      </c>
      <c r="E3901" s="650">
        <v>4959.1583333333338</v>
      </c>
      <c r="F3901" s="8">
        <f>E3901/100*$I$2*Main!$AF$2</f>
        <v>5950.9900000000007</v>
      </c>
      <c r="G3901" s="639">
        <f>F3901*Main!$AF$4</f>
        <v>5950.9900000000007</v>
      </c>
      <c r="H3901" s="105"/>
    </row>
    <row r="3902" spans="1:8" x14ac:dyDescent="0.35">
      <c r="A3902" s="416">
        <v>9209229</v>
      </c>
      <c r="B3902" s="254" t="s">
        <v>4591</v>
      </c>
      <c r="C3902" s="7" t="s">
        <v>36</v>
      </c>
      <c r="D3902" s="7">
        <v>1</v>
      </c>
      <c r="E3902" s="650">
        <v>7809.4833333333336</v>
      </c>
      <c r="F3902" s="8">
        <f>E3902/100*$I$2*Main!$AF$2</f>
        <v>9371.380000000001</v>
      </c>
      <c r="G3902" s="639">
        <f>F3902*Main!$AF$4</f>
        <v>9371.380000000001</v>
      </c>
      <c r="H3902" s="105"/>
    </row>
    <row r="3903" spans="1:8" x14ac:dyDescent="0.35">
      <c r="A3903" s="416">
        <v>9209230</v>
      </c>
      <c r="B3903" s="254" t="s">
        <v>4592</v>
      </c>
      <c r="C3903" s="320"/>
      <c r="D3903" s="7">
        <v>1</v>
      </c>
      <c r="E3903" s="650">
        <v>4959.1583333333338</v>
      </c>
      <c r="F3903" s="8">
        <f>E3903/100*$I$2*Main!$AF$2</f>
        <v>5950.9900000000007</v>
      </c>
      <c r="G3903" s="639">
        <f>F3903*Main!$AF$4</f>
        <v>5950.9900000000007</v>
      </c>
      <c r="H3903" s="105"/>
    </row>
    <row r="3904" spans="1:8" x14ac:dyDescent="0.35">
      <c r="A3904" s="416">
        <v>9209231</v>
      </c>
      <c r="B3904" s="254" t="s">
        <v>4593</v>
      </c>
      <c r="C3904" s="320"/>
      <c r="D3904" s="7">
        <v>1</v>
      </c>
      <c r="E3904" s="650">
        <v>7809.4833333333336</v>
      </c>
      <c r="F3904" s="8">
        <f>E3904/100*$I$2*Main!$AF$2</f>
        <v>9371.380000000001</v>
      </c>
      <c r="G3904" s="639">
        <f>F3904*Main!$AF$4</f>
        <v>9371.380000000001</v>
      </c>
      <c r="H3904" s="105"/>
    </row>
    <row r="3905" spans="1:8" x14ac:dyDescent="0.35">
      <c r="A3905" s="416">
        <v>9209165</v>
      </c>
      <c r="B3905" s="254" t="s">
        <v>4594</v>
      </c>
      <c r="C3905" s="7" t="s">
        <v>36</v>
      </c>
      <c r="D3905" s="7">
        <v>1</v>
      </c>
      <c r="E3905" s="650">
        <v>7276.5</v>
      </c>
      <c r="F3905" s="8">
        <f>E3905/100*$I$2*Main!$AF$2</f>
        <v>8731.7999999999993</v>
      </c>
      <c r="G3905" s="639">
        <f>F3905*Main!$AF$4</f>
        <v>8731.7999999999993</v>
      </c>
      <c r="H3905" s="105"/>
    </row>
    <row r="3906" spans="1:8" x14ac:dyDescent="0.35">
      <c r="A3906" s="416">
        <v>9209166</v>
      </c>
      <c r="B3906" s="254" t="s">
        <v>4595</v>
      </c>
      <c r="C3906" s="7" t="s">
        <v>36</v>
      </c>
      <c r="D3906" s="7">
        <v>1</v>
      </c>
      <c r="E3906" s="650">
        <v>11644.674999999999</v>
      </c>
      <c r="F3906" s="8">
        <f>E3906/100*$I$2*Main!$AF$2</f>
        <v>13973.609999999999</v>
      </c>
      <c r="G3906" s="639">
        <f>F3906*Main!$AF$4</f>
        <v>13973.609999999999</v>
      </c>
      <c r="H3906" s="105"/>
    </row>
    <row r="3907" spans="1:8" x14ac:dyDescent="0.35">
      <c r="A3907" s="416">
        <v>9209167</v>
      </c>
      <c r="B3907" s="254" t="s">
        <v>4596</v>
      </c>
      <c r="C3907" s="7" t="s">
        <v>36</v>
      </c>
      <c r="D3907" s="7">
        <v>1</v>
      </c>
      <c r="E3907" s="650">
        <v>7276.5</v>
      </c>
      <c r="F3907" s="8">
        <f>E3907/100*$I$2*Main!$AF$2</f>
        <v>8731.7999999999993</v>
      </c>
      <c r="G3907" s="639">
        <f>F3907*Main!$AF$4</f>
        <v>8731.7999999999993</v>
      </c>
      <c r="H3907" s="105"/>
    </row>
    <row r="3908" spans="1:8" x14ac:dyDescent="0.35">
      <c r="A3908" s="416">
        <v>9209218</v>
      </c>
      <c r="B3908" s="254" t="s">
        <v>4597</v>
      </c>
      <c r="C3908" s="7" t="s">
        <v>36</v>
      </c>
      <c r="D3908" s="7">
        <v>1</v>
      </c>
      <c r="E3908" s="650">
        <v>11644.674999999999</v>
      </c>
      <c r="F3908" s="8">
        <f>E3908/100*$I$2*Main!$AF$2</f>
        <v>13973.609999999999</v>
      </c>
      <c r="G3908" s="639">
        <f>F3908*Main!$AF$4</f>
        <v>13973.609999999999</v>
      </c>
      <c r="H3908" s="105"/>
    </row>
    <row r="3909" spans="1:8" x14ac:dyDescent="0.35">
      <c r="A3909" s="416">
        <v>9209219</v>
      </c>
      <c r="B3909" s="254" t="s">
        <v>4598</v>
      </c>
      <c r="C3909" s="7" t="s">
        <v>36</v>
      </c>
      <c r="D3909" s="7">
        <v>1</v>
      </c>
      <c r="E3909" s="650">
        <v>8504.7000000000007</v>
      </c>
      <c r="F3909" s="8">
        <f>E3909/100*$I$2*Main!$AF$2</f>
        <v>10205.640000000001</v>
      </c>
      <c r="G3909" s="639">
        <f>F3909*Main!$AF$4</f>
        <v>10205.640000000001</v>
      </c>
      <c r="H3909" s="105"/>
    </row>
    <row r="3910" spans="1:8" x14ac:dyDescent="0.35">
      <c r="A3910" s="416">
        <v>9209220</v>
      </c>
      <c r="B3910" s="254" t="s">
        <v>4599</v>
      </c>
      <c r="C3910" s="7" t="s">
        <v>36</v>
      </c>
      <c r="D3910" s="7">
        <v>1</v>
      </c>
      <c r="E3910" s="650">
        <v>13626</v>
      </c>
      <c r="F3910" s="8">
        <f>E3910/100*$I$2*Main!$AF$2</f>
        <v>16351.199999999999</v>
      </c>
      <c r="G3910" s="639">
        <f>F3910*Main!$AF$4</f>
        <v>16351.199999999999</v>
      </c>
      <c r="H3910" s="105"/>
    </row>
    <row r="3911" spans="1:8" x14ac:dyDescent="0.35">
      <c r="A3911" s="416">
        <v>9209221</v>
      </c>
      <c r="B3911" s="254" t="s">
        <v>4600</v>
      </c>
      <c r="C3911" s="7" t="s">
        <v>36</v>
      </c>
      <c r="D3911" s="7">
        <v>1</v>
      </c>
      <c r="E3911" s="650">
        <v>8504.7000000000007</v>
      </c>
      <c r="F3911" s="8">
        <f>E3911/100*$I$2*Main!$AF$2</f>
        <v>10205.640000000001</v>
      </c>
      <c r="G3911" s="639">
        <f>F3911*Main!$AF$4</f>
        <v>10205.640000000001</v>
      </c>
      <c r="H3911" s="105"/>
    </row>
    <row r="3912" spans="1:8" x14ac:dyDescent="0.35">
      <c r="A3912" s="416">
        <v>9209222</v>
      </c>
      <c r="B3912" s="254" t="s">
        <v>4601</v>
      </c>
      <c r="C3912" s="7" t="s">
        <v>36</v>
      </c>
      <c r="D3912" s="7">
        <v>1</v>
      </c>
      <c r="E3912" s="650">
        <v>13626</v>
      </c>
      <c r="F3912" s="8">
        <f>E3912/100*$I$2*Main!$AF$2</f>
        <v>16351.199999999999</v>
      </c>
      <c r="G3912" s="639">
        <f>F3912*Main!$AF$4</f>
        <v>16351.199999999999</v>
      </c>
      <c r="H3912" s="105"/>
    </row>
    <row r="3913" spans="1:8" x14ac:dyDescent="0.35">
      <c r="A3913" s="416">
        <v>9209232</v>
      </c>
      <c r="B3913" s="254" t="s">
        <v>4602</v>
      </c>
      <c r="C3913" s="320"/>
      <c r="D3913" s="7">
        <v>1</v>
      </c>
      <c r="E3913" s="650">
        <v>1640.9166666666667</v>
      </c>
      <c r="F3913" s="8">
        <f>E3913/100*$I$2*Main!$AF$2</f>
        <v>1969.1000000000001</v>
      </c>
      <c r="G3913" s="639">
        <f>F3913*Main!$AF$4</f>
        <v>1969.1000000000001</v>
      </c>
      <c r="H3913" s="105"/>
    </row>
    <row r="3914" spans="1:8" x14ac:dyDescent="0.35">
      <c r="A3914" s="416">
        <v>9209268</v>
      </c>
      <c r="B3914" s="254" t="s">
        <v>4603</v>
      </c>
      <c r="C3914" s="320"/>
      <c r="D3914" s="7">
        <v>1</v>
      </c>
      <c r="E3914" s="650">
        <v>2625.4749999999999</v>
      </c>
      <c r="F3914" s="8">
        <f>E3914/100*$I$2*Main!$AF$2</f>
        <v>3150.5699999999997</v>
      </c>
      <c r="G3914" s="639">
        <f>F3914*Main!$AF$4</f>
        <v>3150.5699999999997</v>
      </c>
      <c r="H3914" s="105"/>
    </row>
    <row r="3915" spans="1:8" x14ac:dyDescent="0.35">
      <c r="A3915" s="416">
        <v>9209277</v>
      </c>
      <c r="B3915" s="254" t="s">
        <v>4604</v>
      </c>
      <c r="C3915" s="320"/>
      <c r="D3915" s="7">
        <v>1</v>
      </c>
      <c r="E3915" s="650">
        <v>1640.9166666666667</v>
      </c>
      <c r="F3915" s="8">
        <f>E3915/100*$I$2*Main!$AF$2</f>
        <v>1969.1000000000001</v>
      </c>
      <c r="G3915" s="639">
        <f>F3915*Main!$AF$4</f>
        <v>1969.1000000000001</v>
      </c>
      <c r="H3915" s="105"/>
    </row>
    <row r="3916" spans="1:8" x14ac:dyDescent="0.35">
      <c r="A3916" s="416">
        <v>9209278</v>
      </c>
      <c r="B3916" s="254" t="s">
        <v>4605</v>
      </c>
      <c r="C3916" s="7" t="s">
        <v>36</v>
      </c>
      <c r="D3916" s="7">
        <v>1</v>
      </c>
      <c r="E3916" s="650">
        <v>2625.4749999999999</v>
      </c>
      <c r="F3916" s="8">
        <f>E3916/100*$I$2*Main!$AF$2</f>
        <v>3150.5699999999997</v>
      </c>
      <c r="G3916" s="639">
        <f>F3916*Main!$AF$4</f>
        <v>3150.5699999999997</v>
      </c>
      <c r="H3916" s="105"/>
    </row>
    <row r="3917" spans="1:8" x14ac:dyDescent="0.35">
      <c r="A3917" s="416">
        <v>9209286</v>
      </c>
      <c r="B3917" s="254" t="s">
        <v>4606</v>
      </c>
      <c r="C3917" s="7" t="s">
        <v>36</v>
      </c>
      <c r="D3917" s="7">
        <v>1</v>
      </c>
      <c r="E3917" s="650">
        <v>1920.4833333333333</v>
      </c>
      <c r="F3917" s="8">
        <f>E3917/100*$I$2*Main!$AF$2</f>
        <v>2304.58</v>
      </c>
      <c r="G3917" s="639">
        <f>F3917*Main!$AF$4</f>
        <v>2304.58</v>
      </c>
      <c r="H3917" s="105"/>
    </row>
    <row r="3918" spans="1:8" x14ac:dyDescent="0.35">
      <c r="A3918" s="416">
        <v>9209287</v>
      </c>
      <c r="B3918" s="254" t="s">
        <v>4607</v>
      </c>
      <c r="C3918" s="7" t="s">
        <v>36</v>
      </c>
      <c r="D3918" s="7">
        <v>1</v>
      </c>
      <c r="E3918" s="650">
        <v>3075.1583333333333</v>
      </c>
      <c r="F3918" s="8">
        <f>E3918/100*$I$2*Main!$AF$2</f>
        <v>3690.19</v>
      </c>
      <c r="G3918" s="639">
        <f>F3918*Main!$AF$4</f>
        <v>3690.19</v>
      </c>
      <c r="H3918" s="105"/>
    </row>
    <row r="3919" spans="1:8" x14ac:dyDescent="0.35">
      <c r="A3919" s="416">
        <v>9209399</v>
      </c>
      <c r="B3919" s="254" t="s">
        <v>4608</v>
      </c>
      <c r="C3919" s="320"/>
      <c r="D3919" s="7">
        <v>1</v>
      </c>
      <c r="E3919" s="650">
        <v>1920.4833333333333</v>
      </c>
      <c r="F3919" s="8">
        <f>E3919/100*$I$2*Main!$AF$2</f>
        <v>2304.58</v>
      </c>
      <c r="G3919" s="639">
        <f>F3919*Main!$AF$4</f>
        <v>2304.58</v>
      </c>
      <c r="H3919" s="105"/>
    </row>
    <row r="3920" spans="1:8" x14ac:dyDescent="0.35">
      <c r="A3920" s="416">
        <v>9209400</v>
      </c>
      <c r="B3920" s="254" t="s">
        <v>4609</v>
      </c>
      <c r="C3920" s="320"/>
      <c r="D3920" s="7">
        <v>1</v>
      </c>
      <c r="E3920" s="650">
        <v>3075.1583333333333</v>
      </c>
      <c r="F3920" s="8">
        <f>E3920/100*$I$2*Main!$AF$2</f>
        <v>3690.19</v>
      </c>
      <c r="G3920" s="639">
        <f>F3920*Main!$AF$4</f>
        <v>3690.19</v>
      </c>
      <c r="H3920" s="105"/>
    </row>
    <row r="3921" spans="1:8" x14ac:dyDescent="0.35">
      <c r="A3921" s="416">
        <v>9209279</v>
      </c>
      <c r="B3921" s="254" t="s">
        <v>4610</v>
      </c>
      <c r="C3921" s="7" t="s">
        <v>36</v>
      </c>
      <c r="D3921" s="7">
        <v>1</v>
      </c>
      <c r="E3921" s="650">
        <v>1640.9166666666667</v>
      </c>
      <c r="F3921" s="8">
        <f>E3921/100*$I$2*Main!$AF$2</f>
        <v>1969.1000000000001</v>
      </c>
      <c r="G3921" s="639">
        <f>F3921*Main!$AF$4</f>
        <v>1969.1000000000001</v>
      </c>
      <c r="H3921" s="105"/>
    </row>
    <row r="3922" spans="1:8" x14ac:dyDescent="0.35">
      <c r="A3922" s="416">
        <v>9209280</v>
      </c>
      <c r="B3922" s="254" t="s">
        <v>4611</v>
      </c>
      <c r="C3922" s="7" t="s">
        <v>36</v>
      </c>
      <c r="D3922" s="7">
        <v>1</v>
      </c>
      <c r="E3922" s="650">
        <v>2625.4749999999999</v>
      </c>
      <c r="F3922" s="8">
        <f>E3922/100*$I$2*Main!$AF$2</f>
        <v>3150.5699999999997</v>
      </c>
      <c r="G3922" s="639">
        <f>F3922*Main!$AF$4</f>
        <v>3150.5699999999997</v>
      </c>
      <c r="H3922" s="105"/>
    </row>
    <row r="3923" spans="1:8" x14ac:dyDescent="0.35">
      <c r="A3923" s="416">
        <v>9209308</v>
      </c>
      <c r="B3923" s="254" t="s">
        <v>4612</v>
      </c>
      <c r="C3923" s="7" t="s">
        <v>36</v>
      </c>
      <c r="D3923" s="7">
        <v>1</v>
      </c>
      <c r="E3923" s="650">
        <v>1920.4833333333333</v>
      </c>
      <c r="F3923" s="8">
        <f>E3923/100*$I$2*Main!$AF$2</f>
        <v>2304.58</v>
      </c>
      <c r="G3923" s="639">
        <f>F3923*Main!$AF$4</f>
        <v>2304.58</v>
      </c>
      <c r="H3923" s="105"/>
    </row>
    <row r="3924" spans="1:8" x14ac:dyDescent="0.35">
      <c r="A3924" s="416">
        <v>9209309</v>
      </c>
      <c r="B3924" s="254" t="s">
        <v>4613</v>
      </c>
      <c r="C3924" s="7" t="s">
        <v>36</v>
      </c>
      <c r="D3924" s="7">
        <v>1</v>
      </c>
      <c r="E3924" s="650">
        <v>3075.1583333333333</v>
      </c>
      <c r="F3924" s="8">
        <f>E3924/100*$I$2*Main!$AF$2</f>
        <v>3690.19</v>
      </c>
      <c r="G3924" s="639">
        <f>F3924*Main!$AF$4</f>
        <v>3690.19</v>
      </c>
      <c r="H3924" s="105"/>
    </row>
    <row r="3925" spans="1:8" x14ac:dyDescent="0.35">
      <c r="A3925" s="416">
        <v>9209281</v>
      </c>
      <c r="B3925" s="254" t="s">
        <v>4614</v>
      </c>
      <c r="C3925" s="7" t="s">
        <v>36</v>
      </c>
      <c r="D3925" s="7">
        <v>1</v>
      </c>
      <c r="E3925" s="650">
        <v>1640.9166666666667</v>
      </c>
      <c r="F3925" s="8">
        <f>E3925/100*$I$2*Main!$AF$2</f>
        <v>1969.1000000000001</v>
      </c>
      <c r="G3925" s="639">
        <f>F3925*Main!$AF$4</f>
        <v>1969.1000000000001</v>
      </c>
      <c r="H3925" s="105"/>
    </row>
    <row r="3926" spans="1:8" x14ac:dyDescent="0.35">
      <c r="A3926" s="416">
        <v>9209283</v>
      </c>
      <c r="B3926" s="254" t="s">
        <v>4615</v>
      </c>
      <c r="C3926" s="7" t="s">
        <v>36</v>
      </c>
      <c r="D3926" s="7">
        <v>1</v>
      </c>
      <c r="E3926" s="650">
        <v>2625.4749999999999</v>
      </c>
      <c r="F3926" s="8">
        <f>E3926/100*$I$2*Main!$AF$2</f>
        <v>3150.5699999999997</v>
      </c>
      <c r="G3926" s="639">
        <f>F3926*Main!$AF$4</f>
        <v>3150.5699999999997</v>
      </c>
      <c r="H3926" s="105"/>
    </row>
    <row r="3927" spans="1:8" x14ac:dyDescent="0.35">
      <c r="A3927" s="416">
        <v>9209310</v>
      </c>
      <c r="B3927" s="254" t="s">
        <v>4616</v>
      </c>
      <c r="C3927" s="7" t="s">
        <v>36</v>
      </c>
      <c r="D3927" s="7">
        <v>1</v>
      </c>
      <c r="E3927" s="650">
        <v>1920.4833333333333</v>
      </c>
      <c r="F3927" s="8">
        <f>E3927/100*$I$2*Main!$AF$2</f>
        <v>2304.58</v>
      </c>
      <c r="G3927" s="639">
        <f>F3927*Main!$AF$4</f>
        <v>2304.58</v>
      </c>
      <c r="H3927" s="105"/>
    </row>
    <row r="3928" spans="1:8" x14ac:dyDescent="0.35">
      <c r="A3928" s="416">
        <v>9209311</v>
      </c>
      <c r="B3928" s="254" t="s">
        <v>4617</v>
      </c>
      <c r="C3928" s="7" t="s">
        <v>36</v>
      </c>
      <c r="D3928" s="7">
        <v>1</v>
      </c>
      <c r="E3928" s="650">
        <v>3075.1583333333333</v>
      </c>
      <c r="F3928" s="8">
        <f>E3928/100*$I$2*Main!$AF$2</f>
        <v>3690.19</v>
      </c>
      <c r="G3928" s="639">
        <f>F3928*Main!$AF$4</f>
        <v>3690.19</v>
      </c>
      <c r="H3928" s="105"/>
    </row>
    <row r="3929" spans="1:8" x14ac:dyDescent="0.35">
      <c r="A3929" s="416">
        <v>9184566</v>
      </c>
      <c r="B3929" s="254" t="s">
        <v>4618</v>
      </c>
      <c r="C3929" s="320"/>
      <c r="D3929" s="7">
        <v>1</v>
      </c>
      <c r="E3929" s="650">
        <v>11544.775</v>
      </c>
      <c r="F3929" s="8">
        <f>E3929/100*$I$2*Main!$AF$2</f>
        <v>13853.73</v>
      </c>
      <c r="G3929" s="639">
        <f>F3929*Main!$AF$4</f>
        <v>13853.73</v>
      </c>
      <c r="H3929" s="105"/>
    </row>
    <row r="3930" spans="1:8" x14ac:dyDescent="0.35">
      <c r="A3930" s="416">
        <v>9200421</v>
      </c>
      <c r="B3930" s="254" t="s">
        <v>4619</v>
      </c>
      <c r="C3930" s="320"/>
      <c r="D3930" s="7">
        <v>1</v>
      </c>
      <c r="E3930" s="650">
        <v>3901.7166666666667</v>
      </c>
      <c r="F3930" s="8">
        <f>E3930/100*$I$2*Main!$AF$2</f>
        <v>4682.0600000000004</v>
      </c>
      <c r="G3930" s="639">
        <f>F3930*Main!$AF$4</f>
        <v>4682.0600000000004</v>
      </c>
      <c r="H3930" s="105"/>
    </row>
    <row r="3931" spans="1:8" x14ac:dyDescent="0.35">
      <c r="A3931" s="416">
        <v>9200422</v>
      </c>
      <c r="B3931" s="254" t="s">
        <v>4620</v>
      </c>
      <c r="C3931" s="7" t="s">
        <v>36</v>
      </c>
      <c r="D3931" s="7">
        <v>1</v>
      </c>
      <c r="E3931" s="650">
        <v>4339.3</v>
      </c>
      <c r="F3931" s="8">
        <f>E3931/100*$I$2*Main!$AF$2</f>
        <v>5207.16</v>
      </c>
      <c r="G3931" s="639">
        <f>F3931*Main!$AF$4</f>
        <v>5207.16</v>
      </c>
      <c r="H3931" s="105"/>
    </row>
    <row r="3932" spans="1:8" x14ac:dyDescent="0.35">
      <c r="A3932" s="416">
        <v>20784</v>
      </c>
      <c r="B3932" s="254" t="s">
        <v>4621</v>
      </c>
      <c r="C3932" s="320"/>
      <c r="D3932" s="7">
        <v>100</v>
      </c>
      <c r="E3932" s="650">
        <v>105.98333333333333</v>
      </c>
      <c r="F3932" s="8">
        <f>E3932/100*$I$2*Main!$AF$2</f>
        <v>127.18</v>
      </c>
      <c r="G3932" s="639">
        <f>F3932*Main!$AF$4</f>
        <v>127.18</v>
      </c>
      <c r="H3932" s="105"/>
    </row>
    <row r="3933" spans="1:8" x14ac:dyDescent="0.35">
      <c r="A3933" s="416">
        <v>9227245</v>
      </c>
      <c r="B3933" s="254" t="s">
        <v>4622</v>
      </c>
      <c r="C3933" s="320"/>
      <c r="D3933" s="7">
        <v>1</v>
      </c>
      <c r="E3933" s="650">
        <v>10196.341666666667</v>
      </c>
      <c r="F3933" s="8">
        <f>E3933/100*$I$2*Main!$AF$2</f>
        <v>12235.61</v>
      </c>
      <c r="G3933" s="639">
        <f>F3933*Main!$AF$4</f>
        <v>12235.61</v>
      </c>
      <c r="H3933" s="105"/>
    </row>
    <row r="3934" spans="1:8" x14ac:dyDescent="0.35">
      <c r="A3934" s="416">
        <v>9227246</v>
      </c>
      <c r="B3934" s="254" t="s">
        <v>4623</v>
      </c>
      <c r="C3934" s="320"/>
      <c r="D3934" s="7">
        <v>1</v>
      </c>
      <c r="E3934" s="650">
        <v>6117.8416666666662</v>
      </c>
      <c r="F3934" s="8">
        <f>E3934/100*$I$2*Main!$AF$2</f>
        <v>7341.41</v>
      </c>
      <c r="G3934" s="639">
        <f>F3934*Main!$AF$4</f>
        <v>7341.41</v>
      </c>
      <c r="H3934" s="105"/>
    </row>
    <row r="3935" spans="1:8" x14ac:dyDescent="0.35">
      <c r="A3935" s="416">
        <v>9236576</v>
      </c>
      <c r="B3935" s="254" t="s">
        <v>4624</v>
      </c>
      <c r="C3935" s="7" t="s">
        <v>36</v>
      </c>
      <c r="D3935" s="7">
        <v>100</v>
      </c>
      <c r="E3935" s="650">
        <v>6746.2333333333336</v>
      </c>
      <c r="F3935" s="8">
        <f>E3935/100*$I$2*Main!$AF$2</f>
        <v>8095.48</v>
      </c>
      <c r="G3935" s="639">
        <f>F3935*Main!$AF$4</f>
        <v>8095.48</v>
      </c>
      <c r="H3935" s="105"/>
    </row>
    <row r="3936" spans="1:8" x14ac:dyDescent="0.35">
      <c r="A3936" s="416">
        <v>9239329</v>
      </c>
      <c r="B3936" s="254" t="s">
        <v>4625</v>
      </c>
      <c r="C3936" s="7" t="s">
        <v>36</v>
      </c>
      <c r="D3936" s="7">
        <v>100</v>
      </c>
      <c r="E3936" s="650">
        <v>3023.5</v>
      </c>
      <c r="F3936" s="8">
        <f>E3936/100*$I$2*Main!$AF$2</f>
        <v>3628.2</v>
      </c>
      <c r="G3936" s="639">
        <f>F3936*Main!$AF$4</f>
        <v>3628.2</v>
      </c>
      <c r="H3936" s="105"/>
    </row>
    <row r="3937" spans="1:8" x14ac:dyDescent="0.35">
      <c r="A3937" s="416">
        <v>9102993</v>
      </c>
      <c r="B3937" s="254" t="s">
        <v>1059</v>
      </c>
      <c r="C3937" s="320"/>
      <c r="D3937" s="7">
        <v>500</v>
      </c>
      <c r="E3937" s="650">
        <v>63.483333333333334</v>
      </c>
      <c r="F3937" s="8">
        <f>E3937/100*$I$2*Main!$AF$2</f>
        <v>76.180000000000007</v>
      </c>
      <c r="G3937" s="639">
        <f>F3937*Main!$AF$4</f>
        <v>76.180000000000007</v>
      </c>
      <c r="H3937" s="105"/>
    </row>
    <row r="3938" spans="1:8" x14ac:dyDescent="0.35">
      <c r="A3938" s="416">
        <v>9103717</v>
      </c>
      <c r="B3938" s="254" t="s">
        <v>4626</v>
      </c>
      <c r="C3938" s="320"/>
      <c r="D3938" s="7">
        <v>400</v>
      </c>
      <c r="E3938" s="650">
        <v>215.57499999999999</v>
      </c>
      <c r="F3938" s="8">
        <f>E3938/100*$I$2*Main!$AF$2</f>
        <v>258.69</v>
      </c>
      <c r="G3938" s="639">
        <f>F3938*Main!$AF$4</f>
        <v>258.69</v>
      </c>
      <c r="H3938" s="105"/>
    </row>
    <row r="3939" spans="1:8" x14ac:dyDescent="0.35">
      <c r="A3939" s="416">
        <v>9105267</v>
      </c>
      <c r="B3939" s="254" t="s">
        <v>4627</v>
      </c>
      <c r="C3939" s="7" t="s">
        <v>36</v>
      </c>
      <c r="D3939" s="7">
        <v>400</v>
      </c>
      <c r="E3939" s="650">
        <v>215.57499999999999</v>
      </c>
      <c r="F3939" s="8">
        <f>E3939/100*$I$2*Main!$AF$2</f>
        <v>258.69</v>
      </c>
      <c r="G3939" s="639">
        <f>F3939*Main!$AF$4</f>
        <v>258.69</v>
      </c>
      <c r="H3939" s="105"/>
    </row>
    <row r="3940" spans="1:8" x14ac:dyDescent="0.35">
      <c r="A3940" s="416">
        <v>9103718</v>
      </c>
      <c r="B3940" s="254" t="s">
        <v>4628</v>
      </c>
      <c r="C3940" s="320"/>
      <c r="D3940" s="7">
        <v>400</v>
      </c>
      <c r="E3940" s="650">
        <v>117.06666666666666</v>
      </c>
      <c r="F3940" s="8">
        <f>E3940/100*$I$2*Main!$AF$2</f>
        <v>140.47999999999999</v>
      </c>
      <c r="G3940" s="639">
        <f>F3940*Main!$AF$4</f>
        <v>140.47999999999999</v>
      </c>
      <c r="H3940" s="105"/>
    </row>
    <row r="3941" spans="1:8" x14ac:dyDescent="0.35">
      <c r="A3941" s="416">
        <v>9105266</v>
      </c>
      <c r="B3941" s="254" t="s">
        <v>4629</v>
      </c>
      <c r="C3941" s="7" t="s">
        <v>36</v>
      </c>
      <c r="D3941" s="7">
        <v>400</v>
      </c>
      <c r="E3941" s="650">
        <v>117.06666666666666</v>
      </c>
      <c r="F3941" s="8">
        <f>E3941/100*$I$2*Main!$AF$2</f>
        <v>140.47999999999999</v>
      </c>
      <c r="G3941" s="639">
        <f>F3941*Main!$AF$4</f>
        <v>140.47999999999999</v>
      </c>
      <c r="H3941" s="105"/>
    </row>
    <row r="3942" spans="1:8" x14ac:dyDescent="0.35">
      <c r="A3942" s="416">
        <v>9119584</v>
      </c>
      <c r="B3942" s="254" t="s">
        <v>1060</v>
      </c>
      <c r="C3942" s="320"/>
      <c r="D3942" s="7">
        <v>30</v>
      </c>
      <c r="E3942" s="650">
        <v>1573.3333333333333</v>
      </c>
      <c r="F3942" s="8">
        <f>E3942/100*$I$2*Main!$AF$2</f>
        <v>1888</v>
      </c>
      <c r="G3942" s="639">
        <f>F3942*Main!$AF$4</f>
        <v>1888</v>
      </c>
      <c r="H3942" s="105"/>
    </row>
    <row r="3943" spans="1:8" x14ac:dyDescent="0.35">
      <c r="A3943" s="416">
        <v>9119585</v>
      </c>
      <c r="B3943" s="254" t="s">
        <v>1061</v>
      </c>
      <c r="C3943" s="320"/>
      <c r="D3943" s="7">
        <v>30</v>
      </c>
      <c r="E3943" s="650">
        <v>1573.3333333333333</v>
      </c>
      <c r="F3943" s="8">
        <f>E3943/100*$I$2*Main!$AF$2</f>
        <v>1888</v>
      </c>
      <c r="G3943" s="639">
        <f>F3943*Main!$AF$4</f>
        <v>1888</v>
      </c>
      <c r="H3943" s="105"/>
    </row>
    <row r="3944" spans="1:8" x14ac:dyDescent="0.35">
      <c r="A3944" s="416">
        <v>9119587</v>
      </c>
      <c r="B3944" s="254" t="s">
        <v>1062</v>
      </c>
      <c r="C3944" s="7" t="s">
        <v>36</v>
      </c>
      <c r="D3944" s="7">
        <v>30</v>
      </c>
      <c r="E3944" s="650">
        <v>1573.3333333333333</v>
      </c>
      <c r="F3944" s="8">
        <f>E3944/100*$I$2*Main!$AF$2</f>
        <v>1888</v>
      </c>
      <c r="G3944" s="639">
        <f>F3944*Main!$AF$4</f>
        <v>1888</v>
      </c>
      <c r="H3944" s="105"/>
    </row>
    <row r="3945" spans="1:8" x14ac:dyDescent="0.35">
      <c r="A3945" s="416">
        <v>9119586</v>
      </c>
      <c r="B3945" s="254" t="s">
        <v>1063</v>
      </c>
      <c r="C3945" s="7" t="s">
        <v>36</v>
      </c>
      <c r="D3945" s="7">
        <v>30</v>
      </c>
      <c r="E3945" s="650">
        <v>1573.3333333333333</v>
      </c>
      <c r="F3945" s="8">
        <f>E3945/100*$I$2*Main!$AF$2</f>
        <v>1888</v>
      </c>
      <c r="G3945" s="639">
        <f>F3945*Main!$AF$4</f>
        <v>1888</v>
      </c>
      <c r="H3945" s="105"/>
    </row>
    <row r="3946" spans="1:8" x14ac:dyDescent="0.35">
      <c r="A3946" s="416">
        <v>9118477</v>
      </c>
      <c r="B3946" s="254" t="s">
        <v>1064</v>
      </c>
      <c r="C3946" s="320"/>
      <c r="D3946" s="7">
        <v>300</v>
      </c>
      <c r="E3946" s="650">
        <v>147.61666666666667</v>
      </c>
      <c r="F3946" s="8">
        <f>E3946/100*$I$2*Main!$AF$2</f>
        <v>177.14000000000001</v>
      </c>
      <c r="G3946" s="639">
        <f>F3946*Main!$AF$4</f>
        <v>177.14000000000001</v>
      </c>
      <c r="H3946" s="105"/>
    </row>
    <row r="3947" spans="1:8" x14ac:dyDescent="0.35">
      <c r="A3947" s="416">
        <v>9105438</v>
      </c>
      <c r="B3947" s="254" t="s">
        <v>1065</v>
      </c>
      <c r="C3947" s="320"/>
      <c r="D3947" s="7">
        <v>400</v>
      </c>
      <c r="E3947" s="650">
        <v>141.42500000000001</v>
      </c>
      <c r="F3947" s="8">
        <f>E3947/100*$I$2*Main!$AF$2</f>
        <v>169.71</v>
      </c>
      <c r="G3947" s="639">
        <f>F3947*Main!$AF$4</f>
        <v>169.71</v>
      </c>
      <c r="H3947" s="105"/>
    </row>
    <row r="3948" spans="1:8" x14ac:dyDescent="0.35">
      <c r="A3948" s="416">
        <v>1013474</v>
      </c>
      <c r="B3948" s="254" t="s">
        <v>4630</v>
      </c>
      <c r="C3948" s="320"/>
      <c r="D3948" s="7">
        <v>250</v>
      </c>
      <c r="E3948" s="650">
        <v>313.67500000000001</v>
      </c>
      <c r="F3948" s="8">
        <f>E3948/100*$I$2*Main!$AF$2</f>
        <v>376.41</v>
      </c>
      <c r="G3948" s="639">
        <f>F3948*Main!$AF$4</f>
        <v>376.41</v>
      </c>
      <c r="H3948" s="105"/>
    </row>
    <row r="3949" spans="1:8" x14ac:dyDescent="0.35">
      <c r="A3949" s="416">
        <v>1015945</v>
      </c>
      <c r="B3949" s="254" t="s">
        <v>4631</v>
      </c>
      <c r="C3949" s="320"/>
      <c r="D3949" s="7">
        <v>250</v>
      </c>
      <c r="E3949" s="650">
        <v>359.14166666666665</v>
      </c>
      <c r="F3949" s="8">
        <f>E3949/100*$I$2*Main!$AF$2</f>
        <v>430.96999999999997</v>
      </c>
      <c r="G3949" s="639">
        <f>F3949*Main!$AF$4</f>
        <v>430.96999999999997</v>
      </c>
      <c r="H3949" s="105"/>
    </row>
    <row r="3950" spans="1:8" x14ac:dyDescent="0.35">
      <c r="A3950" s="416">
        <v>25120</v>
      </c>
      <c r="B3950" s="254" t="s">
        <v>4632</v>
      </c>
      <c r="C3950" s="7" t="s">
        <v>36</v>
      </c>
      <c r="D3950" s="7">
        <v>30</v>
      </c>
      <c r="E3950" s="650">
        <v>756.4</v>
      </c>
      <c r="F3950" s="8">
        <f>E3950/100*$I$2*Main!$AF$2</f>
        <v>907.68000000000006</v>
      </c>
      <c r="G3950" s="639">
        <f>F3950*Main!$AF$4</f>
        <v>907.68000000000006</v>
      </c>
      <c r="H3950" s="105"/>
    </row>
    <row r="3951" spans="1:8" x14ac:dyDescent="0.35">
      <c r="A3951" s="416">
        <v>25660</v>
      </c>
      <c r="B3951" s="254" t="s">
        <v>4633</v>
      </c>
      <c r="C3951" s="7" t="s">
        <v>36</v>
      </c>
      <c r="D3951" s="7">
        <v>30</v>
      </c>
      <c r="E3951" s="650">
        <v>756.4</v>
      </c>
      <c r="F3951" s="8">
        <f>E3951/100*$I$2*Main!$AF$2</f>
        <v>907.68000000000006</v>
      </c>
      <c r="G3951" s="639">
        <f>F3951*Main!$AF$4</f>
        <v>907.68000000000006</v>
      </c>
      <c r="H3951" s="105"/>
    </row>
    <row r="3952" spans="1:8" x14ac:dyDescent="0.35">
      <c r="A3952" s="416">
        <v>61546</v>
      </c>
      <c r="B3952" s="254" t="s">
        <v>4634</v>
      </c>
      <c r="C3952" s="7" t="s">
        <v>36</v>
      </c>
      <c r="D3952" s="7">
        <v>30</v>
      </c>
      <c r="E3952" s="650">
        <v>756.4</v>
      </c>
      <c r="F3952" s="8">
        <f>E3952/100*$I$2*Main!$AF$2</f>
        <v>907.68000000000006</v>
      </c>
      <c r="G3952" s="639">
        <f>F3952*Main!$AF$4</f>
        <v>907.68000000000006</v>
      </c>
      <c r="H3952" s="105"/>
    </row>
    <row r="3953" spans="1:8" x14ac:dyDescent="0.35">
      <c r="A3953" s="416">
        <v>66900</v>
      </c>
      <c r="B3953" s="254" t="s">
        <v>4635</v>
      </c>
      <c r="C3953" s="7" t="s">
        <v>36</v>
      </c>
      <c r="D3953" s="7">
        <v>30</v>
      </c>
      <c r="E3953" s="650">
        <v>756.4</v>
      </c>
      <c r="F3953" s="8">
        <f>E3953/100*$I$2*Main!$AF$2</f>
        <v>907.68000000000006</v>
      </c>
      <c r="G3953" s="639">
        <f>F3953*Main!$AF$4</f>
        <v>907.68000000000006</v>
      </c>
      <c r="H3953" s="105"/>
    </row>
    <row r="3954" spans="1:8" x14ac:dyDescent="0.35">
      <c r="A3954" s="416">
        <v>1008731</v>
      </c>
      <c r="B3954" s="254" t="s">
        <v>1066</v>
      </c>
      <c r="C3954" s="320"/>
      <c r="D3954" s="7">
        <v>200</v>
      </c>
      <c r="E3954" s="650">
        <v>310.35833333333335</v>
      </c>
      <c r="F3954" s="8">
        <f>E3954/100*$I$2*Main!$AF$2</f>
        <v>372.43</v>
      </c>
      <c r="G3954" s="639">
        <f>F3954*Main!$AF$4</f>
        <v>372.43</v>
      </c>
      <c r="H3954" s="105"/>
    </row>
    <row r="3955" spans="1:8" x14ac:dyDescent="0.35">
      <c r="A3955" s="416">
        <v>1008732</v>
      </c>
      <c r="B3955" s="254" t="s">
        <v>1067</v>
      </c>
      <c r="C3955" s="320"/>
      <c r="D3955" s="7">
        <v>500</v>
      </c>
      <c r="E3955" s="650">
        <v>45.408333333333331</v>
      </c>
      <c r="F3955" s="8">
        <f>E3955/100*$I$2*Main!$AF$2</f>
        <v>54.49</v>
      </c>
      <c r="G3955" s="639">
        <f>F3955*Main!$AF$4</f>
        <v>54.49</v>
      </c>
      <c r="H3955" s="105"/>
    </row>
    <row r="3956" spans="1:8" x14ac:dyDescent="0.35">
      <c r="A3956" s="416">
        <v>1008824</v>
      </c>
      <c r="B3956" s="254" t="s">
        <v>1068</v>
      </c>
      <c r="C3956" s="320"/>
      <c r="D3956" s="7">
        <v>500</v>
      </c>
      <c r="E3956" s="650">
        <v>52.30833333333333</v>
      </c>
      <c r="F3956" s="8">
        <f>E3956/100*$I$2*Main!$AF$2</f>
        <v>62.77</v>
      </c>
      <c r="G3956" s="639">
        <f>F3956*Main!$AF$4</f>
        <v>62.77</v>
      </c>
      <c r="H3956" s="105"/>
    </row>
    <row r="3957" spans="1:8" x14ac:dyDescent="0.35">
      <c r="A3957" s="416">
        <v>1008730</v>
      </c>
      <c r="B3957" s="254" t="s">
        <v>1069</v>
      </c>
      <c r="C3957" s="320"/>
      <c r="D3957" s="7">
        <v>500</v>
      </c>
      <c r="E3957" s="650">
        <v>45.5</v>
      </c>
      <c r="F3957" s="8">
        <f>E3957/100*$I$2*Main!$AF$2</f>
        <v>54.6</v>
      </c>
      <c r="G3957" s="639">
        <f>F3957*Main!$AF$4</f>
        <v>54.6</v>
      </c>
      <c r="H3957" s="105"/>
    </row>
    <row r="3958" spans="1:8" x14ac:dyDescent="0.35">
      <c r="A3958" s="416">
        <v>9079731</v>
      </c>
      <c r="B3958" s="254" t="s">
        <v>4636</v>
      </c>
      <c r="C3958" s="320"/>
      <c r="D3958" s="7">
        <v>1</v>
      </c>
      <c r="E3958" s="650">
        <v>8110.7416666666668</v>
      </c>
      <c r="F3958" s="8">
        <f>E3958/100*$I$2*Main!$AF$2</f>
        <v>9732.89</v>
      </c>
      <c r="G3958" s="639">
        <f>F3958*Main!$AF$4</f>
        <v>9732.89</v>
      </c>
      <c r="H3958" s="105"/>
    </row>
    <row r="3959" spans="1:8" x14ac:dyDescent="0.35">
      <c r="A3959" s="416">
        <v>1015024</v>
      </c>
      <c r="B3959" s="254" t="s">
        <v>4637</v>
      </c>
      <c r="C3959" s="320"/>
      <c r="D3959" s="7">
        <v>100</v>
      </c>
      <c r="E3959" s="650">
        <v>1767.65</v>
      </c>
      <c r="F3959" s="8">
        <f>E3959/100*$I$2*Main!$AF$2</f>
        <v>2121.1800000000003</v>
      </c>
      <c r="G3959" s="639">
        <f>F3959*Main!$AF$4</f>
        <v>2121.1800000000003</v>
      </c>
      <c r="H3959" s="105"/>
    </row>
    <row r="3960" spans="1:8" x14ac:dyDescent="0.35">
      <c r="A3960" s="416">
        <v>9208511</v>
      </c>
      <c r="B3960" s="254" t="s">
        <v>4638</v>
      </c>
      <c r="C3960" s="320"/>
      <c r="D3960" s="7">
        <v>1</v>
      </c>
      <c r="E3960" s="650">
        <v>15127.65</v>
      </c>
      <c r="F3960" s="8">
        <f>E3960/100*$I$2*Main!$AF$2</f>
        <v>18153.18</v>
      </c>
      <c r="G3960" s="639">
        <f>F3960*Main!$AF$4</f>
        <v>18153.18</v>
      </c>
      <c r="H3960" s="105"/>
    </row>
    <row r="3961" spans="1:8" x14ac:dyDescent="0.35">
      <c r="A3961" s="416">
        <v>9134311</v>
      </c>
      <c r="B3961" s="254" t="s">
        <v>4639</v>
      </c>
      <c r="C3961" s="320"/>
      <c r="D3961" s="7">
        <v>1</v>
      </c>
      <c r="E3961" s="650">
        <v>12527.6</v>
      </c>
      <c r="F3961" s="8">
        <f>E3961/100*$I$2*Main!$AF$2</f>
        <v>15033.12</v>
      </c>
      <c r="G3961" s="639">
        <f>F3961*Main!$AF$4</f>
        <v>15033.12</v>
      </c>
      <c r="H3961" s="105"/>
    </row>
    <row r="3962" spans="1:8" x14ac:dyDescent="0.35">
      <c r="A3962" s="416">
        <v>9136105</v>
      </c>
      <c r="B3962" s="254" t="s">
        <v>4640</v>
      </c>
      <c r="C3962" s="320"/>
      <c r="D3962" s="7">
        <v>1</v>
      </c>
      <c r="E3962" s="650">
        <v>2958.6</v>
      </c>
      <c r="F3962" s="8">
        <f>E3962/100*$I$2*Main!$AF$2</f>
        <v>3550.3199999999997</v>
      </c>
      <c r="G3962" s="639">
        <f>F3962*Main!$AF$4</f>
        <v>3550.3199999999997</v>
      </c>
      <c r="H3962" s="105"/>
    </row>
    <row r="3963" spans="1:8" x14ac:dyDescent="0.35">
      <c r="A3963" s="416">
        <v>9145851</v>
      </c>
      <c r="B3963" s="254" t="s">
        <v>4641</v>
      </c>
      <c r="C3963" s="320"/>
      <c r="D3963" s="7">
        <v>1</v>
      </c>
      <c r="E3963" s="650">
        <v>1453.25</v>
      </c>
      <c r="F3963" s="8">
        <f>E3963/100*$I$2*Main!$AF$2</f>
        <v>1743.9</v>
      </c>
      <c r="G3963" s="639">
        <f>F3963*Main!$AF$4</f>
        <v>1743.9</v>
      </c>
      <c r="H3963" s="105"/>
    </row>
    <row r="3964" spans="1:8" x14ac:dyDescent="0.35">
      <c r="A3964" s="416">
        <v>9136106</v>
      </c>
      <c r="B3964" s="254" t="s">
        <v>4642</v>
      </c>
      <c r="C3964" s="7" t="s">
        <v>36</v>
      </c>
      <c r="D3964" s="7">
        <v>1</v>
      </c>
      <c r="E3964" s="650">
        <v>4324.1083333333336</v>
      </c>
      <c r="F3964" s="8">
        <f>E3964/100*$I$2*Main!$AF$2</f>
        <v>5188.93</v>
      </c>
      <c r="G3964" s="639">
        <f>F3964*Main!$AF$4</f>
        <v>5188.93</v>
      </c>
      <c r="H3964" s="105"/>
    </row>
    <row r="3965" spans="1:8" x14ac:dyDescent="0.35">
      <c r="A3965" s="416">
        <v>1005803</v>
      </c>
      <c r="B3965" s="254" t="s">
        <v>4643</v>
      </c>
      <c r="C3965" s="320"/>
      <c r="D3965" s="7">
        <v>300</v>
      </c>
      <c r="E3965" s="650">
        <v>153.69999999999999</v>
      </c>
      <c r="F3965" s="8">
        <f>E3965/100*$I$2*Main!$AF$2</f>
        <v>184.44</v>
      </c>
      <c r="G3965" s="639">
        <f>F3965*Main!$AF$4</f>
        <v>184.44</v>
      </c>
      <c r="H3965" s="105"/>
    </row>
    <row r="3966" spans="1:8" x14ac:dyDescent="0.35">
      <c r="A3966" s="416">
        <v>1075878</v>
      </c>
      <c r="B3966" s="254" t="s">
        <v>4644</v>
      </c>
      <c r="C3966" s="320"/>
      <c r="D3966" s="7">
        <v>100</v>
      </c>
      <c r="E3966" s="650">
        <v>248.25</v>
      </c>
      <c r="F3966" s="8">
        <f>E3966/100*$I$2*Main!$AF$2</f>
        <v>297.89999999999998</v>
      </c>
      <c r="G3966" s="639">
        <f>F3966*Main!$AF$4</f>
        <v>297.89999999999998</v>
      </c>
      <c r="H3966" s="105"/>
    </row>
    <row r="3967" spans="1:8" x14ac:dyDescent="0.35">
      <c r="A3967" s="416">
        <v>1005528</v>
      </c>
      <c r="B3967" s="254" t="s">
        <v>1070</v>
      </c>
      <c r="C3967" s="320"/>
      <c r="D3967" s="7">
        <v>500</v>
      </c>
      <c r="E3967" s="650">
        <v>57.75</v>
      </c>
      <c r="F3967" s="8">
        <f>E3967/100*$I$2*Main!$AF$2</f>
        <v>69.3</v>
      </c>
      <c r="G3967" s="639">
        <f>F3967*Main!$AF$4</f>
        <v>69.3</v>
      </c>
      <c r="H3967" s="105"/>
    </row>
    <row r="3968" spans="1:8" x14ac:dyDescent="0.35">
      <c r="A3968" s="416">
        <v>1005537</v>
      </c>
      <c r="B3968" s="254" t="s">
        <v>1071</v>
      </c>
      <c r="C3968" s="320"/>
      <c r="D3968" s="7">
        <v>500</v>
      </c>
      <c r="E3968" s="650">
        <v>57.75</v>
      </c>
      <c r="F3968" s="8">
        <f>E3968/100*$I$2*Main!$AF$2</f>
        <v>69.3</v>
      </c>
      <c r="G3968" s="639">
        <f>F3968*Main!$AF$4</f>
        <v>69.3</v>
      </c>
      <c r="H3968" s="105"/>
    </row>
    <row r="3969" spans="1:8" x14ac:dyDescent="0.35">
      <c r="A3969" s="416">
        <v>3107800</v>
      </c>
      <c r="B3969" s="254" t="s">
        <v>1072</v>
      </c>
      <c r="C3969" s="320"/>
      <c r="D3969" s="7">
        <v>1000</v>
      </c>
      <c r="E3969" s="650">
        <v>96.966666666666669</v>
      </c>
      <c r="F3969" s="8">
        <f>E3969/100*$I$2*Main!$AF$2</f>
        <v>116.36</v>
      </c>
      <c r="G3969" s="639">
        <f>F3969*Main!$AF$4</f>
        <v>116.36</v>
      </c>
      <c r="H3969" s="105"/>
    </row>
    <row r="3970" spans="1:8" x14ac:dyDescent="0.35">
      <c r="A3970" s="416">
        <v>9021207</v>
      </c>
      <c r="B3970" s="254" t="s">
        <v>1073</v>
      </c>
      <c r="C3970" s="320"/>
      <c r="D3970" s="7">
        <v>300</v>
      </c>
      <c r="E3970" s="650">
        <v>66.25833333333334</v>
      </c>
      <c r="F3970" s="8">
        <f>E3970/100*$I$2*Main!$AF$2</f>
        <v>79.510000000000005</v>
      </c>
      <c r="G3970" s="639">
        <f>F3970*Main!$AF$4</f>
        <v>79.510000000000005</v>
      </c>
      <c r="H3970" s="105"/>
    </row>
    <row r="3971" spans="1:8" x14ac:dyDescent="0.35">
      <c r="A3971" s="416">
        <v>1006053</v>
      </c>
      <c r="B3971" s="254" t="s">
        <v>4645</v>
      </c>
      <c r="C3971" s="320"/>
      <c r="D3971" s="7">
        <v>1000</v>
      </c>
      <c r="E3971" s="650">
        <v>5.9916666666666663</v>
      </c>
      <c r="F3971" s="8">
        <f>E3971/100*$I$2*Main!$AF$2</f>
        <v>7.1899999999999995</v>
      </c>
      <c r="G3971" s="639">
        <f>F3971*Main!$AF$4</f>
        <v>7.1899999999999995</v>
      </c>
      <c r="H3971" s="105"/>
    </row>
    <row r="3972" spans="1:8" x14ac:dyDescent="0.35">
      <c r="A3972" s="416">
        <v>1001097</v>
      </c>
      <c r="B3972" s="254" t="s">
        <v>1074</v>
      </c>
      <c r="C3972" s="320"/>
      <c r="D3972" s="7">
        <v>5000</v>
      </c>
      <c r="E3972" s="650">
        <v>5.6</v>
      </c>
      <c r="F3972" s="8">
        <f>E3972/100*$I$2*Main!$AF$2</f>
        <v>6.7199999999999989</v>
      </c>
      <c r="G3972" s="639">
        <f>F3972*Main!$AF$4</f>
        <v>6.7199999999999989</v>
      </c>
      <c r="H3972" s="105"/>
    </row>
    <row r="3973" spans="1:8" x14ac:dyDescent="0.35">
      <c r="A3973" s="416">
        <v>1058613</v>
      </c>
      <c r="B3973" s="254" t="s">
        <v>1075</v>
      </c>
      <c r="C3973" s="320"/>
      <c r="D3973" s="7">
        <v>10000</v>
      </c>
      <c r="E3973" s="650">
        <v>8.4666666666666668</v>
      </c>
      <c r="F3973" s="8">
        <f>E3973/100*$I$2*Main!$AF$2</f>
        <v>10.16</v>
      </c>
      <c r="G3973" s="639">
        <f>F3973*Main!$AF$4</f>
        <v>10.16</v>
      </c>
      <c r="H3973" s="105"/>
    </row>
    <row r="3974" spans="1:8" x14ac:dyDescent="0.35">
      <c r="A3974" s="417">
        <v>9323120</v>
      </c>
      <c r="B3974" s="254" t="s">
        <v>4646</v>
      </c>
      <c r="C3974" s="320"/>
      <c r="D3974" s="7">
        <v>1</v>
      </c>
      <c r="E3974" s="650">
        <v>5465.8833333333332</v>
      </c>
      <c r="F3974" s="8">
        <f>E3974/100*$I$2*Main!$AF$2</f>
        <v>6559.06</v>
      </c>
      <c r="G3974" s="639">
        <f>F3974*Main!$AF$4</f>
        <v>6559.06</v>
      </c>
      <c r="H3974" s="105"/>
    </row>
    <row r="3975" spans="1:8" x14ac:dyDescent="0.35">
      <c r="A3975" s="417">
        <v>46417</v>
      </c>
      <c r="B3975" s="254" t="s">
        <v>4647</v>
      </c>
      <c r="C3975" s="320"/>
      <c r="D3975" s="7">
        <v>4</v>
      </c>
      <c r="E3975" s="650">
        <v>6320.166666666667</v>
      </c>
      <c r="F3975" s="8">
        <f>E3975/100*$I$2*Main!$AF$2</f>
        <v>7584.2</v>
      </c>
      <c r="G3975" s="639">
        <f>F3975*Main!$AF$4</f>
        <v>7584.2</v>
      </c>
      <c r="H3975" s="105"/>
    </row>
    <row r="3976" spans="1:8" x14ac:dyDescent="0.35">
      <c r="A3976" s="417">
        <v>45080</v>
      </c>
      <c r="B3976" s="254" t="s">
        <v>4648</v>
      </c>
      <c r="C3976" s="320"/>
      <c r="D3976" s="7">
        <v>1</v>
      </c>
      <c r="E3976" s="650">
        <v>2343.6</v>
      </c>
      <c r="F3976" s="8">
        <f>E3976/100*$I$2*Main!$AF$2</f>
        <v>2812.32</v>
      </c>
      <c r="G3976" s="639">
        <f>F3976*Main!$AF$4</f>
        <v>2812.32</v>
      </c>
      <c r="H3976" s="105"/>
    </row>
    <row r="3977" spans="1:8" x14ac:dyDescent="0.35">
      <c r="A3977" s="417">
        <v>9184615</v>
      </c>
      <c r="B3977" s="254" t="s">
        <v>4649</v>
      </c>
      <c r="C3977" s="320"/>
      <c r="D3977" s="7">
        <v>1</v>
      </c>
      <c r="E3977" s="650">
        <v>5167.2666666666664</v>
      </c>
      <c r="F3977" s="8">
        <f>E3977/100*$I$2*Main!$AF$2</f>
        <v>6200.7199999999993</v>
      </c>
      <c r="G3977" s="639">
        <f>F3977*Main!$AF$4</f>
        <v>6200.7199999999993</v>
      </c>
      <c r="H3977" s="105"/>
    </row>
    <row r="3978" spans="1:8" x14ac:dyDescent="0.35">
      <c r="A3978" s="416">
        <v>1005712</v>
      </c>
      <c r="B3978" s="254" t="s">
        <v>1076</v>
      </c>
      <c r="C3978" s="320"/>
      <c r="D3978" s="7">
        <v>100</v>
      </c>
      <c r="E3978" s="650">
        <v>236.42500000000001</v>
      </c>
      <c r="F3978" s="8">
        <f>E3978/100*$I$2*Main!$AF$2</f>
        <v>283.71000000000004</v>
      </c>
      <c r="G3978" s="639">
        <f>F3978*Main!$AF$4</f>
        <v>283.71000000000004</v>
      </c>
      <c r="H3978" s="105"/>
    </row>
    <row r="3979" spans="1:8" x14ac:dyDescent="0.35">
      <c r="A3979" s="416">
        <v>1005691</v>
      </c>
      <c r="B3979" s="254" t="s">
        <v>1077</v>
      </c>
      <c r="C3979" s="320"/>
      <c r="D3979" s="7">
        <v>300</v>
      </c>
      <c r="E3979" s="650">
        <v>141.88333333333333</v>
      </c>
      <c r="F3979" s="8">
        <f>E3979/100*$I$2*Main!$AF$2</f>
        <v>170.26</v>
      </c>
      <c r="G3979" s="639">
        <f>F3979*Main!$AF$4</f>
        <v>170.26</v>
      </c>
      <c r="H3979" s="105"/>
    </row>
    <row r="3980" spans="1:8" x14ac:dyDescent="0.35">
      <c r="A3980" s="416">
        <v>1078482</v>
      </c>
      <c r="B3980" s="254" t="s">
        <v>4650</v>
      </c>
      <c r="C3980" s="320"/>
      <c r="D3980" s="7">
        <v>50</v>
      </c>
      <c r="E3980" s="650">
        <v>1281.5666666666666</v>
      </c>
      <c r="F3980" s="8">
        <f>E3980/100*$I$2*Main!$AF$2</f>
        <v>1537.8799999999999</v>
      </c>
      <c r="G3980" s="639">
        <f>F3980*Main!$AF$4</f>
        <v>1537.8799999999999</v>
      </c>
      <c r="H3980" s="105"/>
    </row>
    <row r="3981" spans="1:8" x14ac:dyDescent="0.35">
      <c r="A3981" s="416">
        <v>1076001</v>
      </c>
      <c r="B3981" s="254" t="s">
        <v>4651</v>
      </c>
      <c r="C3981" s="320"/>
      <c r="D3981" s="7">
        <v>50</v>
      </c>
      <c r="E3981" s="650">
        <v>1555.7916666666667</v>
      </c>
      <c r="F3981" s="8">
        <f>E3981/100*$I$2*Main!$AF$2</f>
        <v>1866.95</v>
      </c>
      <c r="G3981" s="639">
        <f>F3981*Main!$AF$4</f>
        <v>1866.95</v>
      </c>
      <c r="H3981" s="105"/>
    </row>
    <row r="3982" spans="1:8" x14ac:dyDescent="0.35">
      <c r="A3982" s="416">
        <v>1005650</v>
      </c>
      <c r="B3982" s="254" t="s">
        <v>4652</v>
      </c>
      <c r="C3982" s="320"/>
      <c r="D3982" s="7">
        <v>1000</v>
      </c>
      <c r="E3982" s="650">
        <v>12.708333333333334</v>
      </c>
      <c r="F3982" s="8">
        <f>E3982/100*$I$2*Main!$AF$2</f>
        <v>15.25</v>
      </c>
      <c r="G3982" s="639">
        <f>F3982*Main!$AF$4</f>
        <v>15.25</v>
      </c>
      <c r="H3982" s="105"/>
    </row>
    <row r="3983" spans="1:8" x14ac:dyDescent="0.35">
      <c r="A3983" s="416">
        <v>1026912</v>
      </c>
      <c r="B3983" s="254" t="s">
        <v>4653</v>
      </c>
      <c r="C3983" s="320"/>
      <c r="D3983" s="7">
        <v>250</v>
      </c>
      <c r="E3983" s="650">
        <v>269.20833333333331</v>
      </c>
      <c r="F3983" s="8">
        <f>E3983/100*$I$2*Main!$AF$2</f>
        <v>323.04999999999995</v>
      </c>
      <c r="G3983" s="639">
        <f>F3983*Main!$AF$4</f>
        <v>323.04999999999995</v>
      </c>
      <c r="H3983" s="105"/>
    </row>
    <row r="3984" spans="1:8" x14ac:dyDescent="0.35">
      <c r="A3984" s="417">
        <v>1014041</v>
      </c>
      <c r="B3984" s="254" t="s">
        <v>4654</v>
      </c>
      <c r="C3984" s="320"/>
      <c r="D3984" s="7">
        <v>250</v>
      </c>
      <c r="E3984" s="650">
        <v>393.32499999999999</v>
      </c>
      <c r="F3984" s="8">
        <f>E3984/100*$I$2*Main!$AF$2</f>
        <v>471.98999999999995</v>
      </c>
      <c r="G3984" s="639">
        <f>F3984*Main!$AF$4</f>
        <v>471.98999999999995</v>
      </c>
      <c r="H3984" s="105"/>
    </row>
    <row r="3985" spans="1:8" x14ac:dyDescent="0.35">
      <c r="A3985" s="417">
        <v>41371</v>
      </c>
      <c r="B3985" s="254" t="s">
        <v>4854</v>
      </c>
      <c r="C3985" s="7"/>
      <c r="D3985" s="7">
        <v>1</v>
      </c>
      <c r="E3985" s="650">
        <v>2267.9</v>
      </c>
      <c r="F3985" s="8">
        <f>E3985/100*$I$2*Main!$AF$2</f>
        <v>2721.4800000000005</v>
      </c>
      <c r="G3985" s="639">
        <f>F3985*Main!$AF$4</f>
        <v>2721.4800000000005</v>
      </c>
      <c r="H3985" s="105"/>
    </row>
    <row r="3986" spans="1:8" x14ac:dyDescent="0.35">
      <c r="A3986" s="417">
        <v>41372</v>
      </c>
      <c r="B3986" s="254" t="s">
        <v>4855</v>
      </c>
      <c r="C3986" s="7"/>
      <c r="D3986" s="7">
        <v>1</v>
      </c>
      <c r="E3986" s="650">
        <v>2345.4916666666668</v>
      </c>
      <c r="F3986" s="8">
        <f>E3986/100*$I$2*Main!$AF$2</f>
        <v>2814.59</v>
      </c>
      <c r="G3986" s="639">
        <f>F3986*Main!$AF$4</f>
        <v>2814.59</v>
      </c>
      <c r="H3986" s="105"/>
    </row>
    <row r="3987" spans="1:8" x14ac:dyDescent="0.35">
      <c r="A3987" s="417">
        <v>41373</v>
      </c>
      <c r="B3987" s="254" t="s">
        <v>4856</v>
      </c>
      <c r="C3987" s="7"/>
      <c r="D3987" s="7">
        <v>1</v>
      </c>
      <c r="E3987" s="650">
        <v>2422.9749999999999</v>
      </c>
      <c r="F3987" s="8">
        <f>E3987/100*$I$2*Main!$AF$2</f>
        <v>2907.5699999999997</v>
      </c>
      <c r="G3987" s="639">
        <f>F3987*Main!$AF$4</f>
        <v>2907.5699999999997</v>
      </c>
      <c r="H3987" s="105"/>
    </row>
    <row r="3988" spans="1:8" x14ac:dyDescent="0.35">
      <c r="A3988" s="417">
        <v>41374</v>
      </c>
      <c r="B3988" s="254" t="s">
        <v>4857</v>
      </c>
      <c r="C3988" s="7"/>
      <c r="D3988" s="7">
        <v>1</v>
      </c>
      <c r="E3988" s="650">
        <v>2500.5500000000002</v>
      </c>
      <c r="F3988" s="8">
        <f>E3988/100*$I$2*Main!$AF$2</f>
        <v>3000.6600000000003</v>
      </c>
      <c r="G3988" s="639">
        <f>F3988*Main!$AF$4</f>
        <v>3000.6600000000003</v>
      </c>
      <c r="H3988" s="105"/>
    </row>
    <row r="3989" spans="1:8" x14ac:dyDescent="0.35">
      <c r="A3989" s="417">
        <v>41375</v>
      </c>
      <c r="B3989" s="254" t="s">
        <v>4858</v>
      </c>
      <c r="C3989" s="7"/>
      <c r="D3989" s="7">
        <v>1</v>
      </c>
      <c r="E3989" s="650">
        <v>2604.8833333333332</v>
      </c>
      <c r="F3989" s="8">
        <f>E3989/100*$I$2*Main!$AF$2</f>
        <v>3125.8599999999997</v>
      </c>
      <c r="G3989" s="639">
        <f>F3989*Main!$AF$4</f>
        <v>3125.8599999999997</v>
      </c>
      <c r="H3989" s="105"/>
    </row>
    <row r="3990" spans="1:8" x14ac:dyDescent="0.35">
      <c r="A3990" s="417">
        <v>41376</v>
      </c>
      <c r="B3990" s="254" t="s">
        <v>4859</v>
      </c>
      <c r="C3990" s="7"/>
      <c r="D3990" s="7">
        <v>1</v>
      </c>
      <c r="E3990" s="650">
        <v>2682.4583333333335</v>
      </c>
      <c r="F3990" s="8">
        <f>E3990/100*$I$2*Main!$AF$2</f>
        <v>3218.9500000000003</v>
      </c>
      <c r="G3990" s="639">
        <f>F3990*Main!$AF$4</f>
        <v>3218.9500000000003</v>
      </c>
      <c r="H3990" s="105"/>
    </row>
    <row r="3991" spans="1:8" x14ac:dyDescent="0.35">
      <c r="A3991" s="417">
        <v>41377</v>
      </c>
      <c r="B3991" s="254" t="s">
        <v>4860</v>
      </c>
      <c r="C3991" s="7"/>
      <c r="D3991" s="7">
        <v>1</v>
      </c>
      <c r="E3991" s="650">
        <v>3001.7583333333332</v>
      </c>
      <c r="F3991" s="8">
        <f>E3991/100*$I$2*Main!$AF$2</f>
        <v>3602.1099999999997</v>
      </c>
      <c r="G3991" s="639">
        <f>F3991*Main!$AF$4</f>
        <v>3602.1099999999997</v>
      </c>
      <c r="H3991" s="105"/>
    </row>
    <row r="3992" spans="1:8" x14ac:dyDescent="0.35">
      <c r="A3992" s="417">
        <v>41378</v>
      </c>
      <c r="B3992" s="254" t="s">
        <v>4861</v>
      </c>
      <c r="C3992" s="7"/>
      <c r="D3992" s="7">
        <v>1</v>
      </c>
      <c r="E3992" s="650">
        <v>3079.2666666666669</v>
      </c>
      <c r="F3992" s="8">
        <f>E3992/100*$I$2*Main!$AF$2</f>
        <v>3695.1200000000003</v>
      </c>
      <c r="G3992" s="639">
        <f>F3992*Main!$AF$4</f>
        <v>3695.1200000000003</v>
      </c>
      <c r="H3992" s="105"/>
    </row>
    <row r="3993" spans="1:8" x14ac:dyDescent="0.35">
      <c r="A3993" s="417">
        <v>41379</v>
      </c>
      <c r="B3993" s="254" t="s">
        <v>4862</v>
      </c>
      <c r="C3993" s="7"/>
      <c r="D3993" s="7">
        <v>1</v>
      </c>
      <c r="E3993" s="650">
        <v>3156.7833333333333</v>
      </c>
      <c r="F3993" s="8">
        <f>E3993/100*$I$2*Main!$AF$2</f>
        <v>3788.14</v>
      </c>
      <c r="G3993" s="639">
        <f>F3993*Main!$AF$4</f>
        <v>3788.14</v>
      </c>
      <c r="H3993" s="105"/>
    </row>
    <row r="3994" spans="1:8" x14ac:dyDescent="0.35">
      <c r="A3994" s="417">
        <v>9079526</v>
      </c>
      <c r="B3994" s="254" t="s">
        <v>4848</v>
      </c>
      <c r="C3994" s="7"/>
      <c r="D3994" s="7">
        <v>1</v>
      </c>
      <c r="E3994" s="650">
        <v>936.91666666666663</v>
      </c>
      <c r="F3994" s="8">
        <f>E3994/100*$I$2*Main!$AF$2</f>
        <v>1124.3</v>
      </c>
      <c r="G3994" s="639">
        <f>F3994*Main!$AF$4</f>
        <v>1124.3</v>
      </c>
      <c r="H3994" s="105"/>
    </row>
    <row r="3995" spans="1:8" x14ac:dyDescent="0.35">
      <c r="A3995" s="417">
        <v>9339352</v>
      </c>
      <c r="B3995" s="254" t="s">
        <v>4982</v>
      </c>
      <c r="C3995" s="7"/>
      <c r="D3995" s="7">
        <v>1</v>
      </c>
      <c r="E3995" s="650">
        <v>3193.4666666666667</v>
      </c>
      <c r="F3995" s="8">
        <f>E3995/100*$I$2*Main!$AF$2</f>
        <v>3832.1600000000003</v>
      </c>
      <c r="G3995" s="639">
        <f>F3995*Main!$AF$4</f>
        <v>3832.1600000000003</v>
      </c>
      <c r="H3995" s="105"/>
    </row>
    <row r="3996" spans="1:8" x14ac:dyDescent="0.35">
      <c r="A3996" s="417">
        <v>9339344</v>
      </c>
      <c r="B3996" s="254" t="s">
        <v>4983</v>
      </c>
      <c r="C3996" s="7"/>
      <c r="D3996" s="7">
        <v>1</v>
      </c>
      <c r="E3996" s="650">
        <v>3193.4666666666667</v>
      </c>
      <c r="F3996" s="8">
        <f>E3996/100*$I$2*Main!$AF$2</f>
        <v>3832.1600000000003</v>
      </c>
      <c r="G3996" s="639">
        <f>F3996*Main!$AF$4</f>
        <v>3832.1600000000003</v>
      </c>
      <c r="H3996" s="105"/>
    </row>
    <row r="3997" spans="1:8" x14ac:dyDescent="0.35">
      <c r="A3997" s="417">
        <v>9339354</v>
      </c>
      <c r="B3997" s="254" t="s">
        <v>4984</v>
      </c>
      <c r="C3997" s="7"/>
      <c r="D3997" s="7">
        <v>1</v>
      </c>
      <c r="E3997" s="650">
        <v>3512.8</v>
      </c>
      <c r="F3997" s="8">
        <f>E3997/100*$I$2*Main!$AF$2</f>
        <v>4215.3599999999997</v>
      </c>
      <c r="G3997" s="639">
        <f>F3997*Main!$AF$4</f>
        <v>4215.3599999999997</v>
      </c>
      <c r="H3997" s="105"/>
    </row>
    <row r="3998" spans="1:8" x14ac:dyDescent="0.35">
      <c r="A3998" s="417">
        <v>9339346</v>
      </c>
      <c r="B3998" s="254" t="s">
        <v>4985</v>
      </c>
      <c r="C3998" s="7"/>
      <c r="D3998" s="7">
        <v>1</v>
      </c>
      <c r="E3998" s="650">
        <v>3512.8</v>
      </c>
      <c r="F3998" s="8">
        <f>E3998/100*$I$2*Main!$AF$2</f>
        <v>4215.3599999999997</v>
      </c>
      <c r="G3998" s="639">
        <f>F3998*Main!$AF$4</f>
        <v>4215.3599999999997</v>
      </c>
      <c r="H3998" s="105"/>
    </row>
    <row r="3999" spans="1:8" x14ac:dyDescent="0.35">
      <c r="A3999" s="417">
        <v>9339356</v>
      </c>
      <c r="B3999" s="254" t="s">
        <v>4986</v>
      </c>
      <c r="C3999" s="7"/>
      <c r="D3999" s="7">
        <v>1</v>
      </c>
      <c r="E3999" s="650">
        <v>3512.8</v>
      </c>
      <c r="F3999" s="8">
        <f>E3999/100*$I$2*Main!$AF$2</f>
        <v>4215.3599999999997</v>
      </c>
      <c r="G3999" s="639">
        <f>F3999*Main!$AF$4</f>
        <v>4215.3599999999997</v>
      </c>
      <c r="H3999" s="105"/>
    </row>
    <row r="4000" spans="1:8" x14ac:dyDescent="0.35">
      <c r="A4000" s="417">
        <v>9339347</v>
      </c>
      <c r="B4000" s="254" t="s">
        <v>4987</v>
      </c>
      <c r="C4000" s="7"/>
      <c r="D4000" s="7">
        <v>1</v>
      </c>
      <c r="E4000" s="650">
        <v>3512.8</v>
      </c>
      <c r="F4000" s="8">
        <f>E4000/100*$I$2*Main!$AF$2</f>
        <v>4215.3599999999997</v>
      </c>
      <c r="G4000" s="639">
        <f>F4000*Main!$AF$4</f>
        <v>4215.3599999999997</v>
      </c>
      <c r="H4000" s="105"/>
    </row>
    <row r="4001" spans="1:8" x14ac:dyDescent="0.35">
      <c r="A4001" s="417">
        <v>9339357</v>
      </c>
      <c r="B4001" s="254" t="s">
        <v>4988</v>
      </c>
      <c r="C4001" s="7"/>
      <c r="D4001" s="7">
        <v>1</v>
      </c>
      <c r="E4001" s="650">
        <v>3193.4666666666667</v>
      </c>
      <c r="F4001" s="8">
        <f>E4001/100*$I$2*Main!$AF$2</f>
        <v>3832.1600000000003</v>
      </c>
      <c r="G4001" s="639">
        <f>F4001*Main!$AF$4</f>
        <v>3832.1600000000003</v>
      </c>
      <c r="H4001" s="105"/>
    </row>
    <row r="4002" spans="1:8" x14ac:dyDescent="0.35">
      <c r="A4002" s="417">
        <v>9339348</v>
      </c>
      <c r="B4002" s="254" t="s">
        <v>4989</v>
      </c>
      <c r="C4002" s="7"/>
      <c r="D4002" s="7">
        <v>1</v>
      </c>
      <c r="E4002" s="650">
        <v>3193.4666666666667</v>
      </c>
      <c r="F4002" s="8">
        <f>E4002/100*$I$2*Main!$AF$2</f>
        <v>3832.1600000000003</v>
      </c>
      <c r="G4002" s="639">
        <f>F4002*Main!$AF$4</f>
        <v>3832.1600000000003</v>
      </c>
      <c r="H4002" s="105"/>
    </row>
    <row r="4003" spans="1:8" x14ac:dyDescent="0.35">
      <c r="A4003" s="417">
        <v>9339363</v>
      </c>
      <c r="B4003" s="254" t="s">
        <v>4990</v>
      </c>
      <c r="C4003" s="7"/>
      <c r="D4003" s="7">
        <v>1</v>
      </c>
      <c r="E4003" s="650">
        <v>3512.8</v>
      </c>
      <c r="F4003" s="8">
        <f>E4003/100*$I$2*Main!$AF$2</f>
        <v>4215.3599999999997</v>
      </c>
      <c r="G4003" s="639">
        <f>F4003*Main!$AF$4</f>
        <v>4215.3599999999997</v>
      </c>
      <c r="H4003" s="105"/>
    </row>
    <row r="4004" spans="1:8" x14ac:dyDescent="0.35">
      <c r="A4004" s="417">
        <v>9339349</v>
      </c>
      <c r="B4004" s="254" t="s">
        <v>4991</v>
      </c>
      <c r="C4004" s="7"/>
      <c r="D4004" s="7">
        <v>1</v>
      </c>
      <c r="E4004" s="650">
        <v>3512.8</v>
      </c>
      <c r="F4004" s="8">
        <f>E4004/100*$I$2*Main!$AF$2</f>
        <v>4215.3599999999997</v>
      </c>
      <c r="G4004" s="639">
        <f>F4004*Main!$AF$4</f>
        <v>4215.3599999999997</v>
      </c>
      <c r="H4004" s="105"/>
    </row>
    <row r="4005" spans="1:8" x14ac:dyDescent="0.35">
      <c r="A4005" s="417">
        <v>9339364</v>
      </c>
      <c r="B4005" s="254" t="s">
        <v>4992</v>
      </c>
      <c r="C4005" s="7"/>
      <c r="D4005" s="7">
        <v>1</v>
      </c>
      <c r="E4005" s="650">
        <v>3512.8</v>
      </c>
      <c r="F4005" s="8">
        <f>E4005/100*$I$2*Main!$AF$2</f>
        <v>4215.3599999999997</v>
      </c>
      <c r="G4005" s="639">
        <f>F4005*Main!$AF$4</f>
        <v>4215.3599999999997</v>
      </c>
      <c r="H4005" s="105"/>
    </row>
    <row r="4006" spans="1:8" x14ac:dyDescent="0.35">
      <c r="A4006" s="417">
        <v>9339350</v>
      </c>
      <c r="B4006" s="254" t="s">
        <v>4993</v>
      </c>
      <c r="C4006" s="7"/>
      <c r="D4006" s="7">
        <v>1</v>
      </c>
      <c r="E4006" s="650">
        <v>3512.8</v>
      </c>
      <c r="F4006" s="8">
        <f>E4006/100*$I$2*Main!$AF$2</f>
        <v>4215.3599999999997</v>
      </c>
      <c r="G4006" s="639">
        <f>F4006*Main!$AF$4</f>
        <v>4215.3599999999997</v>
      </c>
      <c r="H4006" s="105"/>
    </row>
    <row r="4007" spans="1:8" x14ac:dyDescent="0.35">
      <c r="A4007" s="417">
        <v>9339382</v>
      </c>
      <c r="B4007" s="254" t="s">
        <v>4994</v>
      </c>
      <c r="C4007" s="7"/>
      <c r="D4007" s="7">
        <v>1</v>
      </c>
      <c r="E4007" s="650">
        <v>2858.5250000000001</v>
      </c>
      <c r="F4007" s="8">
        <f>E4007/100*$I$2*Main!$AF$2</f>
        <v>3430.2300000000005</v>
      </c>
      <c r="G4007" s="639">
        <f>F4007*Main!$AF$4</f>
        <v>3430.2300000000005</v>
      </c>
      <c r="H4007" s="105"/>
    </row>
    <row r="4008" spans="1:8" x14ac:dyDescent="0.35">
      <c r="A4008" s="417">
        <v>9339366</v>
      </c>
      <c r="B4008" s="254" t="s">
        <v>4995</v>
      </c>
      <c r="C4008" s="7"/>
      <c r="D4008" s="7">
        <v>1</v>
      </c>
      <c r="E4008" s="650">
        <v>2858.5250000000001</v>
      </c>
      <c r="F4008" s="8">
        <f>E4008/100*$I$2*Main!$AF$2</f>
        <v>3430.2300000000005</v>
      </c>
      <c r="G4008" s="639">
        <f>F4008*Main!$AF$4</f>
        <v>3430.2300000000005</v>
      </c>
      <c r="H4008" s="105"/>
    </row>
    <row r="4009" spans="1:8" x14ac:dyDescent="0.35">
      <c r="A4009" s="417">
        <v>9339383</v>
      </c>
      <c r="B4009" s="254" t="s">
        <v>4996</v>
      </c>
      <c r="C4009" s="7"/>
      <c r="D4009" s="7">
        <v>1</v>
      </c>
      <c r="E4009" s="650">
        <v>3144.35</v>
      </c>
      <c r="F4009" s="8">
        <f>E4009/100*$I$2*Main!$AF$2</f>
        <v>3773.2200000000003</v>
      </c>
      <c r="G4009" s="639">
        <f>F4009*Main!$AF$4</f>
        <v>3773.2200000000003</v>
      </c>
      <c r="H4009" s="105"/>
    </row>
    <row r="4010" spans="1:8" x14ac:dyDescent="0.35">
      <c r="A4010" s="417">
        <v>9339367</v>
      </c>
      <c r="B4010" s="254" t="s">
        <v>4997</v>
      </c>
      <c r="C4010" s="7"/>
      <c r="D4010" s="7">
        <v>1</v>
      </c>
      <c r="E4010" s="650">
        <v>3144.35</v>
      </c>
      <c r="F4010" s="8">
        <f>E4010/100*$I$2*Main!$AF$2</f>
        <v>3773.2200000000003</v>
      </c>
      <c r="G4010" s="639">
        <f>F4010*Main!$AF$4</f>
        <v>3773.2200000000003</v>
      </c>
      <c r="H4010" s="105"/>
    </row>
    <row r="4011" spans="1:8" x14ac:dyDescent="0.35">
      <c r="A4011" s="417">
        <v>9339384</v>
      </c>
      <c r="B4011" s="254" t="s">
        <v>4998</v>
      </c>
      <c r="C4011" s="7"/>
      <c r="D4011" s="7">
        <v>1</v>
      </c>
      <c r="E4011" s="650">
        <v>3144.35</v>
      </c>
      <c r="F4011" s="8">
        <f>E4011/100*$I$2*Main!$AF$2</f>
        <v>3773.2200000000003</v>
      </c>
      <c r="G4011" s="639">
        <f>F4011*Main!$AF$4</f>
        <v>3773.2200000000003</v>
      </c>
      <c r="H4011" s="105"/>
    </row>
    <row r="4012" spans="1:8" x14ac:dyDescent="0.35">
      <c r="A4012" s="417">
        <v>9339368</v>
      </c>
      <c r="B4012" s="254" t="s">
        <v>4999</v>
      </c>
      <c r="C4012" s="7"/>
      <c r="D4012" s="7">
        <v>1</v>
      </c>
      <c r="E4012" s="650">
        <v>3144.35</v>
      </c>
      <c r="F4012" s="8">
        <f>E4012/100*$I$2*Main!$AF$2</f>
        <v>3773.2200000000003</v>
      </c>
      <c r="G4012" s="639">
        <f>F4012*Main!$AF$4</f>
        <v>3773.2200000000003</v>
      </c>
      <c r="H4012" s="105"/>
    </row>
    <row r="4013" spans="1:8" x14ac:dyDescent="0.35">
      <c r="A4013" s="417">
        <v>9339386</v>
      </c>
      <c r="B4013" s="254" t="s">
        <v>5000</v>
      </c>
      <c r="C4013" s="7"/>
      <c r="D4013" s="7">
        <v>1</v>
      </c>
      <c r="E4013" s="650">
        <v>2858.5250000000001</v>
      </c>
      <c r="F4013" s="8">
        <f>E4013/100*$I$2*Main!$AF$2</f>
        <v>3430.2300000000005</v>
      </c>
      <c r="G4013" s="639">
        <f>F4013*Main!$AF$4</f>
        <v>3430.2300000000005</v>
      </c>
      <c r="H4013" s="105"/>
    </row>
    <row r="4014" spans="1:8" x14ac:dyDescent="0.35">
      <c r="A4014" s="417">
        <v>9339369</v>
      </c>
      <c r="B4014" s="254" t="s">
        <v>5001</v>
      </c>
      <c r="C4014" s="7"/>
      <c r="D4014" s="7">
        <v>1</v>
      </c>
      <c r="E4014" s="650">
        <v>2858.5250000000001</v>
      </c>
      <c r="F4014" s="8">
        <f>E4014/100*$I$2*Main!$AF$2</f>
        <v>3430.2300000000005</v>
      </c>
      <c r="G4014" s="639">
        <f>F4014*Main!$AF$4</f>
        <v>3430.2300000000005</v>
      </c>
      <c r="H4014" s="105"/>
    </row>
    <row r="4015" spans="1:8" x14ac:dyDescent="0.35">
      <c r="A4015" s="417">
        <v>9339387</v>
      </c>
      <c r="B4015" s="254" t="s">
        <v>5002</v>
      </c>
      <c r="C4015" s="7"/>
      <c r="D4015" s="7">
        <v>1</v>
      </c>
      <c r="E4015" s="650">
        <v>3144.35</v>
      </c>
      <c r="F4015" s="8">
        <f>E4015/100*$I$2*Main!$AF$2</f>
        <v>3773.2200000000003</v>
      </c>
      <c r="G4015" s="639">
        <f>F4015*Main!$AF$4</f>
        <v>3773.2200000000003</v>
      </c>
      <c r="H4015" s="105"/>
    </row>
    <row r="4016" spans="1:8" x14ac:dyDescent="0.35">
      <c r="A4016" s="417">
        <v>9339370</v>
      </c>
      <c r="B4016" s="254" t="s">
        <v>5003</v>
      </c>
      <c r="C4016" s="7"/>
      <c r="D4016" s="7">
        <v>1</v>
      </c>
      <c r="E4016" s="650">
        <v>3144.35</v>
      </c>
      <c r="F4016" s="8">
        <f>E4016/100*$I$2*Main!$AF$2</f>
        <v>3773.2200000000003</v>
      </c>
      <c r="G4016" s="639">
        <f>F4016*Main!$AF$4</f>
        <v>3773.2200000000003</v>
      </c>
      <c r="H4016" s="105"/>
    </row>
    <row r="4017" spans="1:8" x14ac:dyDescent="0.35">
      <c r="A4017" s="417">
        <v>9339388</v>
      </c>
      <c r="B4017" s="254" t="s">
        <v>5004</v>
      </c>
      <c r="C4017" s="7"/>
      <c r="D4017" s="7">
        <v>1</v>
      </c>
      <c r="E4017" s="650">
        <v>3144.35</v>
      </c>
      <c r="F4017" s="8">
        <f>E4017/100*$I$2*Main!$AF$2</f>
        <v>3773.2200000000003</v>
      </c>
      <c r="G4017" s="639">
        <f>F4017*Main!$AF$4</f>
        <v>3773.2200000000003</v>
      </c>
      <c r="H4017" s="105"/>
    </row>
    <row r="4018" spans="1:8" x14ac:dyDescent="0.35">
      <c r="A4018" s="417">
        <v>9339381</v>
      </c>
      <c r="B4018" s="254" t="s">
        <v>5005</v>
      </c>
      <c r="C4018" s="7"/>
      <c r="D4018" s="7">
        <v>1</v>
      </c>
      <c r="E4018" s="650">
        <v>3144.35</v>
      </c>
      <c r="F4018" s="8">
        <f>E4018/100*$I$2*Main!$AF$2</f>
        <v>3773.2200000000003</v>
      </c>
      <c r="G4018" s="639">
        <f>F4018*Main!$AF$4</f>
        <v>3773.2200000000003</v>
      </c>
      <c r="H4018" s="105"/>
    </row>
    <row r="4019" spans="1:8" x14ac:dyDescent="0.35">
      <c r="A4019" s="417">
        <v>9339477</v>
      </c>
      <c r="B4019" s="254" t="s">
        <v>5006</v>
      </c>
      <c r="C4019" s="7"/>
      <c r="D4019" s="7">
        <v>1</v>
      </c>
      <c r="E4019" s="650">
        <v>2467.9583333333335</v>
      </c>
      <c r="F4019" s="8">
        <f>E4019/100*$I$2*Main!$AF$2</f>
        <v>2961.55</v>
      </c>
      <c r="G4019" s="639">
        <f>F4019*Main!$AF$4</f>
        <v>2961.55</v>
      </c>
      <c r="H4019" s="105"/>
    </row>
    <row r="4020" spans="1:8" x14ac:dyDescent="0.35">
      <c r="A4020" s="417">
        <v>9339389</v>
      </c>
      <c r="B4020" s="254" t="s">
        <v>5007</v>
      </c>
      <c r="C4020" s="7"/>
      <c r="D4020" s="7">
        <v>1</v>
      </c>
      <c r="E4020" s="650">
        <v>2467.9583333333335</v>
      </c>
      <c r="F4020" s="8">
        <f>E4020/100*$I$2*Main!$AF$2</f>
        <v>2961.55</v>
      </c>
      <c r="G4020" s="639">
        <f>F4020*Main!$AF$4</f>
        <v>2961.55</v>
      </c>
      <c r="H4020" s="105"/>
    </row>
    <row r="4021" spans="1:8" x14ac:dyDescent="0.35">
      <c r="A4021" s="417">
        <v>9339478</v>
      </c>
      <c r="B4021" s="254" t="s">
        <v>5008</v>
      </c>
      <c r="C4021" s="7"/>
      <c r="D4021" s="7">
        <v>1</v>
      </c>
      <c r="E4021" s="650">
        <v>2714.8</v>
      </c>
      <c r="F4021" s="8">
        <f>E4021/100*$I$2*Main!$AF$2</f>
        <v>3257.76</v>
      </c>
      <c r="G4021" s="639">
        <f>F4021*Main!$AF$4</f>
        <v>3257.76</v>
      </c>
      <c r="H4021" s="105"/>
    </row>
    <row r="4022" spans="1:8" x14ac:dyDescent="0.35">
      <c r="A4022" s="417">
        <v>9339390</v>
      </c>
      <c r="B4022" s="254" t="s">
        <v>5009</v>
      </c>
      <c r="C4022" s="7"/>
      <c r="D4022" s="7">
        <v>1</v>
      </c>
      <c r="E4022" s="650">
        <v>2714.8</v>
      </c>
      <c r="F4022" s="8">
        <f>E4022/100*$I$2*Main!$AF$2</f>
        <v>3257.76</v>
      </c>
      <c r="G4022" s="639">
        <f>F4022*Main!$AF$4</f>
        <v>3257.76</v>
      </c>
      <c r="H4022" s="105"/>
    </row>
    <row r="4023" spans="1:8" x14ac:dyDescent="0.35">
      <c r="A4023" s="417">
        <v>9339479</v>
      </c>
      <c r="B4023" s="254" t="s">
        <v>5010</v>
      </c>
      <c r="C4023" s="7"/>
      <c r="D4023" s="7">
        <v>1</v>
      </c>
      <c r="E4023" s="650">
        <v>2714.8</v>
      </c>
      <c r="F4023" s="8">
        <f>E4023/100*$I$2*Main!$AF$2</f>
        <v>3257.76</v>
      </c>
      <c r="G4023" s="639">
        <f>F4023*Main!$AF$4</f>
        <v>3257.76</v>
      </c>
      <c r="H4023" s="105"/>
    </row>
    <row r="4024" spans="1:8" x14ac:dyDescent="0.35">
      <c r="A4024" s="417">
        <v>9339391</v>
      </c>
      <c r="B4024" s="254" t="s">
        <v>5011</v>
      </c>
      <c r="C4024" s="7"/>
      <c r="D4024" s="7">
        <v>1</v>
      </c>
      <c r="E4024" s="650">
        <v>2714.8</v>
      </c>
      <c r="F4024" s="8">
        <f>E4024/100*$I$2*Main!$AF$2</f>
        <v>3257.76</v>
      </c>
      <c r="G4024" s="639">
        <f>F4024*Main!$AF$4</f>
        <v>3257.76</v>
      </c>
      <c r="H4024" s="105"/>
    </row>
    <row r="4025" spans="1:8" x14ac:dyDescent="0.35">
      <c r="A4025" s="417">
        <v>9339481</v>
      </c>
      <c r="B4025" s="254" t="s">
        <v>5012</v>
      </c>
      <c r="C4025" s="7"/>
      <c r="D4025" s="7">
        <v>1</v>
      </c>
      <c r="E4025" s="650">
        <v>2467.9583333333335</v>
      </c>
      <c r="F4025" s="8">
        <f>E4025/100*$I$2*Main!$AF$2</f>
        <v>2961.55</v>
      </c>
      <c r="G4025" s="639">
        <f>F4025*Main!$AF$4</f>
        <v>2961.55</v>
      </c>
      <c r="H4025" s="105"/>
    </row>
    <row r="4026" spans="1:8" x14ac:dyDescent="0.35">
      <c r="A4026" s="417">
        <v>9339392</v>
      </c>
      <c r="B4026" s="254" t="s">
        <v>5013</v>
      </c>
      <c r="C4026" s="7"/>
      <c r="D4026" s="7">
        <v>1</v>
      </c>
      <c r="E4026" s="650">
        <v>2467.9583333333335</v>
      </c>
      <c r="F4026" s="8">
        <f>E4026/100*$I$2*Main!$AF$2</f>
        <v>2961.55</v>
      </c>
      <c r="G4026" s="639">
        <f>F4026*Main!$AF$4</f>
        <v>2961.55</v>
      </c>
      <c r="H4026" s="105"/>
    </row>
    <row r="4027" spans="1:8" x14ac:dyDescent="0.35">
      <c r="A4027" s="417">
        <v>9339482</v>
      </c>
      <c r="B4027" s="254" t="s">
        <v>5014</v>
      </c>
      <c r="C4027" s="7"/>
      <c r="D4027" s="7">
        <v>1</v>
      </c>
      <c r="E4027" s="650">
        <v>2714.8</v>
      </c>
      <c r="F4027" s="8">
        <f>E4027/100*$I$2*Main!$AF$2</f>
        <v>3257.76</v>
      </c>
      <c r="G4027" s="639">
        <f>F4027*Main!$AF$4</f>
        <v>3257.76</v>
      </c>
      <c r="H4027" s="105"/>
    </row>
    <row r="4028" spans="1:8" x14ac:dyDescent="0.35">
      <c r="A4028" s="417">
        <v>9339393</v>
      </c>
      <c r="B4028" s="254" t="s">
        <v>5015</v>
      </c>
      <c r="C4028" s="7"/>
      <c r="D4028" s="7">
        <v>1</v>
      </c>
      <c r="E4028" s="650">
        <v>2714.8</v>
      </c>
      <c r="F4028" s="8">
        <f>E4028/100*$I$2*Main!$AF$2</f>
        <v>3257.76</v>
      </c>
      <c r="G4028" s="639">
        <f>F4028*Main!$AF$4</f>
        <v>3257.76</v>
      </c>
      <c r="H4028" s="105"/>
    </row>
    <row r="4029" spans="1:8" x14ac:dyDescent="0.35">
      <c r="A4029" s="417">
        <v>9339483</v>
      </c>
      <c r="B4029" s="254" t="s">
        <v>5016</v>
      </c>
      <c r="C4029" s="7"/>
      <c r="D4029" s="7">
        <v>1</v>
      </c>
      <c r="E4029" s="650">
        <v>2714.8</v>
      </c>
      <c r="F4029" s="8">
        <f>E4029/100*$I$2*Main!$AF$2</f>
        <v>3257.76</v>
      </c>
      <c r="G4029" s="639">
        <f>F4029*Main!$AF$4</f>
        <v>3257.76</v>
      </c>
      <c r="H4029" s="105"/>
    </row>
    <row r="4030" spans="1:8" x14ac:dyDescent="0.35">
      <c r="A4030" s="417">
        <v>9339394</v>
      </c>
      <c r="B4030" s="254" t="s">
        <v>5017</v>
      </c>
      <c r="C4030" s="7"/>
      <c r="D4030" s="7">
        <v>1</v>
      </c>
      <c r="E4030" s="650">
        <v>2714.8</v>
      </c>
      <c r="F4030" s="8">
        <f>E4030/100*$I$2*Main!$AF$2</f>
        <v>3257.76</v>
      </c>
      <c r="G4030" s="639">
        <f>F4030*Main!$AF$4</f>
        <v>3257.76</v>
      </c>
      <c r="H4030" s="105"/>
    </row>
    <row r="4031" spans="1:8" x14ac:dyDescent="0.35">
      <c r="A4031" s="417">
        <v>9339500</v>
      </c>
      <c r="B4031" s="254" t="s">
        <v>5018</v>
      </c>
      <c r="C4031" s="7"/>
      <c r="D4031" s="7">
        <v>1</v>
      </c>
      <c r="E4031" s="650">
        <v>2410.4166666666665</v>
      </c>
      <c r="F4031" s="8">
        <f>E4031/100*$I$2*Main!$AF$2</f>
        <v>2892.4999999999995</v>
      </c>
      <c r="G4031" s="639">
        <f>F4031*Main!$AF$4</f>
        <v>2892.4999999999995</v>
      </c>
      <c r="H4031" s="105"/>
    </row>
    <row r="4032" spans="1:8" x14ac:dyDescent="0.35">
      <c r="A4032" s="417">
        <v>9279168</v>
      </c>
      <c r="B4032" s="254" t="s">
        <v>5019</v>
      </c>
      <c r="C4032" s="7"/>
      <c r="D4032" s="7">
        <v>1</v>
      </c>
      <c r="E4032" s="650">
        <v>3161.1666666666665</v>
      </c>
      <c r="F4032" s="8">
        <f>E4032/100*$I$2*Main!$AF$2</f>
        <v>3793.3999999999996</v>
      </c>
      <c r="G4032" s="639">
        <f>F4032*Main!$AF$4</f>
        <v>3793.3999999999996</v>
      </c>
      <c r="H4032" s="105"/>
    </row>
    <row r="4033" spans="1:8" x14ac:dyDescent="0.35">
      <c r="A4033" s="417">
        <v>9339502</v>
      </c>
      <c r="B4033" s="254" t="s">
        <v>5020</v>
      </c>
      <c r="C4033" s="7"/>
      <c r="D4033" s="7">
        <v>1</v>
      </c>
      <c r="E4033" s="650">
        <v>3161.1666666666665</v>
      </c>
      <c r="F4033" s="8">
        <f>E4033/100*$I$2*Main!$AF$2</f>
        <v>3793.3999999999996</v>
      </c>
      <c r="G4033" s="639">
        <f>F4033*Main!$AF$4</f>
        <v>3793.3999999999996</v>
      </c>
      <c r="H4033" s="105"/>
    </row>
    <row r="4034" spans="1:8" x14ac:dyDescent="0.35">
      <c r="A4034" s="417">
        <v>9339503</v>
      </c>
      <c r="B4034" s="254" t="s">
        <v>5021</v>
      </c>
      <c r="C4034" s="7"/>
      <c r="D4034" s="7">
        <v>1</v>
      </c>
      <c r="E4034" s="650">
        <v>4627.9333333333334</v>
      </c>
      <c r="F4034" s="8">
        <f>E4034/100*$I$2*Main!$AF$2</f>
        <v>5553.52</v>
      </c>
      <c r="G4034" s="639">
        <f>F4034*Main!$AF$4</f>
        <v>5553.52</v>
      </c>
      <c r="H4034" s="105"/>
    </row>
    <row r="4035" spans="1:8" x14ac:dyDescent="0.35">
      <c r="A4035" s="417">
        <v>9279169</v>
      </c>
      <c r="B4035" s="254" t="s">
        <v>5022</v>
      </c>
      <c r="C4035" s="7"/>
      <c r="D4035" s="7">
        <v>1</v>
      </c>
      <c r="E4035" s="650">
        <v>6069.3666666666668</v>
      </c>
      <c r="F4035" s="8">
        <f>E4035/100*$I$2*Main!$AF$2</f>
        <v>7283.24</v>
      </c>
      <c r="G4035" s="639">
        <f>F4035*Main!$AF$4</f>
        <v>7283.24</v>
      </c>
      <c r="H4035" s="105"/>
    </row>
    <row r="4036" spans="1:8" x14ac:dyDescent="0.35">
      <c r="A4036" s="417">
        <v>9339505</v>
      </c>
      <c r="B4036" s="254" t="s">
        <v>5023</v>
      </c>
      <c r="C4036" s="7"/>
      <c r="D4036" s="7">
        <v>1</v>
      </c>
      <c r="E4036" s="650">
        <v>6069.3666666666668</v>
      </c>
      <c r="F4036" s="8">
        <f>E4036/100*$I$2*Main!$AF$2</f>
        <v>7283.24</v>
      </c>
      <c r="G4036" s="639">
        <f>F4036*Main!$AF$4</f>
        <v>7283.24</v>
      </c>
      <c r="H4036" s="105"/>
    </row>
    <row r="4037" spans="1:8" x14ac:dyDescent="0.35">
      <c r="A4037" s="417">
        <v>9339507</v>
      </c>
      <c r="B4037" s="254" t="s">
        <v>5024</v>
      </c>
      <c r="C4037" s="7"/>
      <c r="D4037" s="7">
        <v>1</v>
      </c>
      <c r="E4037" s="650">
        <v>1857.8</v>
      </c>
      <c r="F4037" s="8">
        <f>E4037/100*$I$2*Main!$AF$2</f>
        <v>2229.36</v>
      </c>
      <c r="G4037" s="639">
        <f>F4037*Main!$AF$4</f>
        <v>2229.36</v>
      </c>
      <c r="H4037" s="105"/>
    </row>
    <row r="4038" spans="1:8" x14ac:dyDescent="0.35">
      <c r="A4038" s="417">
        <v>9279166</v>
      </c>
      <c r="B4038" s="254" t="s">
        <v>5025</v>
      </c>
      <c r="C4038" s="7"/>
      <c r="D4038" s="7">
        <v>1</v>
      </c>
      <c r="E4038" s="650">
        <v>2423.3666666666668</v>
      </c>
      <c r="F4038" s="8">
        <f>E4038/100*$I$2*Main!$AF$2</f>
        <v>2908.04</v>
      </c>
      <c r="G4038" s="639">
        <f>F4038*Main!$AF$4</f>
        <v>2908.04</v>
      </c>
      <c r="H4038" s="105"/>
    </row>
    <row r="4039" spans="1:8" x14ac:dyDescent="0.35">
      <c r="A4039" s="417">
        <v>9339509</v>
      </c>
      <c r="B4039" s="254" t="s">
        <v>5026</v>
      </c>
      <c r="C4039" s="7"/>
      <c r="D4039" s="7">
        <v>1</v>
      </c>
      <c r="E4039" s="650">
        <v>2423.3666666666668</v>
      </c>
      <c r="F4039" s="8">
        <f>E4039/100*$I$2*Main!$AF$2</f>
        <v>2908.04</v>
      </c>
      <c r="G4039" s="639">
        <f>F4039*Main!$AF$4</f>
        <v>2908.04</v>
      </c>
      <c r="H4039" s="105"/>
    </row>
    <row r="4040" spans="1:8" x14ac:dyDescent="0.35">
      <c r="A4040" s="417">
        <v>9339510</v>
      </c>
      <c r="B4040" s="254" t="s">
        <v>5027</v>
      </c>
      <c r="C4040" s="7"/>
      <c r="D4040" s="7">
        <v>1</v>
      </c>
      <c r="E4040" s="650">
        <v>3769.4666666666667</v>
      </c>
      <c r="F4040" s="8">
        <f>E4040/100*$I$2*Main!$AF$2</f>
        <v>4523.3600000000006</v>
      </c>
      <c r="G4040" s="639">
        <f>F4040*Main!$AF$4</f>
        <v>4523.3600000000006</v>
      </c>
      <c r="H4040" s="105"/>
    </row>
    <row r="4041" spans="1:8" x14ac:dyDescent="0.35">
      <c r="A4041" s="417">
        <v>9279170</v>
      </c>
      <c r="B4041" s="254" t="s">
        <v>5028</v>
      </c>
      <c r="C4041" s="7"/>
      <c r="D4041" s="7">
        <v>1</v>
      </c>
      <c r="E4041" s="650">
        <v>4916.9666666666662</v>
      </c>
      <c r="F4041" s="8">
        <f>E4041/100*$I$2*Main!$AF$2</f>
        <v>5900.36</v>
      </c>
      <c r="G4041" s="639">
        <f>F4041*Main!$AF$4</f>
        <v>5900.36</v>
      </c>
      <c r="H4041" s="105"/>
    </row>
    <row r="4042" spans="1:8" x14ac:dyDescent="0.35">
      <c r="A4042" s="417">
        <v>9339512</v>
      </c>
      <c r="B4042" s="254" t="s">
        <v>5029</v>
      </c>
      <c r="C4042" s="7"/>
      <c r="D4042" s="7">
        <v>1</v>
      </c>
      <c r="E4042" s="650">
        <v>4916.9666666666662</v>
      </c>
      <c r="F4042" s="8">
        <f>E4042/100*$I$2*Main!$AF$2</f>
        <v>5900.36</v>
      </c>
      <c r="G4042" s="639">
        <f>F4042*Main!$AF$4</f>
        <v>5900.36</v>
      </c>
      <c r="H4042" s="105"/>
    </row>
    <row r="4043" spans="1:8" x14ac:dyDescent="0.35">
      <c r="A4043" s="417">
        <v>9278694</v>
      </c>
      <c r="B4043" s="254" t="s">
        <v>4886</v>
      </c>
      <c r="C4043" s="7"/>
      <c r="D4043" s="7">
        <v>1</v>
      </c>
      <c r="E4043" s="650">
        <v>2018.575</v>
      </c>
      <c r="F4043" s="8">
        <f>E4043/100*$I$2*Main!$AF$2</f>
        <v>2422.29</v>
      </c>
      <c r="G4043" s="639">
        <f>F4043*Main!$AF$4</f>
        <v>2422.29</v>
      </c>
      <c r="H4043" s="105"/>
    </row>
    <row r="4044" spans="1:8" x14ac:dyDescent="0.35">
      <c r="A4044" s="417">
        <v>9278742</v>
      </c>
      <c r="B4044" s="254" t="s">
        <v>4887</v>
      </c>
      <c r="C4044" s="7"/>
      <c r="D4044" s="7">
        <v>1</v>
      </c>
      <c r="E4044" s="650">
        <v>3027.75</v>
      </c>
      <c r="F4044" s="8">
        <f>E4044/100*$I$2*Main!$AF$2</f>
        <v>3633.3</v>
      </c>
      <c r="G4044" s="639">
        <f>F4044*Main!$AF$4</f>
        <v>3633.3</v>
      </c>
      <c r="H4044" s="105"/>
    </row>
    <row r="4045" spans="1:8" x14ac:dyDescent="0.35">
      <c r="A4045" s="417">
        <v>9339492</v>
      </c>
      <c r="B4045" s="254" t="s">
        <v>4888</v>
      </c>
      <c r="C4045" s="7"/>
      <c r="D4045" s="7">
        <v>1</v>
      </c>
      <c r="E4045" s="650">
        <v>807.80833333333328</v>
      </c>
      <c r="F4045" s="8">
        <f>E4045/100*$I$2*Main!$AF$2</f>
        <v>969.36999999999989</v>
      </c>
      <c r="G4045" s="639">
        <f>F4045*Main!$AF$4</f>
        <v>969.36999999999989</v>
      </c>
      <c r="H4045" s="105"/>
    </row>
    <row r="4046" spans="1:8" x14ac:dyDescent="0.35">
      <c r="A4046" s="417">
        <v>9339493</v>
      </c>
      <c r="B4046" s="254" t="s">
        <v>4889</v>
      </c>
      <c r="C4046" s="7"/>
      <c r="D4046" s="7">
        <v>1</v>
      </c>
      <c r="E4046" s="650">
        <v>888.51666666666665</v>
      </c>
      <c r="F4046" s="8">
        <f>E4046/100*$I$2*Main!$AF$2</f>
        <v>1066.22</v>
      </c>
      <c r="G4046" s="639">
        <f>F4046*Main!$AF$4</f>
        <v>1066.22</v>
      </c>
      <c r="H4046" s="105"/>
    </row>
    <row r="4047" spans="1:8" x14ac:dyDescent="0.35">
      <c r="A4047" s="417">
        <v>9339494</v>
      </c>
      <c r="B4047" s="254" t="s">
        <v>4890</v>
      </c>
      <c r="C4047" s="7"/>
      <c r="D4047" s="7">
        <v>1</v>
      </c>
      <c r="E4047" s="650">
        <v>888.51666666666665</v>
      </c>
      <c r="F4047" s="8">
        <f>E4047/100*$I$2*Main!$AF$2</f>
        <v>1066.22</v>
      </c>
      <c r="G4047" s="639">
        <f>F4047*Main!$AF$4</f>
        <v>1066.22</v>
      </c>
      <c r="H4047" s="105"/>
    </row>
    <row r="4048" spans="1:8" x14ac:dyDescent="0.35">
      <c r="A4048" s="417">
        <v>9339496</v>
      </c>
      <c r="B4048" s="254" t="s">
        <v>4891</v>
      </c>
      <c r="C4048" s="7"/>
      <c r="D4048" s="7">
        <v>1</v>
      </c>
      <c r="E4048" s="650">
        <v>1211.6416666666667</v>
      </c>
      <c r="F4048" s="8">
        <f>E4048/100*$I$2*Main!$AF$2</f>
        <v>1453.9699999999998</v>
      </c>
      <c r="G4048" s="639">
        <f>F4048*Main!$AF$4</f>
        <v>1453.9699999999998</v>
      </c>
      <c r="H4048" s="105"/>
    </row>
    <row r="4049" spans="1:8" x14ac:dyDescent="0.35">
      <c r="A4049" s="417">
        <v>9339498</v>
      </c>
      <c r="B4049" s="254" t="s">
        <v>4892</v>
      </c>
      <c r="C4049" s="7"/>
      <c r="D4049" s="7">
        <v>1</v>
      </c>
      <c r="E4049" s="650">
        <v>1332.8166666666666</v>
      </c>
      <c r="F4049" s="8">
        <f>E4049/100*$I$2*Main!$AF$2</f>
        <v>1599.3799999999999</v>
      </c>
      <c r="G4049" s="639">
        <f>F4049*Main!$AF$4</f>
        <v>1599.3799999999999</v>
      </c>
      <c r="H4049" s="105"/>
    </row>
    <row r="4050" spans="1:8" x14ac:dyDescent="0.35">
      <c r="A4050" s="417">
        <v>9339499</v>
      </c>
      <c r="B4050" s="254" t="s">
        <v>4893</v>
      </c>
      <c r="C4050" s="7"/>
      <c r="D4050" s="7">
        <v>1</v>
      </c>
      <c r="E4050" s="650">
        <v>1332.8166666666666</v>
      </c>
      <c r="F4050" s="8">
        <f>E4050/100*$I$2*Main!$AF$2</f>
        <v>1599.3799999999999</v>
      </c>
      <c r="G4050" s="639">
        <f>F4050*Main!$AF$4</f>
        <v>1599.3799999999999</v>
      </c>
      <c r="H4050" s="105"/>
    </row>
    <row r="4051" spans="1:8" x14ac:dyDescent="0.35">
      <c r="A4051" s="417">
        <v>9339585</v>
      </c>
      <c r="B4051" s="254" t="s">
        <v>5030</v>
      </c>
      <c r="C4051" s="7"/>
      <c r="D4051" s="7">
        <v>1</v>
      </c>
      <c r="E4051" s="650">
        <v>8637.8916666666664</v>
      </c>
      <c r="F4051" s="8">
        <f>E4051/100*$I$2*Main!$AF$2</f>
        <v>10365.470000000001</v>
      </c>
      <c r="G4051" s="639">
        <f>F4051*Main!$AF$4</f>
        <v>10365.470000000001</v>
      </c>
      <c r="H4051" s="105"/>
    </row>
    <row r="4052" spans="1:8" x14ac:dyDescent="0.35">
      <c r="A4052" s="417">
        <v>9339586</v>
      </c>
      <c r="B4052" s="254" t="s">
        <v>5031</v>
      </c>
      <c r="C4052" s="7"/>
      <c r="D4052" s="7">
        <v>1</v>
      </c>
      <c r="E4052" s="650">
        <v>9501.65</v>
      </c>
      <c r="F4052" s="8">
        <f>E4052/100*$I$2*Main!$AF$2</f>
        <v>11401.98</v>
      </c>
      <c r="G4052" s="639">
        <f>F4052*Main!$AF$4</f>
        <v>11401.98</v>
      </c>
      <c r="H4052" s="105"/>
    </row>
    <row r="4053" spans="1:8" x14ac:dyDescent="0.35">
      <c r="A4053" s="417">
        <v>9339587</v>
      </c>
      <c r="B4053" s="254" t="s">
        <v>5032</v>
      </c>
      <c r="C4053" s="7"/>
      <c r="D4053" s="7">
        <v>1</v>
      </c>
      <c r="E4053" s="650">
        <v>9501.65</v>
      </c>
      <c r="F4053" s="8">
        <f>E4053/100*$I$2*Main!$AF$2</f>
        <v>11401.98</v>
      </c>
      <c r="G4053" s="639">
        <f>F4053*Main!$AF$4</f>
        <v>11401.98</v>
      </c>
      <c r="H4053" s="105"/>
    </row>
    <row r="4054" spans="1:8" x14ac:dyDescent="0.35">
      <c r="A4054" s="417">
        <v>9339523</v>
      </c>
      <c r="B4054" s="254" t="s">
        <v>5033</v>
      </c>
      <c r="C4054" s="7"/>
      <c r="D4054" s="7">
        <v>1</v>
      </c>
      <c r="E4054" s="650">
        <v>7512.2416666666668</v>
      </c>
      <c r="F4054" s="8">
        <f>E4054/100*$I$2*Main!$AF$2</f>
        <v>9014.69</v>
      </c>
      <c r="G4054" s="639">
        <f>F4054*Main!$AF$4</f>
        <v>9014.69</v>
      </c>
      <c r="H4054" s="105"/>
    </row>
    <row r="4055" spans="1:8" x14ac:dyDescent="0.35">
      <c r="A4055" s="417">
        <v>9339583</v>
      </c>
      <c r="B4055" s="254" t="s">
        <v>5034</v>
      </c>
      <c r="C4055" s="7"/>
      <c r="D4055" s="7">
        <v>1</v>
      </c>
      <c r="E4055" s="650">
        <v>8263.4666666666672</v>
      </c>
      <c r="F4055" s="8">
        <f>E4055/100*$I$2*Main!$AF$2</f>
        <v>9916.1600000000017</v>
      </c>
      <c r="G4055" s="639">
        <f>F4055*Main!$AF$4</f>
        <v>9916.1600000000017</v>
      </c>
      <c r="H4055" s="105"/>
    </row>
    <row r="4056" spans="1:8" x14ac:dyDescent="0.35">
      <c r="A4056" s="417">
        <v>9339584</v>
      </c>
      <c r="B4056" s="254" t="s">
        <v>5035</v>
      </c>
      <c r="C4056" s="7"/>
      <c r="D4056" s="7">
        <v>1</v>
      </c>
      <c r="E4056" s="650">
        <v>8263.4666666666672</v>
      </c>
      <c r="F4056" s="8">
        <f>E4056/100*$I$2*Main!$AF$2</f>
        <v>9916.1600000000017</v>
      </c>
      <c r="G4056" s="639">
        <f>F4056*Main!$AF$4</f>
        <v>9916.1600000000017</v>
      </c>
      <c r="H4056" s="105"/>
    </row>
    <row r="4057" spans="1:8" x14ac:dyDescent="0.35">
      <c r="A4057" s="417">
        <v>9339520</v>
      </c>
      <c r="B4057" s="254" t="s">
        <v>5036</v>
      </c>
      <c r="C4057" s="7"/>
      <c r="D4057" s="7">
        <v>1</v>
      </c>
      <c r="E4057" s="650">
        <v>9005.125</v>
      </c>
      <c r="F4057" s="8">
        <f>E4057/100*$I$2*Main!$AF$2</f>
        <v>10806.15</v>
      </c>
      <c r="G4057" s="639">
        <f>F4057*Main!$AF$4</f>
        <v>10806.15</v>
      </c>
      <c r="H4057" s="105"/>
    </row>
    <row r="4058" spans="1:8" x14ac:dyDescent="0.35">
      <c r="A4058" s="417">
        <v>9339521</v>
      </c>
      <c r="B4058" s="254" t="s">
        <v>5037</v>
      </c>
      <c r="C4058" s="7"/>
      <c r="D4058" s="7">
        <v>1</v>
      </c>
      <c r="E4058" s="650">
        <v>9905.6166666666668</v>
      </c>
      <c r="F4058" s="8">
        <f>E4058/100*$I$2*Main!$AF$2</f>
        <v>11886.74</v>
      </c>
      <c r="G4058" s="639">
        <f>F4058*Main!$AF$4</f>
        <v>11886.74</v>
      </c>
      <c r="H4058" s="105"/>
    </row>
    <row r="4059" spans="1:8" x14ac:dyDescent="0.35">
      <c r="A4059" s="417">
        <v>9339522</v>
      </c>
      <c r="B4059" s="254" t="s">
        <v>5038</v>
      </c>
      <c r="C4059" s="7"/>
      <c r="D4059" s="7">
        <v>1</v>
      </c>
      <c r="E4059" s="650">
        <v>9905.6166666666668</v>
      </c>
      <c r="F4059" s="8">
        <f>E4059/100*$I$2*Main!$AF$2</f>
        <v>11886.74</v>
      </c>
      <c r="G4059" s="639">
        <f>F4059*Main!$AF$4</f>
        <v>11886.74</v>
      </c>
      <c r="H4059" s="105"/>
    </row>
    <row r="4060" spans="1:8" x14ac:dyDescent="0.35">
      <c r="A4060" s="417">
        <v>9339516</v>
      </c>
      <c r="B4060" s="254" t="s">
        <v>5039</v>
      </c>
      <c r="C4060" s="7"/>
      <c r="D4060" s="7">
        <v>1</v>
      </c>
      <c r="E4060" s="650">
        <v>7879.5</v>
      </c>
      <c r="F4060" s="8">
        <f>E4060/100*$I$2*Main!$AF$2</f>
        <v>9455.4</v>
      </c>
      <c r="G4060" s="639">
        <f>F4060*Main!$AF$4</f>
        <v>9455.4</v>
      </c>
      <c r="H4060" s="105"/>
    </row>
    <row r="4061" spans="1:8" x14ac:dyDescent="0.35">
      <c r="A4061" s="417">
        <v>9339517</v>
      </c>
      <c r="B4061" s="254" t="s">
        <v>5040</v>
      </c>
      <c r="C4061" s="7"/>
      <c r="D4061" s="7">
        <v>1</v>
      </c>
      <c r="E4061" s="650">
        <v>8667.4333333333325</v>
      </c>
      <c r="F4061" s="8">
        <f>E4061/100*$I$2*Main!$AF$2</f>
        <v>10400.919999999998</v>
      </c>
      <c r="G4061" s="639">
        <f>F4061*Main!$AF$4</f>
        <v>10400.919999999998</v>
      </c>
      <c r="H4061" s="105"/>
    </row>
    <row r="4062" spans="1:8" x14ac:dyDescent="0.35">
      <c r="A4062" s="417">
        <v>9339518</v>
      </c>
      <c r="B4062" s="254" t="s">
        <v>5041</v>
      </c>
      <c r="C4062" s="7"/>
      <c r="D4062" s="7">
        <v>1</v>
      </c>
      <c r="E4062" s="650">
        <v>8667.4333333333325</v>
      </c>
      <c r="F4062" s="8">
        <f>E4062/100*$I$2*Main!$AF$2</f>
        <v>10400.919999999998</v>
      </c>
      <c r="G4062" s="639">
        <f>F4062*Main!$AF$4</f>
        <v>10400.919999999998</v>
      </c>
      <c r="H4062" s="105"/>
    </row>
    <row r="4063" spans="1:8" x14ac:dyDescent="0.35">
      <c r="A4063" s="417">
        <v>9282527</v>
      </c>
      <c r="B4063" s="254" t="s">
        <v>4894</v>
      </c>
      <c r="C4063" s="7"/>
      <c r="D4063" s="7">
        <v>10</v>
      </c>
      <c r="E4063" s="650">
        <v>1375.1</v>
      </c>
      <c r="F4063" s="8">
        <f>E4063/100*$I$2*Main!$AF$2</f>
        <v>1650.12</v>
      </c>
      <c r="G4063" s="639">
        <f>F4063*Main!$AF$4</f>
        <v>1650.12</v>
      </c>
      <c r="H4063" s="105"/>
    </row>
    <row r="4064" spans="1:8" x14ac:dyDescent="0.35">
      <c r="A4064" s="417">
        <v>9282600</v>
      </c>
      <c r="B4064" s="254" t="s">
        <v>4895</v>
      </c>
      <c r="C4064" s="7"/>
      <c r="D4064" s="7">
        <v>10</v>
      </c>
      <c r="E4064" s="650">
        <v>1375.1</v>
      </c>
      <c r="F4064" s="8">
        <f>E4064/100*$I$2*Main!$AF$2</f>
        <v>1650.12</v>
      </c>
      <c r="G4064" s="639">
        <f>F4064*Main!$AF$4</f>
        <v>1650.12</v>
      </c>
      <c r="H4064" s="105"/>
    </row>
    <row r="4065" spans="1:8" x14ac:dyDescent="0.35">
      <c r="A4065" s="417">
        <v>9282601</v>
      </c>
      <c r="B4065" s="254" t="s">
        <v>4896</v>
      </c>
      <c r="C4065" s="7"/>
      <c r="D4065" s="7">
        <v>10</v>
      </c>
      <c r="E4065" s="650">
        <v>1375.1</v>
      </c>
      <c r="F4065" s="8">
        <f>E4065/100*$I$2*Main!$AF$2</f>
        <v>1650.12</v>
      </c>
      <c r="G4065" s="639">
        <f>F4065*Main!$AF$4</f>
        <v>1650.12</v>
      </c>
      <c r="H4065" s="105"/>
    </row>
    <row r="4066" spans="1:8" x14ac:dyDescent="0.35">
      <c r="A4066" s="417">
        <v>9282900</v>
      </c>
      <c r="B4066" s="254" t="s">
        <v>4897</v>
      </c>
      <c r="C4066" s="7"/>
      <c r="D4066" s="7">
        <v>10</v>
      </c>
      <c r="E4066" s="650">
        <v>1709.9083333333333</v>
      </c>
      <c r="F4066" s="8">
        <f>E4066/100*$I$2*Main!$AF$2</f>
        <v>2051.89</v>
      </c>
      <c r="G4066" s="639">
        <f>F4066*Main!$AF$4</f>
        <v>2051.89</v>
      </c>
      <c r="H4066" s="105"/>
    </row>
    <row r="4067" spans="1:8" x14ac:dyDescent="0.35">
      <c r="A4067" s="417">
        <v>9282901</v>
      </c>
      <c r="B4067" s="254" t="s">
        <v>4898</v>
      </c>
      <c r="C4067" s="7"/>
      <c r="D4067" s="7">
        <v>10</v>
      </c>
      <c r="E4067" s="650">
        <v>1894.3833333333334</v>
      </c>
      <c r="F4067" s="8">
        <f>E4067/100*$I$2*Main!$AF$2</f>
        <v>2273.2600000000002</v>
      </c>
      <c r="G4067" s="639">
        <f>F4067*Main!$AF$4</f>
        <v>2273.2600000000002</v>
      </c>
      <c r="H4067" s="105"/>
    </row>
    <row r="4068" spans="1:8" x14ac:dyDescent="0.35">
      <c r="A4068" s="417">
        <v>9282902</v>
      </c>
      <c r="B4068" s="254" t="s">
        <v>4899</v>
      </c>
      <c r="C4068" s="7"/>
      <c r="D4068" s="7">
        <v>10</v>
      </c>
      <c r="E4068" s="650">
        <v>1894.3833333333334</v>
      </c>
      <c r="F4068" s="8">
        <f>E4068/100*$I$2*Main!$AF$2</f>
        <v>2273.2600000000002</v>
      </c>
      <c r="G4068" s="639">
        <f>F4068*Main!$AF$4</f>
        <v>2273.2600000000002</v>
      </c>
      <c r="H4068" s="105"/>
    </row>
    <row r="4069" spans="1:8" x14ac:dyDescent="0.35">
      <c r="A4069" s="416">
        <v>9236460</v>
      </c>
      <c r="B4069" s="254" t="s">
        <v>4691</v>
      </c>
      <c r="C4069" s="7"/>
      <c r="D4069" s="7">
        <v>500</v>
      </c>
      <c r="E4069" s="650">
        <v>31.3</v>
      </c>
      <c r="F4069" s="8">
        <f>E4069/100*$I$2*Main!$AF$2</f>
        <v>37.56</v>
      </c>
      <c r="G4069" s="639">
        <f>F4069*Main!$AF$4</f>
        <v>37.56</v>
      </c>
      <c r="H4069" s="105"/>
    </row>
    <row r="4070" spans="1:8" x14ac:dyDescent="0.35">
      <c r="A4070" s="417">
        <v>9236461</v>
      </c>
      <c r="B4070" s="254" t="s">
        <v>4900</v>
      </c>
      <c r="C4070" s="7" t="s">
        <v>36</v>
      </c>
      <c r="D4070" s="7">
        <v>500</v>
      </c>
      <c r="E4070" s="650">
        <v>27</v>
      </c>
      <c r="F4070" s="8">
        <f>E4070/100*$I$2*Main!$AF$2</f>
        <v>32.400000000000006</v>
      </c>
      <c r="G4070" s="639">
        <f>F4070*Main!$AF$4</f>
        <v>32.400000000000006</v>
      </c>
      <c r="H4070" s="105"/>
    </row>
    <row r="4071" spans="1:8" x14ac:dyDescent="0.35">
      <c r="A4071" s="416">
        <v>9237882</v>
      </c>
      <c r="B4071" s="254" t="s">
        <v>4655</v>
      </c>
      <c r="C4071" s="320"/>
      <c r="D4071" s="7">
        <v>1</v>
      </c>
      <c r="E4071" s="650">
        <v>3066.9166666666665</v>
      </c>
      <c r="F4071" s="8">
        <f>E4071/100*$I$2*Main!$AF$2</f>
        <v>3680.2999999999997</v>
      </c>
      <c r="G4071" s="639">
        <f>F4071*Main!$AF$4</f>
        <v>3680.2999999999997</v>
      </c>
      <c r="H4071" s="105"/>
    </row>
    <row r="4072" spans="1:8" x14ac:dyDescent="0.35">
      <c r="A4072" s="416">
        <v>9237906</v>
      </c>
      <c r="B4072" s="254" t="s">
        <v>4656</v>
      </c>
      <c r="C4072" s="320"/>
      <c r="D4072" s="7">
        <v>1</v>
      </c>
      <c r="E4072" s="650">
        <v>3066.9166666666665</v>
      </c>
      <c r="F4072" s="8">
        <f>E4072/100*$I$2*Main!$AF$2</f>
        <v>3680.2999999999997</v>
      </c>
      <c r="G4072" s="639">
        <f>F4072*Main!$AF$4</f>
        <v>3680.2999999999997</v>
      </c>
      <c r="H4072" s="105"/>
    </row>
    <row r="4073" spans="1:8" x14ac:dyDescent="0.35">
      <c r="A4073" s="416">
        <v>9237852</v>
      </c>
      <c r="B4073" s="254" t="s">
        <v>4657</v>
      </c>
      <c r="C4073" s="320"/>
      <c r="D4073" s="7">
        <v>1</v>
      </c>
      <c r="E4073" s="650">
        <v>3386.0333333333333</v>
      </c>
      <c r="F4073" s="8">
        <f>E4073/100*$I$2*Main!$AF$2</f>
        <v>4063.24</v>
      </c>
      <c r="G4073" s="639">
        <f>F4073*Main!$AF$4</f>
        <v>4063.24</v>
      </c>
      <c r="H4073" s="105"/>
    </row>
    <row r="4074" spans="1:8" x14ac:dyDescent="0.35">
      <c r="A4074" s="416">
        <v>9237890</v>
      </c>
      <c r="B4074" s="254" t="s">
        <v>4658</v>
      </c>
      <c r="C4074" s="320"/>
      <c r="D4074" s="7">
        <v>1</v>
      </c>
      <c r="E4074" s="650">
        <v>3386.0333333333333</v>
      </c>
      <c r="F4074" s="8">
        <f>E4074/100*$I$2*Main!$AF$2</f>
        <v>4063.24</v>
      </c>
      <c r="G4074" s="639">
        <f>F4074*Main!$AF$4</f>
        <v>4063.24</v>
      </c>
      <c r="H4074" s="105"/>
    </row>
    <row r="4075" spans="1:8" x14ac:dyDescent="0.35">
      <c r="A4075" s="416">
        <v>9237905</v>
      </c>
      <c r="B4075" s="254" t="s">
        <v>4659</v>
      </c>
      <c r="C4075" s="320"/>
      <c r="D4075" s="7">
        <v>1</v>
      </c>
      <c r="E4075" s="650">
        <v>3066.9166666666665</v>
      </c>
      <c r="F4075" s="8">
        <f>E4075/100*$I$2*Main!$AF$2</f>
        <v>3680.2999999999997</v>
      </c>
      <c r="G4075" s="639">
        <f>F4075*Main!$AF$4</f>
        <v>3680.2999999999997</v>
      </c>
      <c r="H4075" s="105"/>
    </row>
    <row r="4076" spans="1:8" x14ac:dyDescent="0.35">
      <c r="A4076" s="416">
        <v>9237904</v>
      </c>
      <c r="B4076" s="254" t="s">
        <v>4660</v>
      </c>
      <c r="C4076" s="320"/>
      <c r="D4076" s="7">
        <v>1</v>
      </c>
      <c r="E4076" s="650">
        <v>3066.9166666666665</v>
      </c>
      <c r="F4076" s="8">
        <f>E4076/100*$I$2*Main!$AF$2</f>
        <v>3680.2999999999997</v>
      </c>
      <c r="G4076" s="639">
        <f>F4076*Main!$AF$4</f>
        <v>3680.2999999999997</v>
      </c>
      <c r="H4076" s="105"/>
    </row>
    <row r="4077" spans="1:8" x14ac:dyDescent="0.35">
      <c r="A4077" s="416">
        <v>9237880</v>
      </c>
      <c r="B4077" s="254" t="s">
        <v>4661</v>
      </c>
      <c r="C4077" s="320"/>
      <c r="D4077" s="7">
        <v>1</v>
      </c>
      <c r="E4077" s="650">
        <v>3386.0333333333333</v>
      </c>
      <c r="F4077" s="8">
        <f>E4077/100*$I$2*Main!$AF$2</f>
        <v>4063.24</v>
      </c>
      <c r="G4077" s="639">
        <f>F4077*Main!$AF$4</f>
        <v>4063.24</v>
      </c>
      <c r="H4077" s="105"/>
    </row>
    <row r="4078" spans="1:8" x14ac:dyDescent="0.35">
      <c r="A4078" s="416">
        <v>9237881</v>
      </c>
      <c r="B4078" s="254" t="s">
        <v>4662</v>
      </c>
      <c r="C4078" s="320"/>
      <c r="D4078" s="7">
        <v>1</v>
      </c>
      <c r="E4078" s="650">
        <v>3386.0333333333333</v>
      </c>
      <c r="F4078" s="8">
        <f>E4078/100*$I$2*Main!$AF$2</f>
        <v>4063.24</v>
      </c>
      <c r="G4078" s="639">
        <f>F4078*Main!$AF$4</f>
        <v>4063.24</v>
      </c>
      <c r="H4078" s="105"/>
    </row>
    <row r="4079" spans="1:8" x14ac:dyDescent="0.35">
      <c r="A4079" s="416">
        <v>9237903</v>
      </c>
      <c r="B4079" s="254" t="s">
        <v>4663</v>
      </c>
      <c r="C4079" s="320"/>
      <c r="D4079" s="7">
        <v>1</v>
      </c>
      <c r="E4079" s="650">
        <v>2027.0333333333333</v>
      </c>
      <c r="F4079" s="8">
        <f>E4079/100*$I$2*Main!$AF$2</f>
        <v>2432.44</v>
      </c>
      <c r="G4079" s="639">
        <f>F4079*Main!$AF$4</f>
        <v>2432.44</v>
      </c>
      <c r="H4079" s="105"/>
    </row>
    <row r="4080" spans="1:8" x14ac:dyDescent="0.35">
      <c r="A4080" s="416">
        <v>9237902</v>
      </c>
      <c r="B4080" s="254" t="s">
        <v>4664</v>
      </c>
      <c r="C4080" s="320"/>
      <c r="D4080" s="7">
        <v>1</v>
      </c>
      <c r="E4080" s="650">
        <v>2027.0333333333333</v>
      </c>
      <c r="F4080" s="8">
        <f>E4080/100*$I$2*Main!$AF$2</f>
        <v>2432.44</v>
      </c>
      <c r="G4080" s="639">
        <f>F4080*Main!$AF$4</f>
        <v>2432.44</v>
      </c>
      <c r="H4080" s="105"/>
    </row>
    <row r="4081" spans="1:8" x14ac:dyDescent="0.35">
      <c r="A4081" s="416">
        <v>9237901</v>
      </c>
      <c r="B4081" s="254" t="s">
        <v>4665</v>
      </c>
      <c r="C4081" s="320"/>
      <c r="D4081" s="7">
        <v>1</v>
      </c>
      <c r="E4081" s="650">
        <v>2027.0333333333333</v>
      </c>
      <c r="F4081" s="8">
        <f>E4081/100*$I$2*Main!$AF$2</f>
        <v>2432.44</v>
      </c>
      <c r="G4081" s="639">
        <f>F4081*Main!$AF$4</f>
        <v>2432.44</v>
      </c>
      <c r="H4081" s="105"/>
    </row>
    <row r="4082" spans="1:8" x14ac:dyDescent="0.35">
      <c r="A4082" s="416">
        <v>9237900</v>
      </c>
      <c r="B4082" s="254" t="s">
        <v>4666</v>
      </c>
      <c r="C4082" s="320"/>
      <c r="D4082" s="7">
        <v>1</v>
      </c>
      <c r="E4082" s="650">
        <v>2027.0333333333333</v>
      </c>
      <c r="F4082" s="8">
        <f>E4082/100*$I$2*Main!$AF$2</f>
        <v>2432.44</v>
      </c>
      <c r="G4082" s="639">
        <f>F4082*Main!$AF$4</f>
        <v>2432.44</v>
      </c>
      <c r="H4082" s="105"/>
    </row>
    <row r="4083" spans="1:8" x14ac:dyDescent="0.35">
      <c r="A4083" s="416">
        <v>9229920</v>
      </c>
      <c r="B4083" s="254" t="s">
        <v>4667</v>
      </c>
      <c r="C4083" s="320"/>
      <c r="D4083" s="7">
        <v>200</v>
      </c>
      <c r="E4083" s="650">
        <v>69.625</v>
      </c>
      <c r="F4083" s="8">
        <f>E4083/100*$I$2*Main!$AF$2</f>
        <v>83.550000000000011</v>
      </c>
      <c r="G4083" s="639">
        <f>F4083*Main!$AF$4</f>
        <v>83.550000000000011</v>
      </c>
      <c r="H4083" s="105"/>
    </row>
    <row r="4084" spans="1:8" x14ac:dyDescent="0.35">
      <c r="A4084" s="416">
        <v>9236605</v>
      </c>
      <c r="B4084" s="254" t="s">
        <v>4668</v>
      </c>
      <c r="C4084" s="320"/>
      <c r="D4084" s="7">
        <v>400</v>
      </c>
      <c r="E4084" s="650">
        <v>60.366666666666667</v>
      </c>
      <c r="F4084" s="8">
        <f>E4084/100*$I$2*Main!$AF$2</f>
        <v>72.44</v>
      </c>
      <c r="G4084" s="639">
        <f>F4084*Main!$AF$4</f>
        <v>72.44</v>
      </c>
      <c r="H4084" s="105"/>
    </row>
    <row r="4085" spans="1:8" x14ac:dyDescent="0.35">
      <c r="A4085" s="416">
        <v>9239311</v>
      </c>
      <c r="B4085" s="254" t="s">
        <v>4669</v>
      </c>
      <c r="C4085" s="320"/>
      <c r="D4085" s="7">
        <v>1</v>
      </c>
      <c r="E4085" s="650">
        <v>2295.625</v>
      </c>
      <c r="F4085" s="8">
        <f>E4085/100*$I$2*Main!$AF$2</f>
        <v>2754.75</v>
      </c>
      <c r="G4085" s="639">
        <f>F4085*Main!$AF$4</f>
        <v>2754.75</v>
      </c>
      <c r="H4085" s="105"/>
    </row>
    <row r="4086" spans="1:8" x14ac:dyDescent="0.35">
      <c r="A4086" s="416">
        <v>9239310</v>
      </c>
      <c r="B4086" s="254" t="s">
        <v>4670</v>
      </c>
      <c r="C4086" s="320"/>
      <c r="D4086" s="7">
        <v>1</v>
      </c>
      <c r="E4086" s="650">
        <v>4407.5583333333334</v>
      </c>
      <c r="F4086" s="8">
        <f>E4086/100*$I$2*Main!$AF$2</f>
        <v>5289.07</v>
      </c>
      <c r="G4086" s="639">
        <f>F4086*Main!$AF$4</f>
        <v>5289.07</v>
      </c>
      <c r="H4086" s="105"/>
    </row>
    <row r="4087" spans="1:8" x14ac:dyDescent="0.35">
      <c r="A4087" s="416">
        <v>9237916</v>
      </c>
      <c r="B4087" s="254" t="s">
        <v>4671</v>
      </c>
      <c r="C4087" s="320"/>
      <c r="D4087" s="7">
        <v>100</v>
      </c>
      <c r="E4087" s="650">
        <v>1106.5</v>
      </c>
      <c r="F4087" s="8">
        <f>E4087/100*$I$2*Main!$AF$2</f>
        <v>1327.8</v>
      </c>
      <c r="G4087" s="639">
        <f>F4087*Main!$AF$4</f>
        <v>1327.8</v>
      </c>
      <c r="H4087" s="105"/>
    </row>
    <row r="4088" spans="1:8" x14ac:dyDescent="0.35">
      <c r="A4088" s="416">
        <v>9237917</v>
      </c>
      <c r="B4088" s="254" t="s">
        <v>4672</v>
      </c>
      <c r="C4088" s="320"/>
      <c r="D4088" s="7">
        <v>1</v>
      </c>
      <c r="E4088" s="650">
        <v>2215.2666666666669</v>
      </c>
      <c r="F4088" s="8">
        <f>E4088/100*$I$2*Main!$AF$2</f>
        <v>2658.32</v>
      </c>
      <c r="G4088" s="639">
        <f>F4088*Main!$AF$4</f>
        <v>2658.32</v>
      </c>
      <c r="H4088" s="105"/>
    </row>
    <row r="4089" spans="1:8" x14ac:dyDescent="0.35">
      <c r="A4089" s="417">
        <v>9298326</v>
      </c>
      <c r="B4089" s="254" t="s">
        <v>1078</v>
      </c>
      <c r="C4089" s="7" t="s">
        <v>36</v>
      </c>
      <c r="D4089" s="7">
        <v>100</v>
      </c>
      <c r="E4089" s="650">
        <v>101.23333333333333</v>
      </c>
      <c r="F4089" s="8">
        <f>E4089/100*$I$2*Main!$AF$2</f>
        <v>121.47999999999999</v>
      </c>
      <c r="G4089" s="639">
        <f>F4089*Main!$AF$4</f>
        <v>121.47999999999999</v>
      </c>
      <c r="H4089" s="105"/>
    </row>
    <row r="4090" spans="1:8" x14ac:dyDescent="0.35">
      <c r="A4090" s="416">
        <v>9266113</v>
      </c>
      <c r="B4090" s="254" t="s">
        <v>4673</v>
      </c>
      <c r="C4090" s="320"/>
      <c r="D4090" s="7">
        <v>1</v>
      </c>
      <c r="E4090" s="650">
        <v>7134.6750000000002</v>
      </c>
      <c r="F4090" s="8">
        <f>E4090/100*$I$2*Main!$AF$2</f>
        <v>8561.61</v>
      </c>
      <c r="G4090" s="639">
        <f>F4090*Main!$AF$4</f>
        <v>8561.61</v>
      </c>
      <c r="H4090" s="105"/>
    </row>
    <row r="4091" spans="1:8" x14ac:dyDescent="0.35">
      <c r="A4091" s="416">
        <v>9266111</v>
      </c>
      <c r="B4091" s="254" t="s">
        <v>4674</v>
      </c>
      <c r="C4091" s="320"/>
      <c r="D4091" s="7">
        <v>1</v>
      </c>
      <c r="E4091" s="650">
        <v>7134.6750000000002</v>
      </c>
      <c r="F4091" s="8">
        <f>E4091/100*$I$2*Main!$AF$2</f>
        <v>8561.61</v>
      </c>
      <c r="G4091" s="639">
        <f>F4091*Main!$AF$4</f>
        <v>8561.61</v>
      </c>
      <c r="H4091" s="105"/>
    </row>
    <row r="4092" spans="1:8" x14ac:dyDescent="0.35">
      <c r="A4092" s="416">
        <v>9265960</v>
      </c>
      <c r="B4092" s="254" t="s">
        <v>4675</v>
      </c>
      <c r="C4092" s="320"/>
      <c r="D4092" s="7">
        <v>1</v>
      </c>
      <c r="E4092" s="650">
        <v>7644.291666666667</v>
      </c>
      <c r="F4092" s="8">
        <f>E4092/100*$I$2*Main!$AF$2</f>
        <v>9173.1500000000015</v>
      </c>
      <c r="G4092" s="639">
        <f>F4092*Main!$AF$4</f>
        <v>9173.1500000000015</v>
      </c>
      <c r="H4092" s="105"/>
    </row>
    <row r="4093" spans="1:8" x14ac:dyDescent="0.35">
      <c r="A4093" s="416">
        <v>9266112</v>
      </c>
      <c r="B4093" s="254" t="s">
        <v>4676</v>
      </c>
      <c r="C4093" s="320"/>
      <c r="D4093" s="7">
        <v>1</v>
      </c>
      <c r="E4093" s="650">
        <v>7644.291666666667</v>
      </c>
      <c r="F4093" s="8">
        <f>E4093/100*$I$2*Main!$AF$2</f>
        <v>9173.1500000000015</v>
      </c>
      <c r="G4093" s="639">
        <f>F4093*Main!$AF$4</f>
        <v>9173.1500000000015</v>
      </c>
      <c r="H4093" s="105"/>
    </row>
    <row r="4094" spans="1:8" x14ac:dyDescent="0.35">
      <c r="A4094" s="416">
        <v>9265959</v>
      </c>
      <c r="B4094" s="254" t="s">
        <v>4677</v>
      </c>
      <c r="C4094" s="320"/>
      <c r="D4094" s="7">
        <v>1</v>
      </c>
      <c r="E4094" s="650">
        <v>8153.9083333333338</v>
      </c>
      <c r="F4094" s="8">
        <f>E4094/100*$I$2*Main!$AF$2</f>
        <v>9784.69</v>
      </c>
      <c r="G4094" s="639">
        <f>F4094*Main!$AF$4</f>
        <v>9784.69</v>
      </c>
      <c r="H4094" s="105"/>
    </row>
    <row r="4095" spans="1:8" x14ac:dyDescent="0.35">
      <c r="A4095" s="416">
        <v>9265958</v>
      </c>
      <c r="B4095" s="254" t="s">
        <v>4678</v>
      </c>
      <c r="C4095" s="320"/>
      <c r="D4095" s="7">
        <v>1</v>
      </c>
      <c r="E4095" s="650">
        <v>8153.9083333333338</v>
      </c>
      <c r="F4095" s="8">
        <f>E4095/100*$I$2*Main!$AF$2</f>
        <v>9784.69</v>
      </c>
      <c r="G4095" s="639">
        <f>F4095*Main!$AF$4</f>
        <v>9784.69</v>
      </c>
      <c r="H4095" s="105"/>
    </row>
    <row r="4096" spans="1:8" x14ac:dyDescent="0.35">
      <c r="A4096" s="416">
        <v>9264191</v>
      </c>
      <c r="B4096" s="254" t="s">
        <v>4679</v>
      </c>
      <c r="C4096" s="320"/>
      <c r="D4096" s="7">
        <v>50</v>
      </c>
      <c r="E4096" s="650">
        <v>1375.1</v>
      </c>
      <c r="F4096" s="8">
        <f>E4096/100*$I$2*Main!$AF$2</f>
        <v>1650.12</v>
      </c>
      <c r="G4096" s="639">
        <f>F4096*Main!$AF$4</f>
        <v>1650.12</v>
      </c>
      <c r="H4096" s="105"/>
    </row>
    <row r="4097" spans="1:8" x14ac:dyDescent="0.35">
      <c r="A4097" s="416">
        <v>9266220</v>
      </c>
      <c r="B4097" s="254" t="s">
        <v>4680</v>
      </c>
      <c r="C4097" s="320"/>
      <c r="D4097" s="7">
        <v>50</v>
      </c>
      <c r="E4097" s="650">
        <v>1709.9083333333333</v>
      </c>
      <c r="F4097" s="8">
        <f>E4097/100*$I$2*Main!$AF$2</f>
        <v>2051.89</v>
      </c>
      <c r="G4097" s="639">
        <f>F4097*Main!$AF$4</f>
        <v>2051.89</v>
      </c>
      <c r="H4097" s="105"/>
    </row>
    <row r="4098" spans="1:8" x14ac:dyDescent="0.35">
      <c r="A4098" s="416">
        <v>9238120</v>
      </c>
      <c r="B4098" s="254" t="s">
        <v>4681</v>
      </c>
      <c r="C4098" s="320"/>
      <c r="D4098" s="7">
        <v>1</v>
      </c>
      <c r="E4098" s="650">
        <v>6802.1583333333338</v>
      </c>
      <c r="F4098" s="8">
        <f>E4098/100*$I$2*Main!$AF$2</f>
        <v>8162.5900000000011</v>
      </c>
      <c r="G4098" s="639">
        <f>F4098*Main!$AF$4</f>
        <v>8162.5900000000011</v>
      </c>
      <c r="H4098" s="105"/>
    </row>
    <row r="4099" spans="1:8" x14ac:dyDescent="0.35">
      <c r="A4099" s="416">
        <v>9238119</v>
      </c>
      <c r="B4099" s="254" t="s">
        <v>4682</v>
      </c>
      <c r="C4099" s="320"/>
      <c r="D4099" s="7">
        <v>1</v>
      </c>
      <c r="E4099" s="650">
        <v>6802.1583333333338</v>
      </c>
      <c r="F4099" s="8">
        <f>E4099/100*$I$2*Main!$AF$2</f>
        <v>8162.5900000000011</v>
      </c>
      <c r="G4099" s="639">
        <f>F4099*Main!$AF$4</f>
        <v>8162.5900000000011</v>
      </c>
      <c r="H4099" s="105"/>
    </row>
    <row r="4100" spans="1:8" x14ac:dyDescent="0.35">
      <c r="A4100" s="416">
        <v>9238121</v>
      </c>
      <c r="B4100" s="254" t="s">
        <v>4683</v>
      </c>
      <c r="C4100" s="320"/>
      <c r="D4100" s="7">
        <v>1</v>
      </c>
      <c r="E4100" s="650">
        <v>6802.1583333333338</v>
      </c>
      <c r="F4100" s="8">
        <f>E4100/100*$I$2*Main!$AF$2</f>
        <v>8162.5900000000011</v>
      </c>
      <c r="G4100" s="639">
        <f>F4100*Main!$AF$4</f>
        <v>8162.5900000000011</v>
      </c>
      <c r="H4100" s="105"/>
    </row>
    <row r="4101" spans="1:8" x14ac:dyDescent="0.35">
      <c r="A4101" s="416">
        <v>9238124</v>
      </c>
      <c r="B4101" s="254" t="s">
        <v>4684</v>
      </c>
      <c r="C4101" s="320"/>
      <c r="D4101" s="7">
        <v>1</v>
      </c>
      <c r="E4101" s="650">
        <v>6802.1583333333338</v>
      </c>
      <c r="F4101" s="8">
        <f>E4101/100*$I$2*Main!$AF$2</f>
        <v>8162.5900000000011</v>
      </c>
      <c r="G4101" s="639">
        <f>F4101*Main!$AF$4</f>
        <v>8162.5900000000011</v>
      </c>
      <c r="H4101" s="105"/>
    </row>
    <row r="4102" spans="1:8" x14ac:dyDescent="0.35">
      <c r="A4102" s="416">
        <v>9238123</v>
      </c>
      <c r="B4102" s="254" t="s">
        <v>4685</v>
      </c>
      <c r="C4102" s="320"/>
      <c r="D4102" s="7">
        <v>1</v>
      </c>
      <c r="E4102" s="650">
        <v>6802.1583333333338</v>
      </c>
      <c r="F4102" s="8">
        <f>E4102/100*$I$2*Main!$AF$2</f>
        <v>8162.5900000000011</v>
      </c>
      <c r="G4102" s="639">
        <f>F4102*Main!$AF$4</f>
        <v>8162.5900000000011</v>
      </c>
      <c r="H4102" s="105"/>
    </row>
    <row r="4103" spans="1:8" x14ac:dyDescent="0.35">
      <c r="A4103" s="416">
        <v>9238122</v>
      </c>
      <c r="B4103" s="254" t="s">
        <v>4686</v>
      </c>
      <c r="C4103" s="320"/>
      <c r="D4103" s="7">
        <v>1</v>
      </c>
      <c r="E4103" s="650">
        <v>6802.1583333333338</v>
      </c>
      <c r="F4103" s="8">
        <f>E4103/100*$I$2*Main!$AF$2</f>
        <v>8162.5900000000011</v>
      </c>
      <c r="G4103" s="639">
        <f>F4103*Main!$AF$4</f>
        <v>8162.5900000000011</v>
      </c>
      <c r="H4103" s="105"/>
    </row>
    <row r="4104" spans="1:8" x14ac:dyDescent="0.35">
      <c r="A4104" s="417">
        <v>9277698</v>
      </c>
      <c r="B4104" s="254" t="s">
        <v>4687</v>
      </c>
      <c r="C4104" s="320"/>
      <c r="D4104" s="7">
        <v>1</v>
      </c>
      <c r="E4104" s="650">
        <v>7807.9750000000004</v>
      </c>
      <c r="F4104" s="8">
        <f>E4104/100*$I$2*Main!$AF$2</f>
        <v>9369.57</v>
      </c>
      <c r="G4104" s="639">
        <f>F4104*Main!$AF$4</f>
        <v>9369.57</v>
      </c>
      <c r="H4104" s="105"/>
    </row>
    <row r="4105" spans="1:8" x14ac:dyDescent="0.35">
      <c r="A4105" s="417">
        <v>9277699</v>
      </c>
      <c r="B4105" s="254" t="s">
        <v>4688</v>
      </c>
      <c r="C4105" s="320"/>
      <c r="D4105" s="7">
        <v>1</v>
      </c>
      <c r="E4105" s="650">
        <v>7807.9750000000004</v>
      </c>
      <c r="F4105" s="8">
        <f>E4105/100*$I$2*Main!$AF$2</f>
        <v>9369.57</v>
      </c>
      <c r="G4105" s="639">
        <f>F4105*Main!$AF$4</f>
        <v>9369.57</v>
      </c>
      <c r="H4105" s="105"/>
    </row>
    <row r="4106" spans="1:8" x14ac:dyDescent="0.35">
      <c r="A4106" s="417">
        <v>9277700</v>
      </c>
      <c r="B4106" s="254" t="s">
        <v>4689</v>
      </c>
      <c r="C4106" s="320"/>
      <c r="D4106" s="7">
        <v>1</v>
      </c>
      <c r="E4106" s="650">
        <v>7807.9750000000004</v>
      </c>
      <c r="F4106" s="8">
        <f>E4106/100*$I$2*Main!$AF$2</f>
        <v>9369.57</v>
      </c>
      <c r="G4106" s="639">
        <f>F4106*Main!$AF$4</f>
        <v>9369.57</v>
      </c>
      <c r="H4106" s="105"/>
    </row>
    <row r="4107" spans="1:8" x14ac:dyDescent="0.35">
      <c r="A4107" s="417">
        <v>9277701</v>
      </c>
      <c r="B4107" s="254" t="s">
        <v>4690</v>
      </c>
      <c r="C4107" s="320"/>
      <c r="D4107" s="7">
        <v>1</v>
      </c>
      <c r="E4107" s="650">
        <v>7807.9750000000004</v>
      </c>
      <c r="F4107" s="8">
        <f>E4107/100*$I$2*Main!$AF$2</f>
        <v>9369.57</v>
      </c>
      <c r="G4107" s="639">
        <f>F4107*Main!$AF$4</f>
        <v>9369.57</v>
      </c>
      <c r="H4107" s="105"/>
    </row>
    <row r="4108" spans="1:8" x14ac:dyDescent="0.35">
      <c r="A4108" s="416">
        <v>10083</v>
      </c>
      <c r="B4108" s="254" t="s">
        <v>1079</v>
      </c>
      <c r="C4108" s="320"/>
      <c r="D4108" s="7">
        <v>1</v>
      </c>
      <c r="E4108" s="650">
        <v>20009.241666666665</v>
      </c>
      <c r="F4108" s="8">
        <f>E4108/100*$I$2*Main!$AF$2</f>
        <v>24011.089999999997</v>
      </c>
      <c r="G4108" s="639">
        <f>F4108*Main!$AF$4</f>
        <v>24011.089999999997</v>
      </c>
      <c r="H4108" s="105"/>
    </row>
    <row r="4109" spans="1:8" x14ac:dyDescent="0.35">
      <c r="A4109" s="416">
        <v>10084</v>
      </c>
      <c r="B4109" s="254" t="s">
        <v>1080</v>
      </c>
      <c r="C4109" s="320"/>
      <c r="D4109" s="7">
        <v>1</v>
      </c>
      <c r="E4109" s="650">
        <v>20009.241666666665</v>
      </c>
      <c r="F4109" s="8">
        <f>E4109/100*$I$2*Main!$AF$2</f>
        <v>24011.089999999997</v>
      </c>
      <c r="G4109" s="639">
        <f>F4109*Main!$AF$4</f>
        <v>24011.089999999997</v>
      </c>
      <c r="H4109" s="105"/>
    </row>
    <row r="4110" spans="1:8" x14ac:dyDescent="0.35">
      <c r="A4110" s="416">
        <v>79015</v>
      </c>
      <c r="B4110" s="254" t="s">
        <v>1081</v>
      </c>
      <c r="C4110" s="320"/>
      <c r="D4110" s="7">
        <v>1</v>
      </c>
      <c r="E4110" s="650">
        <v>37910.15</v>
      </c>
      <c r="F4110" s="8">
        <f>E4110/100*$I$2*Main!$AF$2</f>
        <v>45492.18</v>
      </c>
      <c r="G4110" s="639">
        <f>F4110*Main!$AF$4</f>
        <v>45492.18</v>
      </c>
      <c r="H4110" s="105"/>
    </row>
    <row r="4111" spans="1:8" x14ac:dyDescent="0.35">
      <c r="A4111" s="416">
        <v>79013</v>
      </c>
      <c r="B4111" s="254" t="s">
        <v>4692</v>
      </c>
      <c r="C4111" s="320"/>
      <c r="D4111" s="7">
        <v>4</v>
      </c>
      <c r="E4111" s="650">
        <v>10023.799999999999</v>
      </c>
      <c r="F4111" s="8">
        <f>E4111/100*$I$2*Main!$AF$2</f>
        <v>12028.56</v>
      </c>
      <c r="G4111" s="639">
        <f>F4111*Main!$AF$4</f>
        <v>12028.56</v>
      </c>
      <c r="H4111" s="105"/>
    </row>
    <row r="4112" spans="1:8" x14ac:dyDescent="0.35">
      <c r="A4112" s="416">
        <v>79014</v>
      </c>
      <c r="B4112" s="254" t="s">
        <v>4693</v>
      </c>
      <c r="C4112" s="320"/>
      <c r="D4112" s="7">
        <v>4</v>
      </c>
      <c r="E4112" s="650">
        <v>10023.799999999999</v>
      </c>
      <c r="F4112" s="8">
        <f>E4112/100*$I$2*Main!$AF$2</f>
        <v>12028.56</v>
      </c>
      <c r="G4112" s="639">
        <f>F4112*Main!$AF$4</f>
        <v>12028.56</v>
      </c>
      <c r="H4112" s="105"/>
    </row>
    <row r="4113" spans="1:8" x14ac:dyDescent="0.35">
      <c r="A4113" s="416">
        <v>1063172</v>
      </c>
      <c r="B4113" s="254" t="s">
        <v>1082</v>
      </c>
      <c r="C4113" s="320"/>
      <c r="D4113" s="7">
        <v>200</v>
      </c>
      <c r="E4113" s="650">
        <v>981.95</v>
      </c>
      <c r="F4113" s="8">
        <f>E4113/100*$I$2*Main!$AF$2</f>
        <v>1178.3399999999999</v>
      </c>
      <c r="G4113" s="639">
        <f>F4113*Main!$AF$4</f>
        <v>1178.3399999999999</v>
      </c>
      <c r="H4113" s="105"/>
    </row>
    <row r="4114" spans="1:8" x14ac:dyDescent="0.35">
      <c r="A4114" s="416">
        <v>70986</v>
      </c>
      <c r="B4114" s="254" t="s">
        <v>1083</v>
      </c>
      <c r="C4114" s="320"/>
      <c r="D4114" s="7">
        <v>1</v>
      </c>
      <c r="E4114" s="650">
        <v>12059.233333333334</v>
      </c>
      <c r="F4114" s="8">
        <f>E4114/100*$I$2*Main!$AF$2</f>
        <v>14471.08</v>
      </c>
      <c r="G4114" s="639">
        <f>F4114*Main!$AF$4</f>
        <v>14471.08</v>
      </c>
      <c r="H4114" s="105"/>
    </row>
    <row r="4115" spans="1:8" x14ac:dyDescent="0.35">
      <c r="A4115" s="416">
        <v>70987</v>
      </c>
      <c r="B4115" s="254" t="s">
        <v>1084</v>
      </c>
      <c r="C4115" s="320"/>
      <c r="D4115" s="7">
        <v>1</v>
      </c>
      <c r="E4115" s="650">
        <v>22449.674999999999</v>
      </c>
      <c r="F4115" s="8">
        <f>E4115/100*$I$2*Main!$AF$2</f>
        <v>26939.61</v>
      </c>
      <c r="G4115" s="639">
        <f>F4115*Main!$AF$4</f>
        <v>26939.61</v>
      </c>
      <c r="H4115" s="105"/>
    </row>
    <row r="4116" spans="1:8" x14ac:dyDescent="0.35">
      <c r="A4116" s="416">
        <v>9193574</v>
      </c>
      <c r="B4116" s="254" t="s">
        <v>4694</v>
      </c>
      <c r="C4116" s="320"/>
      <c r="D4116" s="7">
        <v>1</v>
      </c>
      <c r="E4116" s="650">
        <v>6000.4750000000004</v>
      </c>
      <c r="F4116" s="8">
        <f>E4116/100*$I$2*Main!$AF$2</f>
        <v>7200.57</v>
      </c>
      <c r="G4116" s="639">
        <f>F4116*Main!$AF$4</f>
        <v>7200.57</v>
      </c>
      <c r="H4116" s="105"/>
    </row>
    <row r="4117" spans="1:8" x14ac:dyDescent="0.35">
      <c r="A4117" s="416">
        <v>70985</v>
      </c>
      <c r="B4117" s="254" t="s">
        <v>4695</v>
      </c>
      <c r="C4117" s="320"/>
      <c r="D4117" s="7">
        <v>4</v>
      </c>
      <c r="E4117" s="650">
        <v>5666.3166666666666</v>
      </c>
      <c r="F4117" s="8">
        <f>E4117/100*$I$2*Main!$AF$2</f>
        <v>6799.58</v>
      </c>
      <c r="G4117" s="639">
        <f>F4117*Main!$AF$4</f>
        <v>6799.58</v>
      </c>
      <c r="H4117" s="105"/>
    </row>
    <row r="4118" spans="1:8" x14ac:dyDescent="0.35">
      <c r="A4118" s="416">
        <v>9130038</v>
      </c>
      <c r="B4118" s="254" t="s">
        <v>4696</v>
      </c>
      <c r="C4118" s="320"/>
      <c r="D4118" s="7">
        <v>1</v>
      </c>
      <c r="E4118" s="650">
        <v>3409.3083333333334</v>
      </c>
      <c r="F4118" s="8">
        <f>E4118/100*$I$2*Main!$AF$2</f>
        <v>4091.17</v>
      </c>
      <c r="G4118" s="639">
        <f>F4118*Main!$AF$4</f>
        <v>4091.17</v>
      </c>
      <c r="H4118" s="105"/>
    </row>
    <row r="4119" spans="1:8" x14ac:dyDescent="0.35">
      <c r="A4119" s="416">
        <v>9136121</v>
      </c>
      <c r="B4119" s="254" t="s">
        <v>4697</v>
      </c>
      <c r="C4119" s="320"/>
      <c r="D4119" s="7">
        <v>1</v>
      </c>
      <c r="E4119" s="650">
        <v>4363.9250000000002</v>
      </c>
      <c r="F4119" s="8">
        <f>E4119/100*$I$2*Main!$AF$2</f>
        <v>5236.7100000000009</v>
      </c>
      <c r="G4119" s="639">
        <f>F4119*Main!$AF$4</f>
        <v>5236.7100000000009</v>
      </c>
      <c r="H4119" s="105"/>
    </row>
    <row r="4120" spans="1:8" x14ac:dyDescent="0.35">
      <c r="A4120" s="416">
        <v>9130062</v>
      </c>
      <c r="B4120" s="254" t="s">
        <v>4698</v>
      </c>
      <c r="C4120" s="320"/>
      <c r="D4120" s="7">
        <v>1</v>
      </c>
      <c r="E4120" s="650">
        <v>3202.9583333333335</v>
      </c>
      <c r="F4120" s="8">
        <f>E4120/100*$I$2*Main!$AF$2</f>
        <v>3843.55</v>
      </c>
      <c r="G4120" s="639">
        <f>F4120*Main!$AF$4</f>
        <v>3843.55</v>
      </c>
      <c r="H4120" s="105"/>
    </row>
    <row r="4121" spans="1:8" x14ac:dyDescent="0.35">
      <c r="A4121" s="416">
        <v>9136122</v>
      </c>
      <c r="B4121" s="254" t="s">
        <v>4699</v>
      </c>
      <c r="C4121" s="320"/>
      <c r="D4121" s="7">
        <v>1</v>
      </c>
      <c r="E4121" s="650">
        <v>4099.7666666666664</v>
      </c>
      <c r="F4121" s="8">
        <f>E4121/100*$I$2*Main!$AF$2</f>
        <v>4919.72</v>
      </c>
      <c r="G4121" s="639">
        <f>F4121*Main!$AF$4</f>
        <v>4919.72</v>
      </c>
      <c r="H4121" s="105"/>
    </row>
    <row r="4122" spans="1:8" x14ac:dyDescent="0.35">
      <c r="A4122" s="416">
        <v>9146622</v>
      </c>
      <c r="B4122" s="254" t="s">
        <v>4700</v>
      </c>
      <c r="C4122" s="320"/>
      <c r="D4122" s="7">
        <v>1</v>
      </c>
      <c r="E4122" s="650">
        <v>3292.7666666666669</v>
      </c>
      <c r="F4122" s="8">
        <f>E4122/100*$I$2*Main!$AF$2</f>
        <v>3951.32</v>
      </c>
      <c r="G4122" s="639">
        <f>F4122*Main!$AF$4</f>
        <v>3951.32</v>
      </c>
      <c r="H4122" s="105"/>
    </row>
    <row r="4123" spans="1:8" x14ac:dyDescent="0.35">
      <c r="A4123" s="416">
        <v>9146624</v>
      </c>
      <c r="B4123" s="254" t="s">
        <v>4701</v>
      </c>
      <c r="C4123" s="320"/>
      <c r="D4123" s="7">
        <v>1</v>
      </c>
      <c r="E4123" s="650">
        <v>4679.166666666667</v>
      </c>
      <c r="F4123" s="8">
        <f>E4123/100*$I$2*Main!$AF$2</f>
        <v>5615.0000000000009</v>
      </c>
      <c r="G4123" s="639">
        <f>F4123*Main!$AF$4</f>
        <v>5615.0000000000009</v>
      </c>
      <c r="H4123" s="105"/>
    </row>
    <row r="4124" spans="1:8" x14ac:dyDescent="0.35">
      <c r="A4124" s="416">
        <v>9200386</v>
      </c>
      <c r="B4124" s="254" t="s">
        <v>4702</v>
      </c>
      <c r="C4124" s="320"/>
      <c r="D4124" s="7">
        <v>1</v>
      </c>
      <c r="E4124" s="650">
        <v>511.16666666666669</v>
      </c>
      <c r="F4124" s="8">
        <f>E4124/100*$I$2*Main!$AF$2</f>
        <v>613.40000000000009</v>
      </c>
      <c r="G4124" s="639">
        <f>F4124*Main!$AF$4</f>
        <v>613.40000000000009</v>
      </c>
      <c r="H4124" s="105"/>
    </row>
    <row r="4125" spans="1:8" x14ac:dyDescent="0.35">
      <c r="A4125" s="416">
        <v>9110132</v>
      </c>
      <c r="B4125" s="254" t="s">
        <v>4703</v>
      </c>
      <c r="C4125" s="320"/>
      <c r="D4125" s="7">
        <v>300</v>
      </c>
      <c r="E4125" s="650">
        <v>65.558333333333337</v>
      </c>
      <c r="F4125" s="8">
        <f>E4125/100*$I$2*Main!$AF$2</f>
        <v>78.670000000000016</v>
      </c>
      <c r="G4125" s="639">
        <f>F4125*Main!$AF$4</f>
        <v>78.670000000000016</v>
      </c>
      <c r="H4125" s="105"/>
    </row>
    <row r="4126" spans="1:8" x14ac:dyDescent="0.35">
      <c r="A4126" s="416">
        <v>9277155</v>
      </c>
      <c r="B4126" s="254" t="s">
        <v>4704</v>
      </c>
      <c r="C4126" s="320"/>
      <c r="D4126" s="7">
        <v>1</v>
      </c>
      <c r="E4126" s="650">
        <v>272.31666666666666</v>
      </c>
      <c r="F4126" s="8">
        <f>E4126/100*$I$2*Main!$AF$2</f>
        <v>326.78000000000003</v>
      </c>
      <c r="G4126" s="639">
        <f>F4126*Main!$AF$4</f>
        <v>326.78000000000003</v>
      </c>
      <c r="H4126" s="105"/>
    </row>
    <row r="4127" spans="1:8" x14ac:dyDescent="0.35">
      <c r="A4127" s="416">
        <v>9277156</v>
      </c>
      <c r="B4127" s="254" t="s">
        <v>4705</v>
      </c>
      <c r="C4127" s="320"/>
      <c r="D4127" s="7">
        <v>1</v>
      </c>
      <c r="E4127" s="650">
        <v>493.59166666666664</v>
      </c>
      <c r="F4127" s="8">
        <f>E4127/100*$I$2*Main!$AF$2</f>
        <v>592.30999999999995</v>
      </c>
      <c r="G4127" s="639">
        <f>F4127*Main!$AF$4</f>
        <v>592.30999999999995</v>
      </c>
      <c r="H4127" s="105"/>
    </row>
    <row r="4128" spans="1:8" x14ac:dyDescent="0.35">
      <c r="A4128" s="416">
        <v>9252651</v>
      </c>
      <c r="B4128" s="254" t="s">
        <v>1085</v>
      </c>
      <c r="C4128" s="320"/>
      <c r="D4128" s="7">
        <v>1</v>
      </c>
      <c r="E4128" s="650">
        <v>5064.05</v>
      </c>
      <c r="F4128" s="8">
        <f>E4128/100*$I$2*Main!$AF$2</f>
        <v>6076.8600000000006</v>
      </c>
      <c r="G4128" s="639">
        <f>F4128*Main!$AF$4</f>
        <v>6076.8600000000006</v>
      </c>
      <c r="H4128" s="105"/>
    </row>
    <row r="4129" spans="1:8" x14ac:dyDescent="0.35">
      <c r="A4129" s="416">
        <v>45198</v>
      </c>
      <c r="B4129" s="254" t="s">
        <v>4706</v>
      </c>
      <c r="C4129" s="320"/>
      <c r="D4129" s="7">
        <v>2</v>
      </c>
      <c r="E4129" s="650">
        <v>2421.1</v>
      </c>
      <c r="F4129" s="8">
        <f>E4129/100*$I$2*Main!$AF$2</f>
        <v>2905.3199999999997</v>
      </c>
      <c r="G4129" s="639">
        <f>F4129*Main!$AF$4</f>
        <v>2905.3199999999997</v>
      </c>
      <c r="H4129" s="105"/>
    </row>
    <row r="4130" spans="1:8" x14ac:dyDescent="0.35">
      <c r="A4130" s="416">
        <v>9280180</v>
      </c>
      <c r="B4130" s="254" t="s">
        <v>4707</v>
      </c>
      <c r="C4130" s="320"/>
      <c r="D4130" s="7">
        <v>1</v>
      </c>
      <c r="E4130" s="650">
        <v>11154.241666666667</v>
      </c>
      <c r="F4130" s="8">
        <f>E4130/100*$I$2*Main!$AF$2</f>
        <v>13385.09</v>
      </c>
      <c r="G4130" s="639">
        <f>F4130*Main!$AF$4</f>
        <v>13385.09</v>
      </c>
      <c r="H4130" s="105"/>
    </row>
    <row r="4131" spans="1:8" x14ac:dyDescent="0.35">
      <c r="A4131" s="416">
        <v>27740</v>
      </c>
      <c r="B4131" s="254" t="s">
        <v>1086</v>
      </c>
      <c r="C4131" s="320"/>
      <c r="D4131" s="7">
        <v>10</v>
      </c>
      <c r="E4131" s="650">
        <v>379.3</v>
      </c>
      <c r="F4131" s="8">
        <f>E4131/100*$I$2*Main!$AF$2</f>
        <v>455.16</v>
      </c>
      <c r="G4131" s="639">
        <f>F4131*Main!$AF$4</f>
        <v>455.16</v>
      </c>
      <c r="H4131" s="105"/>
    </row>
    <row r="4132" spans="1:8" x14ac:dyDescent="0.35">
      <c r="A4132" s="416">
        <v>9265093</v>
      </c>
      <c r="B4132" s="254" t="s">
        <v>1087</v>
      </c>
      <c r="C4132" s="320"/>
      <c r="D4132" s="7">
        <v>300</v>
      </c>
      <c r="E4132" s="650">
        <v>534.54166666666663</v>
      </c>
      <c r="F4132" s="8">
        <f>E4132/100*$I$2*Main!$AF$2</f>
        <v>641.44999999999993</v>
      </c>
      <c r="G4132" s="639">
        <f>F4132*Main!$AF$4</f>
        <v>641.44999999999993</v>
      </c>
      <c r="H4132" s="105"/>
    </row>
    <row r="4133" spans="1:8" x14ac:dyDescent="0.35">
      <c r="A4133" s="416">
        <v>9265092</v>
      </c>
      <c r="B4133" s="254" t="s">
        <v>1088</v>
      </c>
      <c r="C4133" s="320"/>
      <c r="D4133" s="7">
        <v>300</v>
      </c>
      <c r="E4133" s="8">
        <v>593.9083333333333</v>
      </c>
      <c r="F4133" s="8">
        <f>E4133/100*$I$2*Main!$AF$2</f>
        <v>712.68999999999994</v>
      </c>
      <c r="G4133" s="639">
        <f>F4133*Main!$AF$4</f>
        <v>712.68999999999994</v>
      </c>
      <c r="H4133" s="105"/>
    </row>
    <row r="4134" spans="1:8" x14ac:dyDescent="0.35">
      <c r="A4134" s="416">
        <v>115365</v>
      </c>
      <c r="B4134" s="254" t="s">
        <v>1089</v>
      </c>
      <c r="C4134" s="320"/>
      <c r="D4134" s="7">
        <v>100</v>
      </c>
      <c r="E4134" s="8">
        <v>519.24166666666667</v>
      </c>
      <c r="F4134" s="8">
        <f>E4134/100*$I$2*Main!$AF$2</f>
        <v>623.08999999999992</v>
      </c>
      <c r="G4134" s="639">
        <f>F4134*Main!$AF$4</f>
        <v>623.08999999999992</v>
      </c>
      <c r="H4134" s="105"/>
    </row>
    <row r="4135" spans="1:8" x14ac:dyDescent="0.35">
      <c r="A4135" s="416">
        <v>40438</v>
      </c>
      <c r="B4135" s="254" t="s">
        <v>4708</v>
      </c>
      <c r="C4135" s="320"/>
      <c r="D4135" s="7">
        <v>100</v>
      </c>
      <c r="E4135" s="8">
        <v>885.95</v>
      </c>
      <c r="F4135" s="8">
        <f>E4135/100*$I$2*Main!$AF$2</f>
        <v>1063.1400000000001</v>
      </c>
      <c r="G4135" s="639">
        <f>F4135*Main!$AF$4</f>
        <v>1063.1400000000001</v>
      </c>
      <c r="H4135" s="105"/>
    </row>
    <row r="4136" spans="1:8" x14ac:dyDescent="0.35">
      <c r="A4136" s="416">
        <v>1000466</v>
      </c>
      <c r="B4136" s="254" t="s">
        <v>1090</v>
      </c>
      <c r="C4136" s="320"/>
      <c r="D4136" s="7">
        <v>500</v>
      </c>
      <c r="E4136" s="8">
        <v>40.141666666666666</v>
      </c>
      <c r="F4136" s="8">
        <f>E4136/100*$I$2*Main!$AF$2</f>
        <v>48.169999999999995</v>
      </c>
      <c r="G4136" s="639">
        <f>F4136*Main!$AF$4</f>
        <v>48.169999999999995</v>
      </c>
      <c r="H4136" s="105"/>
    </row>
    <row r="4137" spans="1:8" x14ac:dyDescent="0.35">
      <c r="A4137" s="416">
        <v>9203537</v>
      </c>
      <c r="B4137" s="254" t="s">
        <v>4709</v>
      </c>
      <c r="C4137" s="320"/>
      <c r="D4137" s="7">
        <v>1</v>
      </c>
      <c r="E4137" s="8">
        <v>3179.1750000000002</v>
      </c>
      <c r="F4137" s="8">
        <f>E4137/100*$I$2*Main!$AF$2</f>
        <v>3815.01</v>
      </c>
      <c r="G4137" s="639">
        <f>F4137*Main!$AF$4</f>
        <v>3815.01</v>
      </c>
      <c r="H4137" s="105"/>
    </row>
    <row r="4138" spans="1:8" x14ac:dyDescent="0.35">
      <c r="A4138" s="416">
        <v>9221183</v>
      </c>
      <c r="B4138" s="254" t="s">
        <v>4710</v>
      </c>
      <c r="C4138" s="320"/>
      <c r="D4138" s="7">
        <v>40</v>
      </c>
      <c r="E4138" s="8">
        <v>2460.1</v>
      </c>
      <c r="F4138" s="8">
        <f>E4138/100*$I$2*Main!$AF$2</f>
        <v>2952.12</v>
      </c>
      <c r="G4138" s="639">
        <f>F4138*Main!$AF$4</f>
        <v>2952.12</v>
      </c>
      <c r="H4138" s="105"/>
    </row>
    <row r="4139" spans="1:8" x14ac:dyDescent="0.35">
      <c r="A4139" s="416">
        <v>9116019</v>
      </c>
      <c r="B4139" s="254" t="s">
        <v>4711</v>
      </c>
      <c r="C4139" s="320"/>
      <c r="D4139" s="7">
        <v>2000</v>
      </c>
      <c r="E4139" s="8">
        <v>8.4</v>
      </c>
      <c r="F4139" s="8">
        <f>E4139/100*$I$2*Main!$AF$2</f>
        <v>10.08</v>
      </c>
      <c r="G4139" s="639">
        <f>F4139*Main!$AF$4</f>
        <v>10.08</v>
      </c>
      <c r="H4139" s="105"/>
    </row>
    <row r="4140" spans="1:8" x14ac:dyDescent="0.35">
      <c r="A4140" s="416">
        <v>79462</v>
      </c>
      <c r="B4140" s="254" t="s">
        <v>4712</v>
      </c>
      <c r="C4140" s="320"/>
      <c r="D4140" s="7">
        <v>2000</v>
      </c>
      <c r="E4140" s="8">
        <v>11.283333333333333</v>
      </c>
      <c r="F4140" s="8">
        <f>E4140/100*$I$2*Main!$AF$2</f>
        <v>13.54</v>
      </c>
      <c r="G4140" s="639">
        <f>F4140*Main!$AF$4</f>
        <v>13.54</v>
      </c>
      <c r="H4140" s="105"/>
    </row>
    <row r="4141" spans="1:8" x14ac:dyDescent="0.35">
      <c r="A4141" s="416">
        <v>13962</v>
      </c>
      <c r="B4141" s="254" t="s">
        <v>4713</v>
      </c>
      <c r="C4141" s="320"/>
      <c r="D4141" s="7">
        <v>2000</v>
      </c>
      <c r="E4141" s="8">
        <v>13.675000000000001</v>
      </c>
      <c r="F4141" s="8">
        <f>E4141/100*$I$2*Main!$AF$2</f>
        <v>16.41</v>
      </c>
      <c r="G4141" s="639">
        <f>F4141*Main!$AF$4</f>
        <v>16.41</v>
      </c>
      <c r="H4141" s="105"/>
    </row>
    <row r="4142" spans="1:8" x14ac:dyDescent="0.35">
      <c r="A4142" s="416">
        <v>9192112</v>
      </c>
      <c r="B4142" s="254" t="s">
        <v>4714</v>
      </c>
      <c r="C4142" s="320"/>
      <c r="D4142" s="7">
        <v>2000</v>
      </c>
      <c r="E4142" s="8">
        <v>18.816666666666666</v>
      </c>
      <c r="F4142" s="8">
        <f>E4142/100*$I$2*Main!$AF$2</f>
        <v>22.580000000000002</v>
      </c>
      <c r="G4142" s="639">
        <f>F4142*Main!$AF$4</f>
        <v>22.580000000000002</v>
      </c>
      <c r="H4142" s="105"/>
    </row>
    <row r="4143" spans="1:8" x14ac:dyDescent="0.35">
      <c r="A4143" s="416">
        <v>1008524</v>
      </c>
      <c r="B4143" s="254" t="s">
        <v>4715</v>
      </c>
      <c r="C4143" s="320"/>
      <c r="D4143" s="7">
        <v>5000</v>
      </c>
      <c r="E4143" s="8">
        <v>1.4916666666666667</v>
      </c>
      <c r="F4143" s="8">
        <f>E4143/100*$I$2*Main!$AF$2</f>
        <v>1.79</v>
      </c>
      <c r="G4143" s="639">
        <f>F4143*Main!$AF$4</f>
        <v>1.79</v>
      </c>
      <c r="H4143" s="105"/>
    </row>
    <row r="4144" spans="1:8" x14ac:dyDescent="0.35">
      <c r="A4144" s="416">
        <v>1008525</v>
      </c>
      <c r="B4144" s="254" t="s">
        <v>4716</v>
      </c>
      <c r="C4144" s="320"/>
      <c r="D4144" s="7">
        <v>5000</v>
      </c>
      <c r="E4144" s="8">
        <v>1.4916666666666667</v>
      </c>
      <c r="F4144" s="8">
        <f>E4144/100*$I$2*Main!$AF$2</f>
        <v>1.79</v>
      </c>
      <c r="G4144" s="639">
        <f>F4144*Main!$AF$4</f>
        <v>1.79</v>
      </c>
      <c r="H4144" s="105"/>
    </row>
    <row r="4145" spans="1:9" x14ac:dyDescent="0.35">
      <c r="A4145" s="416">
        <v>1009563</v>
      </c>
      <c r="B4145" s="254" t="s">
        <v>4717</v>
      </c>
      <c r="C4145" s="320"/>
      <c r="D4145" s="7">
        <v>5000</v>
      </c>
      <c r="E4145" s="8">
        <v>1.4916666666666667</v>
      </c>
      <c r="F4145" s="8">
        <f>E4145/100*$I$2*Main!$AF$2</f>
        <v>1.79</v>
      </c>
      <c r="G4145" s="639">
        <f>F4145*Main!$AF$4</f>
        <v>1.79</v>
      </c>
      <c r="H4145" s="105"/>
    </row>
    <row r="4146" spans="1:9" x14ac:dyDescent="0.35">
      <c r="A4146" s="416">
        <v>1028226</v>
      </c>
      <c r="B4146" s="254" t="s">
        <v>4718</v>
      </c>
      <c r="C4146" s="320"/>
      <c r="D4146" s="7">
        <v>5000</v>
      </c>
      <c r="E4146" s="8">
        <v>1.4916666666666667</v>
      </c>
      <c r="F4146" s="8">
        <f>E4146/100*$I$2*Main!$AF$2</f>
        <v>1.79</v>
      </c>
      <c r="G4146" s="639">
        <f>F4146*Main!$AF$4</f>
        <v>1.79</v>
      </c>
      <c r="H4146" s="105"/>
      <c r="I4146" s="219"/>
    </row>
    <row r="4147" spans="1:9" x14ac:dyDescent="0.35">
      <c r="A4147" s="417">
        <v>1019518</v>
      </c>
      <c r="B4147" s="254" t="s">
        <v>4719</v>
      </c>
      <c r="C4147" s="7" t="s">
        <v>36</v>
      </c>
      <c r="D4147" s="7">
        <v>5000</v>
      </c>
      <c r="E4147" s="8">
        <v>1.4916666666666667</v>
      </c>
      <c r="F4147" s="8">
        <f>E4147/100*$I$2*Main!$AF$2</f>
        <v>1.79</v>
      </c>
      <c r="G4147" s="639">
        <f>F4147*Main!$AF$4</f>
        <v>1.79</v>
      </c>
      <c r="H4147" s="105"/>
    </row>
    <row r="4148" spans="1:9" x14ac:dyDescent="0.35">
      <c r="A4148" s="416">
        <v>9046180</v>
      </c>
      <c r="B4148" s="254" t="s">
        <v>4720</v>
      </c>
      <c r="C4148" s="320"/>
      <c r="D4148" s="7">
        <v>2000</v>
      </c>
      <c r="E4148" s="8">
        <v>11.391666666666667</v>
      </c>
      <c r="F4148" s="8">
        <f>E4148/100*$I$2*Main!$AF$2</f>
        <v>13.670000000000002</v>
      </c>
      <c r="G4148" s="639">
        <f>F4148*Main!$AF$4</f>
        <v>13.670000000000002</v>
      </c>
      <c r="H4148" s="105"/>
    </row>
    <row r="4149" spans="1:9" x14ac:dyDescent="0.35">
      <c r="A4149" s="416">
        <v>9046182</v>
      </c>
      <c r="B4149" s="254" t="s">
        <v>4721</v>
      </c>
      <c r="C4149" s="320"/>
      <c r="D4149" s="7">
        <v>2000</v>
      </c>
      <c r="E4149" s="8">
        <v>11.791666666666666</v>
      </c>
      <c r="F4149" s="8">
        <f>E4149/100*$I$2*Main!$AF$2</f>
        <v>14.149999999999999</v>
      </c>
      <c r="G4149" s="639">
        <f>F4149*Main!$AF$4</f>
        <v>14.149999999999999</v>
      </c>
      <c r="H4149" s="105"/>
    </row>
    <row r="4150" spans="1:9" x14ac:dyDescent="0.35">
      <c r="A4150" s="416">
        <v>9046186</v>
      </c>
      <c r="B4150" s="254" t="s">
        <v>4722</v>
      </c>
      <c r="C4150" s="320"/>
      <c r="D4150" s="7">
        <v>2000</v>
      </c>
      <c r="E4150" s="638">
        <v>11.791666666666666</v>
      </c>
      <c r="F4150" s="8">
        <f>E4150/100*$I$2*Main!$AF$2</f>
        <v>14.149999999999999</v>
      </c>
      <c r="G4150" s="639">
        <f>F4150*Main!$AF$4</f>
        <v>14.149999999999999</v>
      </c>
      <c r="H4150" s="105"/>
    </row>
    <row r="4151" spans="1:9" x14ac:dyDescent="0.35">
      <c r="A4151" s="416">
        <v>9047974</v>
      </c>
      <c r="B4151" s="254" t="s">
        <v>4723</v>
      </c>
      <c r="C4151" s="320"/>
      <c r="D4151" s="7">
        <v>2000</v>
      </c>
      <c r="E4151" s="638">
        <v>8.7666666666666675</v>
      </c>
      <c r="F4151" s="8">
        <f>E4151/100*$I$2*Main!$AF$2</f>
        <v>10.52</v>
      </c>
      <c r="G4151" s="639">
        <f>F4151*Main!$AF$4</f>
        <v>10.52</v>
      </c>
      <c r="H4151" s="105"/>
    </row>
    <row r="4152" spans="1:9" x14ac:dyDescent="0.35">
      <c r="A4152" s="416">
        <v>9047644</v>
      </c>
      <c r="B4152" s="254" t="s">
        <v>4724</v>
      </c>
      <c r="C4152" s="320"/>
      <c r="D4152" s="7">
        <v>2000</v>
      </c>
      <c r="E4152" s="638">
        <v>9.5583333333333336</v>
      </c>
      <c r="F4152" s="8">
        <f>E4152/100*$I$2*Main!$AF$2</f>
        <v>11.47</v>
      </c>
      <c r="G4152" s="639">
        <f>F4152*Main!$AF$4</f>
        <v>11.47</v>
      </c>
      <c r="H4152" s="105"/>
    </row>
    <row r="4153" spans="1:9" x14ac:dyDescent="0.35">
      <c r="A4153" s="416">
        <v>9047864</v>
      </c>
      <c r="B4153" s="254" t="s">
        <v>4725</v>
      </c>
      <c r="C4153" s="320"/>
      <c r="D4153" s="7">
        <v>2000</v>
      </c>
      <c r="E4153" s="638">
        <v>11.175000000000001</v>
      </c>
      <c r="F4153" s="8">
        <f>E4153/100*$I$2*Main!$AF$2</f>
        <v>13.41</v>
      </c>
      <c r="G4153" s="639">
        <f>F4153*Main!$AF$4</f>
        <v>13.41</v>
      </c>
      <c r="H4153" s="105"/>
    </row>
    <row r="4154" spans="1:9" x14ac:dyDescent="0.35">
      <c r="A4154" s="416">
        <v>1056170</v>
      </c>
      <c r="B4154" s="254" t="s">
        <v>4726</v>
      </c>
      <c r="C4154" s="320"/>
      <c r="D4154" s="7">
        <v>250</v>
      </c>
      <c r="E4154" s="638">
        <v>58.716666666666669</v>
      </c>
      <c r="F4154" s="8">
        <f>E4154/100*$I$2*Main!$AF$2</f>
        <v>70.460000000000008</v>
      </c>
      <c r="G4154" s="639">
        <f>F4154*Main!$AF$4</f>
        <v>70.460000000000008</v>
      </c>
      <c r="H4154" s="105"/>
    </row>
    <row r="4155" spans="1:9" x14ac:dyDescent="0.35">
      <c r="A4155" s="416">
        <v>9117653</v>
      </c>
      <c r="B4155" s="254" t="s">
        <v>4727</v>
      </c>
      <c r="C4155" s="320"/>
      <c r="D4155" s="7">
        <v>500</v>
      </c>
      <c r="E4155" s="638">
        <v>49.783333333333331</v>
      </c>
      <c r="F4155" s="8">
        <f>E4155/100*$I$2*Main!$AF$2</f>
        <v>59.739999999999995</v>
      </c>
      <c r="G4155" s="639">
        <f>F4155*Main!$AF$4</f>
        <v>59.739999999999995</v>
      </c>
      <c r="H4155" s="105"/>
    </row>
    <row r="4156" spans="1:9" x14ac:dyDescent="0.35">
      <c r="A4156" s="416">
        <v>9064890</v>
      </c>
      <c r="B4156" s="254" t="s">
        <v>4728</v>
      </c>
      <c r="C4156" s="320"/>
      <c r="D4156" s="7">
        <v>1000</v>
      </c>
      <c r="E4156" s="638">
        <v>19.841666666666665</v>
      </c>
      <c r="F4156" s="8">
        <f>E4156/100*$I$2*Main!$AF$2</f>
        <v>23.81</v>
      </c>
      <c r="G4156" s="639">
        <f>F4156*Main!$AF$4</f>
        <v>23.81</v>
      </c>
      <c r="H4156" s="105"/>
    </row>
    <row r="4157" spans="1:9" x14ac:dyDescent="0.35">
      <c r="A4157" s="416">
        <v>9066716</v>
      </c>
      <c r="B4157" s="254" t="s">
        <v>4729</v>
      </c>
      <c r="C4157" s="320"/>
      <c r="D4157" s="7">
        <v>1000</v>
      </c>
      <c r="E4157" s="638">
        <v>19.841666666666665</v>
      </c>
      <c r="F4157" s="8">
        <f>E4157/100*$I$2*Main!$AF$2</f>
        <v>23.81</v>
      </c>
      <c r="G4157" s="639">
        <f>F4157*Main!$AF$4</f>
        <v>23.81</v>
      </c>
      <c r="H4157" s="105"/>
    </row>
    <row r="4158" spans="1:9" x14ac:dyDescent="0.35">
      <c r="A4158" s="416">
        <v>9066718</v>
      </c>
      <c r="B4158" s="254" t="s">
        <v>4730</v>
      </c>
      <c r="C4158" s="320"/>
      <c r="D4158" s="7">
        <v>1000</v>
      </c>
      <c r="E4158" s="638">
        <v>19.841666666666665</v>
      </c>
      <c r="F4158" s="8">
        <f>E4158/100*$I$2*Main!$AF$2</f>
        <v>23.81</v>
      </c>
      <c r="G4158" s="639">
        <f>F4158*Main!$AF$4</f>
        <v>23.81</v>
      </c>
      <c r="H4158" s="105"/>
    </row>
    <row r="4159" spans="1:9" x14ac:dyDescent="0.35">
      <c r="A4159" s="417">
        <v>9066720</v>
      </c>
      <c r="B4159" s="254" t="s">
        <v>5042</v>
      </c>
      <c r="C4159" s="320"/>
      <c r="D4159" s="7">
        <v>1000</v>
      </c>
      <c r="E4159" s="638">
        <v>19.841666666666665</v>
      </c>
      <c r="F4159" s="8">
        <f>E4159/100*$I$2*Main!$AF$2</f>
        <v>23.81</v>
      </c>
      <c r="G4159" s="639">
        <f>F4159*Main!$AF$4</f>
        <v>23.81</v>
      </c>
      <c r="H4159" s="105"/>
    </row>
    <row r="4160" spans="1:9" x14ac:dyDescent="0.35">
      <c r="A4160" s="417">
        <v>9066712</v>
      </c>
      <c r="B4160" s="254" t="s">
        <v>5043</v>
      </c>
      <c r="C4160" s="320"/>
      <c r="D4160" s="7">
        <v>1000</v>
      </c>
      <c r="E4160" s="638">
        <v>19.841666666666665</v>
      </c>
      <c r="F4160" s="8">
        <f>E4160/100*$I$2*Main!$AF$2</f>
        <v>23.81</v>
      </c>
      <c r="G4160" s="639">
        <f>F4160*Main!$AF$4</f>
        <v>23.81</v>
      </c>
      <c r="H4160" s="105"/>
    </row>
    <row r="4161" spans="1:8" x14ac:dyDescent="0.35">
      <c r="A4161" s="416">
        <v>9067608</v>
      </c>
      <c r="B4161" s="254" t="s">
        <v>4731</v>
      </c>
      <c r="C4161" s="320"/>
      <c r="D4161" s="7">
        <v>1000</v>
      </c>
      <c r="E4161" s="638">
        <v>19.841666666666665</v>
      </c>
      <c r="F4161" s="8">
        <f>E4161/100*$I$2*Main!$AF$2</f>
        <v>23.81</v>
      </c>
      <c r="G4161" s="639">
        <f>F4161*Main!$AF$4</f>
        <v>23.81</v>
      </c>
      <c r="H4161" s="105"/>
    </row>
    <row r="4162" spans="1:8" x14ac:dyDescent="0.35">
      <c r="A4162" s="416">
        <v>9117656</v>
      </c>
      <c r="B4162" s="254" t="s">
        <v>4732</v>
      </c>
      <c r="C4162" s="320"/>
      <c r="D4162" s="7">
        <v>500</v>
      </c>
      <c r="E4162" s="638">
        <v>49.783333333333331</v>
      </c>
      <c r="F4162" s="8">
        <f>E4162/100*$I$2*Main!$AF$2</f>
        <v>59.739999999999995</v>
      </c>
      <c r="G4162" s="639">
        <f>F4162*Main!$AF$4</f>
        <v>59.739999999999995</v>
      </c>
      <c r="H4162" s="105"/>
    </row>
    <row r="4163" spans="1:8" x14ac:dyDescent="0.35">
      <c r="A4163" s="416">
        <v>9026602</v>
      </c>
      <c r="B4163" s="254" t="s">
        <v>4733</v>
      </c>
      <c r="C4163" s="320"/>
      <c r="D4163" s="7">
        <v>250</v>
      </c>
      <c r="E4163" s="638">
        <v>86.583333333333329</v>
      </c>
      <c r="F4163" s="8">
        <f>E4163/100*$I$2*Main!$AF$2</f>
        <v>103.89999999999999</v>
      </c>
      <c r="G4163" s="639">
        <f>F4163*Main!$AF$4</f>
        <v>103.89999999999999</v>
      </c>
      <c r="H4163" s="105"/>
    </row>
    <row r="4164" spans="1:8" x14ac:dyDescent="0.35">
      <c r="A4164" s="416">
        <v>9021847</v>
      </c>
      <c r="B4164" s="254" t="s">
        <v>4734</v>
      </c>
      <c r="C4164" s="320"/>
      <c r="D4164" s="7">
        <v>5000</v>
      </c>
      <c r="E4164" s="638">
        <v>10.458333333333334</v>
      </c>
      <c r="F4164" s="8">
        <f>E4164/100*$I$2*Main!$AF$2</f>
        <v>12.55</v>
      </c>
      <c r="G4164" s="639">
        <f>F4164*Main!$AF$4</f>
        <v>12.55</v>
      </c>
      <c r="H4164" s="105"/>
    </row>
    <row r="4165" spans="1:8" x14ac:dyDescent="0.35">
      <c r="A4165" s="416">
        <v>9022370</v>
      </c>
      <c r="B4165" s="254" t="s">
        <v>4735</v>
      </c>
      <c r="C4165" s="320"/>
      <c r="D4165" s="7">
        <v>5000</v>
      </c>
      <c r="E4165" s="638">
        <v>23.558333333333334</v>
      </c>
      <c r="F4165" s="8">
        <f>E4165/100*$I$2*Main!$AF$2</f>
        <v>28.27</v>
      </c>
      <c r="G4165" s="639">
        <f>F4165*Main!$AF$4</f>
        <v>28.27</v>
      </c>
      <c r="H4165" s="105"/>
    </row>
    <row r="4166" spans="1:8" x14ac:dyDescent="0.35">
      <c r="A4166" s="416">
        <v>1035241</v>
      </c>
      <c r="B4166" s="254" t="s">
        <v>4736</v>
      </c>
      <c r="C4166" s="320"/>
      <c r="D4166" s="7">
        <v>1000</v>
      </c>
      <c r="E4166" s="638">
        <v>21.833333333333332</v>
      </c>
      <c r="F4166" s="8">
        <f>E4166/100*$I$2*Main!$AF$2</f>
        <v>26.2</v>
      </c>
      <c r="G4166" s="639">
        <f>F4166*Main!$AF$4</f>
        <v>26.2</v>
      </c>
      <c r="H4166" s="105"/>
    </row>
    <row r="4167" spans="1:8" x14ac:dyDescent="0.35">
      <c r="A4167" s="416">
        <v>1019462</v>
      </c>
      <c r="B4167" s="254" t="s">
        <v>4737</v>
      </c>
      <c r="C4167" s="320"/>
      <c r="D4167" s="7">
        <v>1000</v>
      </c>
      <c r="E4167" s="638">
        <v>59.3</v>
      </c>
      <c r="F4167" s="8">
        <f>E4167/100*$I$2*Main!$AF$2</f>
        <v>71.16</v>
      </c>
      <c r="G4167" s="639">
        <f>F4167*Main!$AF$4</f>
        <v>71.16</v>
      </c>
      <c r="H4167" s="105"/>
    </row>
    <row r="4168" spans="1:8" x14ac:dyDescent="0.35">
      <c r="A4168" s="416">
        <v>9022077</v>
      </c>
      <c r="B4168" s="254" t="s">
        <v>1091</v>
      </c>
      <c r="C4168" s="320"/>
      <c r="D4168" s="7">
        <v>1000</v>
      </c>
      <c r="E4168" s="638">
        <v>9.375</v>
      </c>
      <c r="F4168" s="8">
        <f>E4168/100*$I$2*Main!$AF$2</f>
        <v>11.25</v>
      </c>
      <c r="G4168" s="639">
        <f>F4168*Main!$AF$4</f>
        <v>11.25</v>
      </c>
      <c r="H4168" s="105"/>
    </row>
    <row r="4169" spans="1:8" x14ac:dyDescent="0.35">
      <c r="A4169" s="417">
        <v>1016559</v>
      </c>
      <c r="B4169" s="254" t="s">
        <v>5044</v>
      </c>
      <c r="C4169" s="320" t="s">
        <v>36</v>
      </c>
      <c r="D4169" s="7">
        <v>1000</v>
      </c>
      <c r="E4169" s="638">
        <v>9.375</v>
      </c>
      <c r="F4169" s="8">
        <f>E4169/100*$I$2*Main!$AF$2</f>
        <v>11.25</v>
      </c>
      <c r="G4169" s="639">
        <f>F4169*Main!$AF$4</f>
        <v>11.25</v>
      </c>
      <c r="H4169" s="105"/>
    </row>
    <row r="4170" spans="1:8" x14ac:dyDescent="0.35">
      <c r="A4170" s="417">
        <v>1028915</v>
      </c>
      <c r="B4170" s="254" t="s">
        <v>5045</v>
      </c>
      <c r="C4170" s="320" t="s">
        <v>36</v>
      </c>
      <c r="D4170" s="7">
        <v>1000</v>
      </c>
      <c r="E4170" s="638">
        <v>9.375</v>
      </c>
      <c r="F4170" s="8">
        <f>E4170/100*$I$2*Main!$AF$2</f>
        <v>11.25</v>
      </c>
      <c r="G4170" s="639">
        <f>F4170*Main!$AF$4</f>
        <v>11.25</v>
      </c>
      <c r="H4170" s="105"/>
    </row>
    <row r="4171" spans="1:8" x14ac:dyDescent="0.35">
      <c r="A4171" s="416">
        <v>1016560</v>
      </c>
      <c r="B4171" s="254" t="s">
        <v>4738</v>
      </c>
      <c r="C4171" s="320"/>
      <c r="D4171" s="7">
        <v>1000</v>
      </c>
      <c r="E4171" s="638">
        <v>8.9666666666666668</v>
      </c>
      <c r="F4171" s="8">
        <f>E4171/100*$I$2*Main!$AF$2</f>
        <v>10.760000000000002</v>
      </c>
      <c r="G4171" s="639">
        <f>F4171*Main!$AF$4</f>
        <v>10.760000000000002</v>
      </c>
      <c r="H4171" s="105"/>
    </row>
    <row r="4172" spans="1:8" x14ac:dyDescent="0.35">
      <c r="A4172" s="416">
        <v>1068792</v>
      </c>
      <c r="B4172" s="254" t="s">
        <v>4739</v>
      </c>
      <c r="C4172" s="320"/>
      <c r="D4172" s="7">
        <v>1000</v>
      </c>
      <c r="E4172" s="638">
        <v>132.09166666666667</v>
      </c>
      <c r="F4172" s="8">
        <f>E4172/100*$I$2*Main!$AF$2</f>
        <v>158.51000000000002</v>
      </c>
      <c r="G4172" s="639">
        <f>F4172*Main!$AF$4</f>
        <v>158.51000000000002</v>
      </c>
      <c r="H4172" s="105"/>
    </row>
    <row r="4173" spans="1:8" x14ac:dyDescent="0.35">
      <c r="A4173" s="416">
        <v>79386</v>
      </c>
      <c r="B4173" s="254" t="s">
        <v>4740</v>
      </c>
      <c r="C4173" s="320"/>
      <c r="D4173" s="7">
        <v>50</v>
      </c>
      <c r="E4173" s="638">
        <v>130.41666666666666</v>
      </c>
      <c r="F4173" s="8">
        <f>E4173/100*$I$2*Main!$AF$2</f>
        <v>156.49999999999997</v>
      </c>
      <c r="G4173" s="639">
        <f>F4173*Main!$AF$4</f>
        <v>156.49999999999997</v>
      </c>
      <c r="H4173" s="105"/>
    </row>
    <row r="4174" spans="1:8" x14ac:dyDescent="0.35">
      <c r="A4174" s="416">
        <v>1009684</v>
      </c>
      <c r="B4174" s="254" t="s">
        <v>4741</v>
      </c>
      <c r="C4174" s="320"/>
      <c r="D4174" s="7">
        <v>200</v>
      </c>
      <c r="E4174" s="638">
        <v>35.9</v>
      </c>
      <c r="F4174" s="8">
        <f>E4174/100*$I$2*Main!$AF$2</f>
        <v>43.08</v>
      </c>
      <c r="G4174" s="639">
        <f>F4174*Main!$AF$4</f>
        <v>43.08</v>
      </c>
      <c r="H4174" s="105"/>
    </row>
    <row r="4175" spans="1:8" x14ac:dyDescent="0.35">
      <c r="A4175" s="416">
        <v>1006505</v>
      </c>
      <c r="B4175" s="254" t="s">
        <v>4742</v>
      </c>
      <c r="C4175" s="320"/>
      <c r="D4175" s="7">
        <v>500</v>
      </c>
      <c r="E4175" s="638">
        <v>34.225000000000001</v>
      </c>
      <c r="F4175" s="8">
        <f>E4175/100*$I$2*Main!$AF$2</f>
        <v>41.07</v>
      </c>
      <c r="G4175" s="639">
        <f>F4175*Main!$AF$4</f>
        <v>41.07</v>
      </c>
      <c r="H4175" s="105"/>
    </row>
    <row r="4176" spans="1:8" x14ac:dyDescent="0.35">
      <c r="A4176" s="416">
        <v>1004991</v>
      </c>
      <c r="B4176" s="254" t="s">
        <v>4743</v>
      </c>
      <c r="C4176" s="320"/>
      <c r="D4176" s="7">
        <v>1000</v>
      </c>
      <c r="E4176" s="638">
        <v>6.05</v>
      </c>
      <c r="F4176" s="8">
        <f>E4176/100*$I$2*Main!$AF$2</f>
        <v>7.26</v>
      </c>
      <c r="G4176" s="639">
        <f>F4176*Main!$AF$4</f>
        <v>7.26</v>
      </c>
      <c r="H4176" s="105"/>
    </row>
    <row r="4177" spans="1:8" x14ac:dyDescent="0.35">
      <c r="A4177" s="416">
        <v>1019812</v>
      </c>
      <c r="B4177" s="254" t="s">
        <v>4744</v>
      </c>
      <c r="C4177" s="320"/>
      <c r="D4177" s="7">
        <v>200</v>
      </c>
      <c r="E4177" s="638">
        <v>58.44166666666667</v>
      </c>
      <c r="F4177" s="8">
        <f>E4177/100*$I$2*Main!$AF$2</f>
        <v>70.13000000000001</v>
      </c>
      <c r="G4177" s="639">
        <f>F4177*Main!$AF$4</f>
        <v>70.13000000000001</v>
      </c>
      <c r="H4177" s="105"/>
    </row>
    <row r="4178" spans="1:8" x14ac:dyDescent="0.35">
      <c r="A4178" s="416">
        <v>1075850</v>
      </c>
      <c r="B4178" s="254" t="s">
        <v>4745</v>
      </c>
      <c r="C4178" s="320"/>
      <c r="D4178" s="7">
        <v>5000</v>
      </c>
      <c r="E4178" s="638">
        <v>7.4083333333333332</v>
      </c>
      <c r="F4178" s="8">
        <f>E4178/100*$I$2*Main!$AF$2</f>
        <v>8.89</v>
      </c>
      <c r="G4178" s="639">
        <f>F4178*Main!$AF$4</f>
        <v>8.89</v>
      </c>
      <c r="H4178" s="105"/>
    </row>
    <row r="4179" spans="1:8" x14ac:dyDescent="0.35">
      <c r="A4179" s="416">
        <v>1054519</v>
      </c>
      <c r="B4179" s="254" t="s">
        <v>4746</v>
      </c>
      <c r="C4179" s="320"/>
      <c r="D4179" s="7">
        <v>2000</v>
      </c>
      <c r="E4179" s="638">
        <v>20.766666666666666</v>
      </c>
      <c r="F4179" s="8">
        <f>E4179/100*$I$2*Main!$AF$2</f>
        <v>24.92</v>
      </c>
      <c r="G4179" s="639">
        <f>F4179*Main!$AF$4</f>
        <v>24.92</v>
      </c>
      <c r="H4179" s="105"/>
    </row>
    <row r="4180" spans="1:8" x14ac:dyDescent="0.35">
      <c r="A4180" s="416">
        <v>1054520</v>
      </c>
      <c r="B4180" s="254" t="s">
        <v>4747</v>
      </c>
      <c r="C4180" s="320"/>
      <c r="D4180" s="7">
        <v>2000</v>
      </c>
      <c r="E4180" s="638">
        <v>20.766666666666666</v>
      </c>
      <c r="F4180" s="8">
        <f>E4180/100*$I$2*Main!$AF$2</f>
        <v>24.92</v>
      </c>
      <c r="G4180" s="639">
        <f>F4180*Main!$AF$4</f>
        <v>24.92</v>
      </c>
      <c r="H4180" s="105"/>
    </row>
    <row r="4181" spans="1:8" x14ac:dyDescent="0.35">
      <c r="A4181" s="416">
        <v>1004925</v>
      </c>
      <c r="B4181" s="254" t="s">
        <v>4748</v>
      </c>
      <c r="C4181" s="320"/>
      <c r="D4181" s="7">
        <v>10000</v>
      </c>
      <c r="E4181" s="638">
        <v>2.5583333333333331</v>
      </c>
      <c r="F4181" s="8">
        <f>E4181/100*$I$2*Main!$AF$2</f>
        <v>3.07</v>
      </c>
      <c r="G4181" s="639">
        <f>F4181*Main!$AF$4</f>
        <v>3.07</v>
      </c>
      <c r="H4181" s="105"/>
    </row>
    <row r="4182" spans="1:8" x14ac:dyDescent="0.35">
      <c r="A4182" s="416">
        <v>1015756</v>
      </c>
      <c r="B4182" s="254" t="s">
        <v>4749</v>
      </c>
      <c r="C4182" s="320"/>
      <c r="D4182" s="7">
        <v>2000</v>
      </c>
      <c r="E4182" s="638">
        <v>2.875</v>
      </c>
      <c r="F4182" s="8">
        <f>E4182/100*$I$2*Main!$AF$2</f>
        <v>3.45</v>
      </c>
      <c r="G4182" s="639">
        <f>F4182*Main!$AF$4</f>
        <v>3.45</v>
      </c>
      <c r="H4182" s="105"/>
    </row>
    <row r="4183" spans="1:8" x14ac:dyDescent="0.35">
      <c r="A4183" s="416">
        <v>1004928</v>
      </c>
      <c r="B4183" s="254" t="s">
        <v>4750</v>
      </c>
      <c r="C4183" s="320"/>
      <c r="D4183" s="7">
        <v>5000</v>
      </c>
      <c r="E4183" s="638">
        <v>1.8</v>
      </c>
      <c r="F4183" s="8">
        <f>E4183/100*$I$2*Main!$AF$2</f>
        <v>2.16</v>
      </c>
      <c r="G4183" s="639">
        <f>F4183*Main!$AF$4</f>
        <v>2.16</v>
      </c>
      <c r="H4183" s="105"/>
    </row>
    <row r="4184" spans="1:8" x14ac:dyDescent="0.35">
      <c r="A4184" s="416">
        <v>9010110</v>
      </c>
      <c r="B4184" s="254" t="s">
        <v>4751</v>
      </c>
      <c r="C4184" s="320"/>
      <c r="D4184" s="7">
        <v>1000</v>
      </c>
      <c r="E4184" s="638">
        <v>11.666666666666666</v>
      </c>
      <c r="F4184" s="8">
        <f>E4184/100*$I$2*Main!$AF$2</f>
        <v>13.999999999999998</v>
      </c>
      <c r="G4184" s="639">
        <f>F4184*Main!$AF$4</f>
        <v>13.999999999999998</v>
      </c>
      <c r="H4184" s="105"/>
    </row>
    <row r="4185" spans="1:8" x14ac:dyDescent="0.35">
      <c r="A4185" s="416">
        <v>1011027</v>
      </c>
      <c r="B4185" s="254" t="s">
        <v>4752</v>
      </c>
      <c r="C4185" s="320"/>
      <c r="D4185" s="7">
        <v>1000</v>
      </c>
      <c r="E4185" s="638">
        <v>20.233333333333334</v>
      </c>
      <c r="F4185" s="8">
        <f>E4185/100*$I$2*Main!$AF$2</f>
        <v>24.28</v>
      </c>
      <c r="G4185" s="639">
        <f>F4185*Main!$AF$4</f>
        <v>24.28</v>
      </c>
      <c r="H4185" s="105"/>
    </row>
    <row r="4186" spans="1:8" x14ac:dyDescent="0.35">
      <c r="A4186" s="416">
        <v>1010564</v>
      </c>
      <c r="B4186" s="254" t="s">
        <v>4753</v>
      </c>
      <c r="C4186" s="320"/>
      <c r="D4186" s="7">
        <v>2000</v>
      </c>
      <c r="E4186" s="638">
        <v>30.074999999999999</v>
      </c>
      <c r="F4186" s="8">
        <f>E4186/100*$I$2*Main!$AF$2</f>
        <v>36.090000000000003</v>
      </c>
      <c r="G4186" s="639">
        <f>F4186*Main!$AF$4</f>
        <v>36.090000000000003</v>
      </c>
      <c r="H4186" s="105"/>
    </row>
    <row r="4187" spans="1:8" x14ac:dyDescent="0.35">
      <c r="A4187" s="416">
        <v>1004701</v>
      </c>
      <c r="B4187" s="254" t="s">
        <v>4754</v>
      </c>
      <c r="C4187" s="320"/>
      <c r="D4187" s="7">
        <v>5000</v>
      </c>
      <c r="E4187" s="638">
        <v>2.2749999999999999</v>
      </c>
      <c r="F4187" s="8">
        <f>E4187/100*$I$2*Main!$AF$2</f>
        <v>2.73</v>
      </c>
      <c r="G4187" s="639">
        <f>F4187*Main!$AF$4</f>
        <v>2.73</v>
      </c>
      <c r="H4187" s="105"/>
    </row>
    <row r="4188" spans="1:8" x14ac:dyDescent="0.35">
      <c r="A4188" s="416">
        <v>1056163</v>
      </c>
      <c r="B4188" s="254" t="s">
        <v>4755</v>
      </c>
      <c r="C4188" s="320"/>
      <c r="D4188" s="7">
        <v>3000</v>
      </c>
      <c r="E4188" s="638">
        <v>4.5916666666666668</v>
      </c>
      <c r="F4188" s="8">
        <f>E4188/100*$I$2*Main!$AF$2</f>
        <v>5.51</v>
      </c>
      <c r="G4188" s="639">
        <f>F4188*Main!$AF$4</f>
        <v>5.51</v>
      </c>
      <c r="H4188" s="105"/>
    </row>
    <row r="4189" spans="1:8" x14ac:dyDescent="0.35">
      <c r="A4189" s="416">
        <v>1069643</v>
      </c>
      <c r="B4189" s="254" t="s">
        <v>4756</v>
      </c>
      <c r="C4189" s="320"/>
      <c r="D4189" s="7">
        <v>100</v>
      </c>
      <c r="E4189" s="638">
        <v>294.36666666666667</v>
      </c>
      <c r="F4189" s="8">
        <f>E4189/100*$I$2*Main!$AF$2</f>
        <v>353.24</v>
      </c>
      <c r="G4189" s="639">
        <f>F4189*Main!$AF$4</f>
        <v>353.24</v>
      </c>
      <c r="H4189" s="105"/>
    </row>
    <row r="4190" spans="1:8" x14ac:dyDescent="0.35">
      <c r="A4190" s="416">
        <v>1069644</v>
      </c>
      <c r="B4190" s="254" t="s">
        <v>4757</v>
      </c>
      <c r="C4190" s="320"/>
      <c r="D4190" s="7">
        <v>100</v>
      </c>
      <c r="E4190" s="638">
        <v>294.36666666666667</v>
      </c>
      <c r="F4190" s="8">
        <f>E4190/100*$I$2*Main!$AF$2</f>
        <v>353.24</v>
      </c>
      <c r="G4190" s="639">
        <f>F4190*Main!$AF$4</f>
        <v>353.24</v>
      </c>
      <c r="H4190" s="105"/>
    </row>
    <row r="4191" spans="1:8" x14ac:dyDescent="0.35">
      <c r="A4191" s="416">
        <v>1069641</v>
      </c>
      <c r="B4191" s="254" t="s">
        <v>4758</v>
      </c>
      <c r="C4191" s="320"/>
      <c r="D4191" s="7">
        <v>100</v>
      </c>
      <c r="E4191" s="638">
        <v>338.33333333333331</v>
      </c>
      <c r="F4191" s="8">
        <f>E4191/100*$I$2*Main!$AF$2</f>
        <v>406</v>
      </c>
      <c r="G4191" s="639">
        <f>F4191*Main!$AF$4</f>
        <v>406</v>
      </c>
      <c r="H4191" s="105"/>
    </row>
    <row r="4192" spans="1:8" x14ac:dyDescent="0.35">
      <c r="A4192" s="416">
        <v>1069642</v>
      </c>
      <c r="B4192" s="254" t="s">
        <v>4759</v>
      </c>
      <c r="C4192" s="320"/>
      <c r="D4192" s="7">
        <v>100</v>
      </c>
      <c r="E4192" s="638">
        <v>338.33333333333331</v>
      </c>
      <c r="F4192" s="8">
        <f>E4192/100*$I$2*Main!$AF$2</f>
        <v>406</v>
      </c>
      <c r="G4192" s="639">
        <f>F4192*Main!$AF$4</f>
        <v>406</v>
      </c>
      <c r="H4192" s="105"/>
    </row>
    <row r="4193" spans="1:8" x14ac:dyDescent="0.35">
      <c r="A4193" s="416">
        <v>79719</v>
      </c>
      <c r="B4193" s="254" t="s">
        <v>4760</v>
      </c>
      <c r="C4193" s="320"/>
      <c r="D4193" s="7">
        <v>50</v>
      </c>
      <c r="E4193" s="638">
        <v>6.583333333333333</v>
      </c>
      <c r="F4193" s="8">
        <f>E4193/100*$I$2*Main!$AF$2</f>
        <v>7.8999999999999995</v>
      </c>
      <c r="G4193" s="639">
        <f>F4193*Main!$AF$4</f>
        <v>7.8999999999999995</v>
      </c>
      <c r="H4193" s="105"/>
    </row>
    <row r="4194" spans="1:8" x14ac:dyDescent="0.35">
      <c r="A4194" s="416">
        <v>1066278</v>
      </c>
      <c r="B4194" s="254" t="s">
        <v>4761</v>
      </c>
      <c r="C4194" s="320"/>
      <c r="D4194" s="7">
        <v>100</v>
      </c>
      <c r="E4194" s="638">
        <v>113.93333333333334</v>
      </c>
      <c r="F4194" s="8">
        <f>E4194/100*$I$2*Main!$AF$2</f>
        <v>136.72</v>
      </c>
      <c r="G4194" s="639">
        <f>F4194*Main!$AF$4</f>
        <v>136.72</v>
      </c>
      <c r="H4194" s="105"/>
    </row>
    <row r="4195" spans="1:8" x14ac:dyDescent="0.35">
      <c r="A4195" s="416">
        <v>1066279</v>
      </c>
      <c r="B4195" s="254" t="s">
        <v>4762</v>
      </c>
      <c r="C4195" s="320"/>
      <c r="D4195" s="7">
        <v>100</v>
      </c>
      <c r="E4195" s="638">
        <v>113.93333333333334</v>
      </c>
      <c r="F4195" s="8">
        <f>E4195/100*$I$2*Main!$AF$2</f>
        <v>136.72</v>
      </c>
      <c r="G4195" s="639">
        <f>F4195*Main!$AF$4</f>
        <v>136.72</v>
      </c>
      <c r="H4195" s="105"/>
    </row>
    <row r="4196" spans="1:8" x14ac:dyDescent="0.35">
      <c r="A4196" s="416">
        <v>1067732</v>
      </c>
      <c r="B4196" s="254" t="s">
        <v>4763</v>
      </c>
      <c r="C4196" s="320"/>
      <c r="D4196" s="7">
        <v>100</v>
      </c>
      <c r="E4196" s="638">
        <v>16.625</v>
      </c>
      <c r="F4196" s="8">
        <f>E4196/100*$I$2*Main!$AF$2</f>
        <v>19.950000000000003</v>
      </c>
      <c r="G4196" s="639">
        <f>F4196*Main!$AF$4</f>
        <v>19.950000000000003</v>
      </c>
      <c r="H4196" s="105"/>
    </row>
    <row r="4197" spans="1:8" x14ac:dyDescent="0.35">
      <c r="A4197" s="416">
        <v>1067733</v>
      </c>
      <c r="B4197" s="254" t="s">
        <v>4764</v>
      </c>
      <c r="C4197" s="320"/>
      <c r="D4197" s="7">
        <v>100</v>
      </c>
      <c r="E4197" s="638">
        <v>16.625</v>
      </c>
      <c r="F4197" s="8">
        <f>E4197/100*$I$2*Main!$AF$2</f>
        <v>19.950000000000003</v>
      </c>
      <c r="G4197" s="639">
        <f>F4197*Main!$AF$4</f>
        <v>19.950000000000003</v>
      </c>
      <c r="H4197" s="105"/>
    </row>
    <row r="4198" spans="1:8" x14ac:dyDescent="0.35">
      <c r="A4198" s="416">
        <v>1066339</v>
      </c>
      <c r="B4198" s="254" t="s">
        <v>4765</v>
      </c>
      <c r="C4198" s="320"/>
      <c r="D4198" s="7">
        <v>100</v>
      </c>
      <c r="E4198" s="638">
        <v>14.875</v>
      </c>
      <c r="F4198" s="8">
        <f>E4198/100*$I$2*Main!$AF$2</f>
        <v>17.849999999999998</v>
      </c>
      <c r="G4198" s="639">
        <f>F4198*Main!$AF$4</f>
        <v>17.849999999999998</v>
      </c>
      <c r="H4198" s="105"/>
    </row>
    <row r="4199" spans="1:8" x14ac:dyDescent="0.35">
      <c r="A4199" s="416">
        <v>1066338</v>
      </c>
      <c r="B4199" s="254" t="s">
        <v>4766</v>
      </c>
      <c r="C4199" s="320"/>
      <c r="D4199" s="7">
        <v>100</v>
      </c>
      <c r="E4199" s="638">
        <v>14.875</v>
      </c>
      <c r="F4199" s="8">
        <f>E4199/100*$I$2*Main!$AF$2</f>
        <v>17.849999999999998</v>
      </c>
      <c r="G4199" s="639">
        <f>F4199*Main!$AF$4</f>
        <v>17.849999999999998</v>
      </c>
      <c r="H4199" s="105"/>
    </row>
    <row r="4200" spans="1:8" x14ac:dyDescent="0.35">
      <c r="A4200" s="416">
        <v>1000791</v>
      </c>
      <c r="B4200" s="254" t="s">
        <v>4767</v>
      </c>
      <c r="C4200" s="320"/>
      <c r="D4200" s="7">
        <v>500</v>
      </c>
      <c r="E4200" s="638">
        <v>97.924999999999997</v>
      </c>
      <c r="F4200" s="8">
        <f>E4200/100*$I$2*Main!$AF$2</f>
        <v>117.50999999999999</v>
      </c>
      <c r="G4200" s="639">
        <f>F4200*Main!$AF$4</f>
        <v>117.50999999999999</v>
      </c>
      <c r="H4200" s="105"/>
    </row>
    <row r="4201" spans="1:8" x14ac:dyDescent="0.35">
      <c r="A4201" s="416">
        <v>1005729</v>
      </c>
      <c r="B4201" s="254" t="s">
        <v>4768</v>
      </c>
      <c r="C4201" s="320"/>
      <c r="D4201" s="7">
        <v>500</v>
      </c>
      <c r="E4201" s="638">
        <v>75.341666666666669</v>
      </c>
      <c r="F4201" s="8">
        <f>E4201/100*$I$2*Main!$AF$2</f>
        <v>90.410000000000011</v>
      </c>
      <c r="G4201" s="639">
        <f>F4201*Main!$AF$4</f>
        <v>90.410000000000011</v>
      </c>
      <c r="H4201" s="105"/>
    </row>
    <row r="4202" spans="1:8" x14ac:dyDescent="0.35">
      <c r="A4202" s="416">
        <v>9208678</v>
      </c>
      <c r="B4202" s="254" t="s">
        <v>4769</v>
      </c>
      <c r="C4202" s="320"/>
      <c r="D4202" s="7">
        <v>200</v>
      </c>
      <c r="E4202" s="638">
        <v>109.325</v>
      </c>
      <c r="F4202" s="8">
        <f>E4202/100*$I$2*Main!$AF$2</f>
        <v>131.19</v>
      </c>
      <c r="G4202" s="639">
        <f>F4202*Main!$AF$4</f>
        <v>131.19</v>
      </c>
      <c r="H4202" s="105"/>
    </row>
    <row r="4203" spans="1:8" x14ac:dyDescent="0.35">
      <c r="A4203" s="416">
        <v>1007403</v>
      </c>
      <c r="B4203" s="254" t="s">
        <v>4770</v>
      </c>
      <c r="C4203" s="320"/>
      <c r="D4203" s="7">
        <v>100</v>
      </c>
      <c r="E4203" s="638">
        <v>2083.6</v>
      </c>
      <c r="F4203" s="8">
        <f>E4203/100*$I$2*Main!$AF$2</f>
        <v>2500.3199999999997</v>
      </c>
      <c r="G4203" s="639">
        <f>F4203*Main!$AF$4</f>
        <v>2500.3199999999997</v>
      </c>
      <c r="H4203" s="105"/>
    </row>
    <row r="4204" spans="1:8" x14ac:dyDescent="0.35">
      <c r="A4204" s="416">
        <v>1004973</v>
      </c>
      <c r="B4204" s="254" t="s">
        <v>4771</v>
      </c>
      <c r="C4204" s="320"/>
      <c r="D4204" s="7">
        <v>500</v>
      </c>
      <c r="E4204" s="638">
        <v>20.2</v>
      </c>
      <c r="F4204" s="8">
        <f>E4204/100*$I$2*Main!$AF$2</f>
        <v>24.24</v>
      </c>
      <c r="G4204" s="639">
        <f>F4204*Main!$AF$4</f>
        <v>24.24</v>
      </c>
      <c r="H4204" s="105"/>
    </row>
    <row r="4205" spans="1:8" x14ac:dyDescent="0.35">
      <c r="A4205" s="416">
        <v>1006978</v>
      </c>
      <c r="B4205" s="254" t="s">
        <v>4772</v>
      </c>
      <c r="C4205" s="320"/>
      <c r="D4205" s="7">
        <v>1000</v>
      </c>
      <c r="E4205" s="638">
        <v>25.591666666666665</v>
      </c>
      <c r="F4205" s="8">
        <f>E4205/100*$I$2*Main!$AF$2</f>
        <v>30.709999999999994</v>
      </c>
      <c r="G4205" s="639">
        <f>F4205*Main!$AF$4</f>
        <v>30.709999999999994</v>
      </c>
      <c r="H4205" s="105"/>
    </row>
    <row r="4206" spans="1:8" x14ac:dyDescent="0.35">
      <c r="A4206" s="416">
        <v>1006312</v>
      </c>
      <c r="B4206" s="254" t="s">
        <v>4773</v>
      </c>
      <c r="C4206" s="320"/>
      <c r="D4206" s="7">
        <v>5000</v>
      </c>
      <c r="E4206" s="638">
        <v>8.1</v>
      </c>
      <c r="F4206" s="8">
        <f>E4206/100*$I$2*Main!$AF$2</f>
        <v>9.7200000000000006</v>
      </c>
      <c r="G4206" s="639">
        <f>F4206*Main!$AF$4</f>
        <v>9.7200000000000006</v>
      </c>
      <c r="H4206" s="105"/>
    </row>
    <row r="4207" spans="1:8" x14ac:dyDescent="0.35">
      <c r="A4207" s="416">
        <v>9264627</v>
      </c>
      <c r="B4207" s="254" t="s">
        <v>1092</v>
      </c>
      <c r="C4207" s="320"/>
      <c r="D4207" s="7">
        <v>1</v>
      </c>
      <c r="E4207" s="638">
        <v>6550.375</v>
      </c>
      <c r="F4207" s="8">
        <f>E4207/100*$I$2*Main!$AF$2</f>
        <v>7860.45</v>
      </c>
      <c r="G4207" s="639">
        <f>F4207*Main!$AF$4</f>
        <v>7860.45</v>
      </c>
      <c r="H4207" s="105"/>
    </row>
    <row r="4208" spans="1:8" x14ac:dyDescent="0.35">
      <c r="A4208" s="417">
        <v>9325328</v>
      </c>
      <c r="B4208" s="254" t="s">
        <v>4774</v>
      </c>
      <c r="C4208" s="7" t="s">
        <v>36</v>
      </c>
      <c r="D4208" s="7">
        <v>1</v>
      </c>
      <c r="E4208" s="638">
        <v>6550.375</v>
      </c>
      <c r="F4208" s="8">
        <f>E4208/100*$I$2*Main!$AF$2</f>
        <v>7860.45</v>
      </c>
      <c r="G4208" s="639">
        <f>F4208*Main!$AF$4</f>
        <v>7860.45</v>
      </c>
      <c r="H4208" s="105"/>
    </row>
    <row r="4209" spans="1:8" x14ac:dyDescent="0.35">
      <c r="A4209" s="417">
        <v>9325329</v>
      </c>
      <c r="B4209" s="254" t="s">
        <v>4775</v>
      </c>
      <c r="C4209" s="320"/>
      <c r="D4209" s="7">
        <v>1</v>
      </c>
      <c r="E4209" s="638">
        <v>7983.7333333333336</v>
      </c>
      <c r="F4209" s="8">
        <f>E4209/100*$I$2*Main!$AF$2</f>
        <v>9580.48</v>
      </c>
      <c r="G4209" s="639">
        <f>F4209*Main!$AF$4</f>
        <v>9580.48</v>
      </c>
      <c r="H4209" s="105"/>
    </row>
    <row r="4210" spans="1:8" x14ac:dyDescent="0.35">
      <c r="A4210" s="416">
        <v>9134233</v>
      </c>
      <c r="B4210" s="254" t="s">
        <v>4776</v>
      </c>
      <c r="C4210" s="320"/>
      <c r="D4210" s="7">
        <v>9</v>
      </c>
      <c r="E4210" s="638">
        <v>1965.925</v>
      </c>
      <c r="F4210" s="8">
        <f>E4210/100*$I$2*Main!$AF$2</f>
        <v>2359.11</v>
      </c>
      <c r="G4210" s="639">
        <f>F4210*Main!$AF$4</f>
        <v>2359.11</v>
      </c>
      <c r="H4210" s="105"/>
    </row>
    <row r="4211" spans="1:8" x14ac:dyDescent="0.35">
      <c r="A4211" s="416">
        <v>9203010</v>
      </c>
      <c r="B4211" s="254" t="s">
        <v>4777</v>
      </c>
      <c r="C4211" s="320"/>
      <c r="D4211" s="7">
        <v>9</v>
      </c>
      <c r="E4211" s="638">
        <v>1965.925</v>
      </c>
      <c r="F4211" s="8">
        <f>E4211/100*$I$2*Main!$AF$2</f>
        <v>2359.11</v>
      </c>
      <c r="G4211" s="639">
        <f>F4211*Main!$AF$4</f>
        <v>2359.11</v>
      </c>
      <c r="H4211" s="105"/>
    </row>
    <row r="4212" spans="1:8" x14ac:dyDescent="0.35">
      <c r="A4212" s="416">
        <v>9134232</v>
      </c>
      <c r="B4212" s="254" t="s">
        <v>4778</v>
      </c>
      <c r="C4212" s="320"/>
      <c r="D4212" s="7">
        <v>9</v>
      </c>
      <c r="E4212" s="638">
        <v>1908.65</v>
      </c>
      <c r="F4212" s="8">
        <f>E4212/100*$I$2*Main!$AF$2</f>
        <v>2290.38</v>
      </c>
      <c r="G4212" s="639">
        <f>F4212*Main!$AF$4</f>
        <v>2290.38</v>
      </c>
      <c r="H4212" s="105"/>
    </row>
    <row r="4213" spans="1:8" x14ac:dyDescent="0.35">
      <c r="A4213" s="416">
        <v>9134236</v>
      </c>
      <c r="B4213" s="254" t="s">
        <v>4779</v>
      </c>
      <c r="C4213" s="320"/>
      <c r="D4213" s="7">
        <v>9</v>
      </c>
      <c r="E4213" s="638">
        <v>2130.1</v>
      </c>
      <c r="F4213" s="8">
        <f>E4213/100*$I$2*Main!$AF$2</f>
        <v>2556.12</v>
      </c>
      <c r="G4213" s="639">
        <f>F4213*Main!$AF$4</f>
        <v>2556.12</v>
      </c>
      <c r="H4213" s="105"/>
    </row>
    <row r="4214" spans="1:8" x14ac:dyDescent="0.35">
      <c r="A4214" s="416">
        <v>9203012</v>
      </c>
      <c r="B4214" s="254" t="s">
        <v>4780</v>
      </c>
      <c r="C4214" s="320"/>
      <c r="D4214" s="7">
        <v>9</v>
      </c>
      <c r="E4214" s="638">
        <v>2130.1</v>
      </c>
      <c r="F4214" s="8">
        <f>E4214/100*$I$2*Main!$AF$2</f>
        <v>2556.12</v>
      </c>
      <c r="G4214" s="639">
        <f>F4214*Main!$AF$4</f>
        <v>2556.12</v>
      </c>
      <c r="H4214" s="105"/>
    </row>
    <row r="4215" spans="1:8" x14ac:dyDescent="0.35">
      <c r="A4215" s="416">
        <v>9134235</v>
      </c>
      <c r="B4215" s="254" t="s">
        <v>4781</v>
      </c>
      <c r="C4215" s="320"/>
      <c r="D4215" s="7">
        <v>9</v>
      </c>
      <c r="E4215" s="638">
        <v>2067.7333333333331</v>
      </c>
      <c r="F4215" s="8">
        <f>E4215/100*$I$2*Main!$AF$2</f>
        <v>2481.2799999999997</v>
      </c>
      <c r="G4215" s="639">
        <f>F4215*Main!$AF$4</f>
        <v>2481.2799999999997</v>
      </c>
      <c r="H4215" s="105"/>
    </row>
    <row r="4216" spans="1:8" x14ac:dyDescent="0.35">
      <c r="A4216" s="416">
        <v>9156335</v>
      </c>
      <c r="B4216" s="254" t="s">
        <v>4782</v>
      </c>
      <c r="C4216" s="7" t="s">
        <v>36</v>
      </c>
      <c r="D4216" s="7">
        <v>1</v>
      </c>
      <c r="E4216" s="638">
        <v>1863.7</v>
      </c>
      <c r="F4216" s="8">
        <f>E4216/100*$I$2*Main!$AF$2</f>
        <v>2236.44</v>
      </c>
      <c r="G4216" s="639">
        <f>F4216*Main!$AF$4</f>
        <v>2236.44</v>
      </c>
      <c r="H4216" s="105"/>
    </row>
    <row r="4217" spans="1:8" x14ac:dyDescent="0.35">
      <c r="A4217" s="416">
        <v>9156336</v>
      </c>
      <c r="B4217" s="254" t="s">
        <v>4783</v>
      </c>
      <c r="C4217" s="320"/>
      <c r="D4217" s="7">
        <v>1</v>
      </c>
      <c r="E4217" s="638">
        <v>2466.4749999999999</v>
      </c>
      <c r="F4217" s="8">
        <f>E4217/100*$I$2*Main!$AF$2</f>
        <v>2959.7699999999995</v>
      </c>
      <c r="G4217" s="639">
        <f>F4217*Main!$AF$4</f>
        <v>2959.7699999999995</v>
      </c>
      <c r="H4217" s="105"/>
    </row>
    <row r="4218" spans="1:8" x14ac:dyDescent="0.35">
      <c r="A4218" s="416">
        <v>9156337</v>
      </c>
      <c r="B4218" s="254" t="s">
        <v>4784</v>
      </c>
      <c r="C4218" s="320"/>
      <c r="D4218" s="7">
        <v>1</v>
      </c>
      <c r="E4218" s="638">
        <v>2717.8083333333334</v>
      </c>
      <c r="F4218" s="8">
        <f>E4218/100*$I$2*Main!$AF$2</f>
        <v>3261.37</v>
      </c>
      <c r="G4218" s="639">
        <f>F4218*Main!$AF$4</f>
        <v>3261.37</v>
      </c>
      <c r="H4218" s="105"/>
    </row>
    <row r="4219" spans="1:8" x14ac:dyDescent="0.35">
      <c r="A4219" s="416">
        <v>45025</v>
      </c>
      <c r="B4219" s="254" t="s">
        <v>4785</v>
      </c>
      <c r="C4219" s="320"/>
      <c r="D4219" s="7">
        <v>1</v>
      </c>
      <c r="E4219" s="638">
        <v>2014.7416666666666</v>
      </c>
      <c r="F4219" s="8">
        <f>E4219/100*$I$2*Main!$AF$2</f>
        <v>2417.6899999999996</v>
      </c>
      <c r="G4219" s="639">
        <f>F4219*Main!$AF$4</f>
        <v>2417.6899999999996</v>
      </c>
      <c r="H4219" s="105"/>
    </row>
    <row r="4220" spans="1:8" x14ac:dyDescent="0.35">
      <c r="A4220" s="416">
        <v>45026</v>
      </c>
      <c r="B4220" s="254" t="s">
        <v>4786</v>
      </c>
      <c r="C4220" s="320"/>
      <c r="D4220" s="7">
        <v>1</v>
      </c>
      <c r="E4220" s="638">
        <v>2014.7416666666666</v>
      </c>
      <c r="F4220" s="8">
        <f>E4220/100*$I$2*Main!$AF$2</f>
        <v>2417.6899999999996</v>
      </c>
      <c r="G4220" s="639">
        <f>F4220*Main!$AF$4</f>
        <v>2417.6899999999996</v>
      </c>
      <c r="H4220" s="105"/>
    </row>
    <row r="4221" spans="1:8" x14ac:dyDescent="0.35">
      <c r="A4221" s="416">
        <v>1001142</v>
      </c>
      <c r="B4221" s="254" t="s">
        <v>4787</v>
      </c>
      <c r="C4221" s="320"/>
      <c r="D4221" s="7">
        <v>50</v>
      </c>
      <c r="E4221" s="638">
        <v>433.49166666666667</v>
      </c>
      <c r="F4221" s="8">
        <f>E4221/100*$I$2*Main!$AF$2</f>
        <v>520.18999999999994</v>
      </c>
      <c r="G4221" s="639">
        <f>F4221*Main!$AF$4</f>
        <v>520.18999999999994</v>
      </c>
      <c r="H4221" s="105"/>
    </row>
    <row r="4222" spans="1:8" x14ac:dyDescent="0.35">
      <c r="A4222" s="416">
        <v>1001143</v>
      </c>
      <c r="B4222" s="254" t="s">
        <v>4788</v>
      </c>
      <c r="C4222" s="320"/>
      <c r="D4222" s="7">
        <v>50</v>
      </c>
      <c r="E4222" s="638">
        <v>433.49166666666667</v>
      </c>
      <c r="F4222" s="8">
        <f>E4222/100*$I$2*Main!$AF$2</f>
        <v>520.18999999999994</v>
      </c>
      <c r="G4222" s="639">
        <f>F4222*Main!$AF$4</f>
        <v>520.18999999999994</v>
      </c>
      <c r="H4222" s="105"/>
    </row>
    <row r="4223" spans="1:8" x14ac:dyDescent="0.35">
      <c r="A4223" s="416">
        <v>21575</v>
      </c>
      <c r="B4223" s="254" t="s">
        <v>1093</v>
      </c>
      <c r="C4223" s="320"/>
      <c r="D4223" s="7">
        <v>10</v>
      </c>
      <c r="E4223" s="638">
        <v>1488.9</v>
      </c>
      <c r="F4223" s="8">
        <f>E4223/100*$I$2*Main!$AF$2</f>
        <v>1786.68</v>
      </c>
      <c r="G4223" s="639">
        <f>F4223*Main!$AF$4</f>
        <v>1786.68</v>
      </c>
      <c r="H4223" s="105"/>
    </row>
    <row r="4224" spans="1:8" x14ac:dyDescent="0.35">
      <c r="A4224" s="416">
        <v>21698</v>
      </c>
      <c r="B4224" s="254" t="s">
        <v>1094</v>
      </c>
      <c r="C4224" s="320"/>
      <c r="D4224" s="7">
        <v>10</v>
      </c>
      <c r="E4224" s="638">
        <v>1488.9</v>
      </c>
      <c r="F4224" s="8">
        <f>E4224/100*$I$2*Main!$AF$2</f>
        <v>1786.68</v>
      </c>
      <c r="G4224" s="639">
        <f>F4224*Main!$AF$4</f>
        <v>1786.68</v>
      </c>
      <c r="H4224" s="105"/>
    </row>
    <row r="4225" spans="1:8" x14ac:dyDescent="0.35">
      <c r="A4225" s="416">
        <v>13235</v>
      </c>
      <c r="B4225" s="254" t="s">
        <v>1095</v>
      </c>
      <c r="C4225" s="320"/>
      <c r="D4225" s="7">
        <v>10</v>
      </c>
      <c r="E4225" s="638">
        <v>307.33333333333331</v>
      </c>
      <c r="F4225" s="8">
        <f>E4225/100*$I$2*Main!$AF$2</f>
        <v>368.8</v>
      </c>
      <c r="G4225" s="639">
        <f>F4225*Main!$AF$4</f>
        <v>368.8</v>
      </c>
      <c r="H4225" s="105"/>
    </row>
    <row r="4226" spans="1:8" x14ac:dyDescent="0.35">
      <c r="A4226" s="416">
        <v>9061704</v>
      </c>
      <c r="B4226" s="254" t="s">
        <v>4789</v>
      </c>
      <c r="C4226" s="320"/>
      <c r="D4226" s="7">
        <v>20</v>
      </c>
      <c r="E4226" s="638">
        <v>1343.7416666666666</v>
      </c>
      <c r="F4226" s="8">
        <f>E4226/100*$I$2*Main!$AF$2</f>
        <v>1612.4899999999998</v>
      </c>
      <c r="G4226" s="639">
        <f>F4226*Main!$AF$4</f>
        <v>1612.4899999999998</v>
      </c>
    </row>
    <row r="4227" spans="1:8" x14ac:dyDescent="0.35">
      <c r="A4227" s="416">
        <v>9056579</v>
      </c>
      <c r="B4227" s="254" t="s">
        <v>1096</v>
      </c>
      <c r="C4227" s="320"/>
      <c r="D4227" s="7">
        <v>500</v>
      </c>
      <c r="E4227" s="638">
        <v>35.55833333333333</v>
      </c>
      <c r="F4227" s="8">
        <f>E4227/100*$I$2*Main!$AF$2</f>
        <v>42.669999999999995</v>
      </c>
      <c r="G4227" s="639">
        <f>F4227*Main!$AF$4</f>
        <v>42.669999999999995</v>
      </c>
    </row>
    <row r="4228" spans="1:8" x14ac:dyDescent="0.35">
      <c r="A4228" s="416">
        <v>9056573</v>
      </c>
      <c r="B4228" s="254" t="s">
        <v>1097</v>
      </c>
      <c r="C4228" s="320"/>
      <c r="D4228" s="7">
        <v>500</v>
      </c>
      <c r="E4228" s="638">
        <v>41.45</v>
      </c>
      <c r="F4228" s="8">
        <f>E4228/100*$I$2*Main!$AF$2</f>
        <v>49.74</v>
      </c>
      <c r="G4228" s="639">
        <f>F4228*Main!$AF$4</f>
        <v>49.74</v>
      </c>
    </row>
    <row r="4229" spans="1:8" x14ac:dyDescent="0.35">
      <c r="A4229" s="416">
        <v>9056568</v>
      </c>
      <c r="B4229" s="254" t="s">
        <v>1098</v>
      </c>
      <c r="C4229" s="320"/>
      <c r="D4229" s="7">
        <v>200</v>
      </c>
      <c r="E4229" s="638">
        <v>61.024999999999999</v>
      </c>
      <c r="F4229" s="8">
        <f>E4229/100*$I$2*Main!$AF$2</f>
        <v>73.22999999999999</v>
      </c>
      <c r="G4229" s="639">
        <f>F4229*Main!$AF$4</f>
        <v>73.22999999999999</v>
      </c>
    </row>
    <row r="4230" spans="1:8" x14ac:dyDescent="0.35">
      <c r="A4230" s="416">
        <v>1005465</v>
      </c>
      <c r="B4230" s="254" t="s">
        <v>4790</v>
      </c>
      <c r="C4230" s="7" t="s">
        <v>36</v>
      </c>
      <c r="D4230" s="7">
        <v>500</v>
      </c>
      <c r="E4230" s="638">
        <v>12.324999999999999</v>
      </c>
      <c r="F4230" s="8">
        <f>E4230/100*$I$2*Main!$AF$2</f>
        <v>14.79</v>
      </c>
      <c r="G4230" s="639">
        <f>F4230*Main!$AF$4</f>
        <v>14.79</v>
      </c>
    </row>
    <row r="4231" spans="1:8" x14ac:dyDescent="0.35">
      <c r="A4231" s="416">
        <v>1066631</v>
      </c>
      <c r="B4231" s="254" t="s">
        <v>1099</v>
      </c>
      <c r="C4231" s="320"/>
      <c r="D4231" s="7">
        <v>1500</v>
      </c>
      <c r="E4231" s="638">
        <v>92.808333333333337</v>
      </c>
      <c r="F4231" s="8">
        <f>E4231/100*$I$2*Main!$AF$2</f>
        <v>111.37</v>
      </c>
      <c r="G4231" s="639">
        <f>F4231*Main!$AF$4</f>
        <v>111.37</v>
      </c>
    </row>
    <row r="4232" spans="1:8" x14ac:dyDescent="0.35">
      <c r="A4232" s="416">
        <v>20264</v>
      </c>
      <c r="B4232" s="254" t="s">
        <v>4791</v>
      </c>
      <c r="C4232" s="320"/>
      <c r="D4232" s="7">
        <v>1</v>
      </c>
      <c r="E4232" s="638">
        <v>109567.325</v>
      </c>
      <c r="F4232" s="8">
        <f>E4232/100*$I$2*Main!$AF$2</f>
        <v>131480.79</v>
      </c>
      <c r="G4232" s="639">
        <f>F4232*Main!$AF$4</f>
        <v>131480.79</v>
      </c>
    </row>
    <row r="4233" spans="1:8" x14ac:dyDescent="0.35">
      <c r="A4233" s="416">
        <v>9219678</v>
      </c>
      <c r="B4233" s="254" t="s">
        <v>4792</v>
      </c>
      <c r="C4233" s="320"/>
      <c r="D4233" s="7">
        <v>1</v>
      </c>
      <c r="E4233" s="638">
        <v>33425.60833333333</v>
      </c>
      <c r="F4233" s="8">
        <f>E4233/100*$I$2*Main!$AF$2</f>
        <v>40110.729999999996</v>
      </c>
      <c r="G4233" s="639">
        <f>F4233*Main!$AF$4</f>
        <v>40110.729999999996</v>
      </c>
    </row>
    <row r="4234" spans="1:8" x14ac:dyDescent="0.35">
      <c r="A4234" s="416">
        <v>45555</v>
      </c>
      <c r="B4234" s="254" t="s">
        <v>1100</v>
      </c>
      <c r="C4234" s="320"/>
      <c r="D4234" s="7">
        <v>1</v>
      </c>
      <c r="E4234" s="638">
        <v>6285.9250000000002</v>
      </c>
      <c r="F4234" s="8">
        <f>E4234/100*$I$2*Main!$AF$2</f>
        <v>7543.1100000000006</v>
      </c>
      <c r="G4234" s="639">
        <f>F4234*Main!$AF$4</f>
        <v>7543.1100000000006</v>
      </c>
    </row>
    <row r="4235" spans="1:8" x14ac:dyDescent="0.35">
      <c r="A4235" s="416">
        <v>78091</v>
      </c>
      <c r="B4235" s="254" t="s">
        <v>4793</v>
      </c>
      <c r="C4235" s="7" t="s">
        <v>36</v>
      </c>
      <c r="D4235" s="7">
        <v>1</v>
      </c>
      <c r="E4235" s="638">
        <v>3999.3249999999998</v>
      </c>
      <c r="F4235" s="8">
        <f>E4235/100*$I$2*Main!$AF$2</f>
        <v>4799.1899999999996</v>
      </c>
      <c r="G4235" s="639">
        <f>F4235*Main!$AF$4</f>
        <v>4799.1899999999996</v>
      </c>
    </row>
    <row r="4236" spans="1:8" x14ac:dyDescent="0.35">
      <c r="A4236" s="416">
        <v>70263</v>
      </c>
      <c r="B4236" s="254" t="s">
        <v>4794</v>
      </c>
      <c r="C4236" s="320"/>
      <c r="D4236" s="7">
        <v>1</v>
      </c>
      <c r="E4236" s="638">
        <v>5903.6916666666666</v>
      </c>
      <c r="F4236" s="8">
        <f>E4236/100*$I$2*Main!$AF$2</f>
        <v>7084.4299999999994</v>
      </c>
      <c r="G4236" s="639">
        <f>F4236*Main!$AF$4</f>
        <v>7084.4299999999994</v>
      </c>
    </row>
    <row r="4237" spans="1:8" x14ac:dyDescent="0.35">
      <c r="A4237" s="416">
        <v>70264</v>
      </c>
      <c r="B4237" s="254" t="s">
        <v>4795</v>
      </c>
      <c r="C4237" s="7" t="s">
        <v>36</v>
      </c>
      <c r="D4237" s="7">
        <v>1</v>
      </c>
      <c r="E4237" s="638">
        <v>6419.4750000000004</v>
      </c>
      <c r="F4237" s="8">
        <f>E4237/100*$I$2*Main!$AF$2</f>
        <v>7703.37</v>
      </c>
      <c r="G4237" s="639">
        <f>F4237*Main!$AF$4</f>
        <v>7703.37</v>
      </c>
    </row>
    <row r="4238" spans="1:8" x14ac:dyDescent="0.35">
      <c r="A4238" s="416">
        <v>13841</v>
      </c>
      <c r="B4238" s="254" t="s">
        <v>1101</v>
      </c>
      <c r="C4238" s="320"/>
      <c r="D4238" s="7">
        <v>1</v>
      </c>
      <c r="E4238" s="638">
        <v>9325.1083333333336</v>
      </c>
      <c r="F4238" s="8">
        <f>E4238/100*$I$2*Main!$AF$2</f>
        <v>11190.130000000001</v>
      </c>
      <c r="G4238" s="639">
        <f>F4238*Main!$AF$4</f>
        <v>11190.130000000001</v>
      </c>
    </row>
    <row r="4239" spans="1:8" x14ac:dyDescent="0.35">
      <c r="A4239" s="416">
        <v>23680</v>
      </c>
      <c r="B4239" s="254" t="s">
        <v>1102</v>
      </c>
      <c r="C4239" s="320"/>
      <c r="D4239" s="7">
        <v>1</v>
      </c>
      <c r="E4239" s="638">
        <v>235.86666666666667</v>
      </c>
      <c r="F4239" s="8">
        <f>E4239/100*$I$2*Main!$AF$2</f>
        <v>283.04000000000002</v>
      </c>
      <c r="G4239" s="639">
        <f>F4239*Main!$AF$4</f>
        <v>283.04000000000002</v>
      </c>
    </row>
    <row r="4240" spans="1:8" x14ac:dyDescent="0.35">
      <c r="A4240" s="416">
        <v>70265</v>
      </c>
      <c r="B4240" s="254" t="s">
        <v>1103</v>
      </c>
      <c r="C4240" s="320"/>
      <c r="D4240" s="7">
        <v>1</v>
      </c>
      <c r="E4240" s="638">
        <v>9058.6833333333325</v>
      </c>
      <c r="F4240" s="8">
        <f>E4240/100*$I$2*Main!$AF$2</f>
        <v>10870.42</v>
      </c>
      <c r="G4240" s="639">
        <f>F4240*Main!$AF$4</f>
        <v>10870.42</v>
      </c>
    </row>
    <row r="4241" spans="1:7" x14ac:dyDescent="0.35">
      <c r="A4241" s="417">
        <v>44765</v>
      </c>
      <c r="B4241" s="254" t="s">
        <v>1104</v>
      </c>
      <c r="C4241" s="7" t="s">
        <v>36</v>
      </c>
      <c r="D4241" s="7">
        <v>1</v>
      </c>
      <c r="E4241" s="638">
        <v>12099.183333333332</v>
      </c>
      <c r="F4241" s="8">
        <f>E4241/100*$I$2*Main!$AF$2</f>
        <v>14519.019999999999</v>
      </c>
      <c r="G4241" s="639">
        <f>F4241*Main!$AF$4</f>
        <v>14519.019999999999</v>
      </c>
    </row>
    <row r="4242" spans="1:7" x14ac:dyDescent="0.35">
      <c r="A4242" s="416">
        <v>70267</v>
      </c>
      <c r="B4242" s="254" t="s">
        <v>4796</v>
      </c>
      <c r="C4242" s="320"/>
      <c r="D4242" s="7">
        <v>1</v>
      </c>
      <c r="E4242" s="638">
        <v>1331.7166666666667</v>
      </c>
      <c r="F4242" s="8">
        <f>E4242/100*$I$2*Main!$AF$2</f>
        <v>1598.06</v>
      </c>
      <c r="G4242" s="639">
        <f>F4242*Main!$AF$4</f>
        <v>1598.06</v>
      </c>
    </row>
    <row r="4243" spans="1:7" x14ac:dyDescent="0.35">
      <c r="A4243" s="416">
        <v>70266</v>
      </c>
      <c r="B4243" s="254" t="s">
        <v>4797</v>
      </c>
      <c r="C4243" s="320"/>
      <c r="D4243" s="7">
        <v>1</v>
      </c>
      <c r="E4243" s="638">
        <v>1392.2416666666666</v>
      </c>
      <c r="F4243" s="8">
        <f>E4243/100*$I$2*Main!$AF$2</f>
        <v>1670.6899999999998</v>
      </c>
      <c r="G4243" s="639">
        <f>F4243*Main!$AF$4</f>
        <v>1670.6899999999998</v>
      </c>
    </row>
    <row r="4244" spans="1:7" x14ac:dyDescent="0.35">
      <c r="A4244" s="416">
        <v>9128171</v>
      </c>
      <c r="B4244" s="254" t="s">
        <v>1105</v>
      </c>
      <c r="C4244" s="7" t="s">
        <v>36</v>
      </c>
      <c r="D4244" s="7">
        <v>1</v>
      </c>
      <c r="E4244" s="638">
        <v>47111.058333333334</v>
      </c>
      <c r="F4244" s="8">
        <f>E4244/100*$I$2*Main!$AF$2</f>
        <v>56533.270000000004</v>
      </c>
      <c r="G4244" s="639">
        <f>F4244*Main!$AF$4</f>
        <v>56533.270000000004</v>
      </c>
    </row>
    <row r="4245" spans="1:7" x14ac:dyDescent="0.35">
      <c r="A4245" s="416">
        <v>9139574</v>
      </c>
      <c r="B4245" s="254" t="s">
        <v>1106</v>
      </c>
      <c r="C4245" s="7" t="s">
        <v>36</v>
      </c>
      <c r="D4245" s="7">
        <v>1</v>
      </c>
      <c r="E4245" s="638">
        <v>14335.408333333333</v>
      </c>
      <c r="F4245" s="8">
        <f>E4245/100*$I$2*Main!$AF$2</f>
        <v>17202.490000000002</v>
      </c>
      <c r="G4245" s="639">
        <f>F4245*Main!$AF$4</f>
        <v>17202.490000000002</v>
      </c>
    </row>
    <row r="4246" spans="1:7" x14ac:dyDescent="0.35">
      <c r="A4246" s="416">
        <v>14825</v>
      </c>
      <c r="B4246" s="254" t="s">
        <v>4798</v>
      </c>
      <c r="C4246" s="320"/>
      <c r="D4246" s="7">
        <v>1</v>
      </c>
      <c r="E4246" s="638">
        <v>11264.6</v>
      </c>
      <c r="F4246" s="8">
        <f>E4246/100*$I$2*Main!$AF$2</f>
        <v>13517.52</v>
      </c>
      <c r="G4246" s="639">
        <f>F4246*Main!$AF$4</f>
        <v>13517.52</v>
      </c>
    </row>
    <row r="4247" spans="1:7" x14ac:dyDescent="0.35">
      <c r="A4247" s="416">
        <v>22617</v>
      </c>
      <c r="B4247" s="254" t="s">
        <v>4799</v>
      </c>
      <c r="C4247" s="320"/>
      <c r="D4247" s="7">
        <v>1</v>
      </c>
      <c r="E4247" s="638">
        <v>1332.35</v>
      </c>
      <c r="F4247" s="8">
        <f>E4247/100*$I$2*Main!$AF$2</f>
        <v>1598.82</v>
      </c>
      <c r="G4247" s="639">
        <f>F4247*Main!$AF$4</f>
        <v>1598.82</v>
      </c>
    </row>
    <row r="4248" spans="1:7" x14ac:dyDescent="0.35">
      <c r="A4248" s="416">
        <v>73788</v>
      </c>
      <c r="B4248" s="254" t="s">
        <v>4800</v>
      </c>
      <c r="C4248" s="320"/>
      <c r="D4248" s="7">
        <v>1</v>
      </c>
      <c r="E4248" s="638">
        <v>3480.125</v>
      </c>
      <c r="F4248" s="8">
        <f>E4248/100*$I$2*Main!$AF$2</f>
        <v>4176.1500000000005</v>
      </c>
      <c r="G4248" s="639">
        <f>F4248*Main!$AF$4</f>
        <v>4176.1500000000005</v>
      </c>
    </row>
    <row r="4249" spans="1:7" x14ac:dyDescent="0.35">
      <c r="A4249" s="416">
        <v>351</v>
      </c>
      <c r="B4249" s="254" t="s">
        <v>1107</v>
      </c>
      <c r="C4249" s="320"/>
      <c r="D4249" s="7">
        <v>1</v>
      </c>
      <c r="E4249" s="638">
        <v>210.98333333333332</v>
      </c>
      <c r="F4249" s="8">
        <f>E4249/100*$I$2*Main!$AF$2</f>
        <v>253.17999999999995</v>
      </c>
      <c r="G4249" s="639">
        <f>F4249*Main!$AF$4</f>
        <v>253.17999999999995</v>
      </c>
    </row>
    <row r="4250" spans="1:7" x14ac:dyDescent="0.35">
      <c r="A4250" s="416">
        <v>78093</v>
      </c>
      <c r="B4250" s="254" t="s">
        <v>1108</v>
      </c>
      <c r="C4250" s="320"/>
      <c r="D4250" s="7">
        <v>1</v>
      </c>
      <c r="E4250" s="638">
        <v>17125.566666666666</v>
      </c>
      <c r="F4250" s="8">
        <f>E4250/100*$I$2*Main!$AF$2</f>
        <v>20550.68</v>
      </c>
      <c r="G4250" s="639">
        <f>F4250*Main!$AF$4</f>
        <v>20550.68</v>
      </c>
    </row>
    <row r="4251" spans="1:7" x14ac:dyDescent="0.35">
      <c r="A4251" s="416">
        <v>9257320</v>
      </c>
      <c r="B4251" s="254" t="s">
        <v>4801</v>
      </c>
      <c r="C4251" s="7" t="s">
        <v>36</v>
      </c>
      <c r="D4251" s="7">
        <v>1</v>
      </c>
      <c r="E4251" s="638">
        <v>17877.2</v>
      </c>
      <c r="F4251" s="8">
        <f>E4251/100*$I$2*Main!$AF$2</f>
        <v>21452.640000000003</v>
      </c>
      <c r="G4251" s="639">
        <f>F4251*Main!$AF$4</f>
        <v>21452.640000000003</v>
      </c>
    </row>
    <row r="4252" spans="1:7" x14ac:dyDescent="0.35">
      <c r="A4252" s="416">
        <v>13392</v>
      </c>
      <c r="B4252" s="254" t="s">
        <v>4802</v>
      </c>
      <c r="C4252" s="320"/>
      <c r="D4252" s="7">
        <v>1</v>
      </c>
      <c r="E4252" s="638">
        <v>15168.716666666667</v>
      </c>
      <c r="F4252" s="8">
        <f>E4252/100*$I$2*Main!$AF$2</f>
        <v>18202.460000000003</v>
      </c>
      <c r="G4252" s="639">
        <f>F4252*Main!$AF$4</f>
        <v>18202.460000000003</v>
      </c>
    </row>
    <row r="4253" spans="1:7" x14ac:dyDescent="0.35">
      <c r="A4253" s="416">
        <v>9257318</v>
      </c>
      <c r="B4253" s="254" t="s">
        <v>4803</v>
      </c>
      <c r="C4253" s="7" t="s">
        <v>36</v>
      </c>
      <c r="D4253" s="7">
        <v>1</v>
      </c>
      <c r="E4253" s="638">
        <v>21468.966666666667</v>
      </c>
      <c r="F4253" s="8">
        <f>E4253/100*$I$2*Main!$AF$2</f>
        <v>25762.760000000002</v>
      </c>
      <c r="G4253" s="639">
        <f>F4253*Main!$AF$4</f>
        <v>25762.760000000002</v>
      </c>
    </row>
    <row r="4254" spans="1:7" x14ac:dyDescent="0.35">
      <c r="A4254" s="416">
        <v>9219328</v>
      </c>
      <c r="B4254" s="254" t="s">
        <v>4804</v>
      </c>
      <c r="C4254" s="7" t="s">
        <v>36</v>
      </c>
      <c r="D4254" s="7">
        <v>1</v>
      </c>
      <c r="E4254" s="638">
        <v>30242.208333333332</v>
      </c>
      <c r="F4254" s="8">
        <f>E4254/100*$I$2*Main!$AF$2</f>
        <v>36290.65</v>
      </c>
      <c r="G4254" s="639">
        <f>F4254*Main!$AF$4</f>
        <v>36290.65</v>
      </c>
    </row>
    <row r="4255" spans="1:7" x14ac:dyDescent="0.35">
      <c r="A4255" s="416">
        <v>9162018</v>
      </c>
      <c r="B4255" s="254" t="s">
        <v>4805</v>
      </c>
      <c r="C4255" s="320"/>
      <c r="D4255" s="7">
        <v>1</v>
      </c>
      <c r="E4255" s="638">
        <v>15289.416666666666</v>
      </c>
      <c r="F4255" s="8">
        <f>E4255/100*$I$2*Main!$AF$2</f>
        <v>18347.3</v>
      </c>
      <c r="G4255" s="639">
        <f>F4255*Main!$AF$4</f>
        <v>18347.3</v>
      </c>
    </row>
    <row r="4256" spans="1:7" x14ac:dyDescent="0.35">
      <c r="A4256" s="416">
        <v>9254997</v>
      </c>
      <c r="B4256" s="254" t="s">
        <v>4806</v>
      </c>
      <c r="C4256" s="7" t="s">
        <v>36</v>
      </c>
      <c r="D4256" s="7">
        <v>1</v>
      </c>
      <c r="E4256" s="638">
        <v>23309.125</v>
      </c>
      <c r="F4256" s="8">
        <f>E4256/100*$I$2*Main!$AF$2</f>
        <v>27970.95</v>
      </c>
      <c r="G4256" s="639">
        <f>F4256*Main!$AF$4</f>
        <v>27970.95</v>
      </c>
    </row>
    <row r="4257" spans="1:7" x14ac:dyDescent="0.35">
      <c r="A4257" s="416">
        <v>9257321</v>
      </c>
      <c r="B4257" s="254" t="s">
        <v>4807</v>
      </c>
      <c r="C4257" s="320"/>
      <c r="D4257" s="7">
        <v>1</v>
      </c>
      <c r="E4257" s="638">
        <v>7247.4750000000004</v>
      </c>
      <c r="F4257" s="8">
        <f>E4257/100*$I$2*Main!$AF$2</f>
        <v>8696.9699999999993</v>
      </c>
      <c r="G4257" s="639">
        <f>F4257*Main!$AF$4</f>
        <v>8696.9699999999993</v>
      </c>
    </row>
    <row r="4258" spans="1:7" x14ac:dyDescent="0.35">
      <c r="A4258" s="416">
        <v>9257322</v>
      </c>
      <c r="B4258" s="254" t="s">
        <v>4808</v>
      </c>
      <c r="C4258" s="320"/>
      <c r="D4258" s="7">
        <v>1</v>
      </c>
      <c r="E4258" s="638">
        <v>6634.6083333333336</v>
      </c>
      <c r="F4258" s="8">
        <f>E4258/100*$I$2*Main!$AF$2</f>
        <v>7961.5300000000007</v>
      </c>
      <c r="G4258" s="639">
        <f>F4258*Main!$AF$4</f>
        <v>7961.5300000000007</v>
      </c>
    </row>
    <row r="4259" spans="1:7" x14ac:dyDescent="0.35">
      <c r="A4259" s="416">
        <v>78097</v>
      </c>
      <c r="B4259" s="254" t="s">
        <v>1109</v>
      </c>
      <c r="C4259" s="320"/>
      <c r="D4259" s="7">
        <v>1</v>
      </c>
      <c r="E4259" s="638">
        <v>2030.2333333333333</v>
      </c>
      <c r="F4259" s="8">
        <f>E4259/100*$I$2*Main!$AF$2</f>
        <v>2436.2800000000002</v>
      </c>
      <c r="G4259" s="639">
        <f>F4259*Main!$AF$4</f>
        <v>2436.2800000000002</v>
      </c>
    </row>
    <row r="4260" spans="1:7" x14ac:dyDescent="0.35">
      <c r="A4260" s="416">
        <v>45150</v>
      </c>
      <c r="B4260" s="254" t="s">
        <v>1110</v>
      </c>
      <c r="C4260" s="320"/>
      <c r="D4260" s="7">
        <v>1</v>
      </c>
      <c r="E4260" s="638">
        <v>279.10000000000002</v>
      </c>
      <c r="F4260" s="8">
        <f>E4260/100*$I$2*Main!$AF$2</f>
        <v>334.92000000000007</v>
      </c>
      <c r="G4260" s="639">
        <f>F4260*Main!$AF$4</f>
        <v>334.92000000000007</v>
      </c>
    </row>
    <row r="4261" spans="1:7" x14ac:dyDescent="0.35">
      <c r="A4261" s="416">
        <v>9207524</v>
      </c>
      <c r="B4261" s="254" t="s">
        <v>1111</v>
      </c>
      <c r="C4261" s="320"/>
      <c r="D4261" s="7">
        <v>1</v>
      </c>
      <c r="E4261" s="638">
        <v>8951.7999999999993</v>
      </c>
      <c r="F4261" s="8">
        <f>E4261/100*$I$2*Main!$AF$2</f>
        <v>10742.159999999998</v>
      </c>
      <c r="G4261" s="639">
        <f>F4261*Main!$AF$4</f>
        <v>10742.159999999998</v>
      </c>
    </row>
    <row r="4262" spans="1:7" x14ac:dyDescent="0.35">
      <c r="A4262" s="416">
        <v>9079402</v>
      </c>
      <c r="B4262" s="254" t="s">
        <v>4809</v>
      </c>
      <c r="C4262" s="320"/>
      <c r="D4262" s="7">
        <v>1</v>
      </c>
      <c r="E4262" s="638">
        <v>5645.7749999999996</v>
      </c>
      <c r="F4262" s="8">
        <f>E4262/100*$I$2*Main!$AF$2</f>
        <v>6774.9299999999994</v>
      </c>
      <c r="G4262" s="639">
        <f>F4262*Main!$AF$4</f>
        <v>6774.9299999999994</v>
      </c>
    </row>
    <row r="4263" spans="1:7" x14ac:dyDescent="0.35">
      <c r="A4263" s="416">
        <v>9257813</v>
      </c>
      <c r="B4263" s="254" t="s">
        <v>4810</v>
      </c>
      <c r="C4263" s="7" t="s">
        <v>36</v>
      </c>
      <c r="D4263" s="7">
        <v>1</v>
      </c>
      <c r="E4263" s="638">
        <v>26283.025000000001</v>
      </c>
      <c r="F4263" s="8">
        <f>E4263/100*$I$2*Main!$AF$2</f>
        <v>31539.630000000005</v>
      </c>
      <c r="G4263" s="639">
        <f>F4263*Main!$AF$4</f>
        <v>31539.630000000005</v>
      </c>
    </row>
    <row r="4264" spans="1:7" x14ac:dyDescent="0.35">
      <c r="A4264" s="416">
        <v>9257326</v>
      </c>
      <c r="B4264" s="254" t="s">
        <v>1112</v>
      </c>
      <c r="C4264" s="7" t="s">
        <v>36</v>
      </c>
      <c r="D4264" s="7">
        <v>1</v>
      </c>
      <c r="E4264" s="638">
        <v>12510.258333333333</v>
      </c>
      <c r="F4264" s="8">
        <f>E4264/100*$I$2*Main!$AF$2</f>
        <v>15012.31</v>
      </c>
      <c r="G4264" s="639">
        <f>F4264*Main!$AF$4</f>
        <v>15012.31</v>
      </c>
    </row>
    <row r="4265" spans="1:7" x14ac:dyDescent="0.35">
      <c r="A4265" s="416">
        <v>9084515</v>
      </c>
      <c r="B4265" s="254" t="s">
        <v>4811</v>
      </c>
      <c r="C4265" s="320"/>
      <c r="D4265" s="7">
        <v>1</v>
      </c>
      <c r="E4265" s="638">
        <v>1675.875</v>
      </c>
      <c r="F4265" s="8">
        <f>E4265/100*$I$2*Main!$AF$2</f>
        <v>2011.05</v>
      </c>
      <c r="G4265" s="639">
        <f>F4265*Main!$AF$4</f>
        <v>2011.05</v>
      </c>
    </row>
    <row r="4266" spans="1:7" x14ac:dyDescent="0.35">
      <c r="A4266" s="416">
        <v>44777</v>
      </c>
      <c r="B4266" s="254" t="s">
        <v>4812</v>
      </c>
      <c r="C4266" s="320"/>
      <c r="D4266" s="7">
        <v>1</v>
      </c>
      <c r="E4266" s="638">
        <v>21132.924999999999</v>
      </c>
      <c r="F4266" s="8">
        <f>E4266/100*$I$2*Main!$AF$2</f>
        <v>25359.510000000002</v>
      </c>
      <c r="G4266" s="639">
        <f>F4266*Main!$AF$4</f>
        <v>25359.510000000002</v>
      </c>
    </row>
    <row r="4267" spans="1:7" x14ac:dyDescent="0.35">
      <c r="A4267" s="416">
        <v>9257327</v>
      </c>
      <c r="B4267" s="254" t="s">
        <v>1113</v>
      </c>
      <c r="C4267" s="320"/>
      <c r="D4267" s="7">
        <v>1</v>
      </c>
      <c r="E4267" s="638">
        <v>886.6583333333333</v>
      </c>
      <c r="F4267" s="8">
        <f>E4267/100*$I$2*Main!$AF$2</f>
        <v>1063.99</v>
      </c>
      <c r="G4267" s="639">
        <f>F4267*Main!$AF$4</f>
        <v>1063.99</v>
      </c>
    </row>
    <row r="4268" spans="1:7" x14ac:dyDescent="0.35">
      <c r="A4268" s="416">
        <v>48771</v>
      </c>
      <c r="B4268" s="254" t="s">
        <v>1114</v>
      </c>
      <c r="C4268" s="320"/>
      <c r="D4268" s="7">
        <v>1</v>
      </c>
      <c r="E4268" s="638">
        <v>1575.825</v>
      </c>
      <c r="F4268" s="8">
        <f>E4268/100*$I$2*Main!$AF$2</f>
        <v>1890.99</v>
      </c>
      <c r="G4268" s="639">
        <f>F4268*Main!$AF$4</f>
        <v>1890.99</v>
      </c>
    </row>
    <row r="4269" spans="1:7" x14ac:dyDescent="0.35">
      <c r="A4269" s="416">
        <v>902796400</v>
      </c>
      <c r="B4269" s="254" t="s">
        <v>4813</v>
      </c>
      <c r="C4269" s="320"/>
      <c r="D4269" s="7">
        <v>500</v>
      </c>
      <c r="E4269" s="638">
        <v>77.033333333333331</v>
      </c>
      <c r="F4269" s="8">
        <f>E4269/100*$I$2*Main!$AF$2</f>
        <v>92.44</v>
      </c>
      <c r="G4269" s="639">
        <f>F4269*Main!$AF$4</f>
        <v>92.44</v>
      </c>
    </row>
    <row r="4270" spans="1:7" x14ac:dyDescent="0.35">
      <c r="A4270" s="416">
        <v>902796600</v>
      </c>
      <c r="B4270" s="254" t="s">
        <v>4814</v>
      </c>
      <c r="C4270" s="320"/>
      <c r="D4270" s="7">
        <v>500</v>
      </c>
      <c r="E4270" s="638">
        <v>77.75</v>
      </c>
      <c r="F4270" s="8">
        <f>E4270/100*$I$2*Main!$AF$2</f>
        <v>93.3</v>
      </c>
      <c r="G4270" s="639">
        <f>F4270*Main!$AF$4</f>
        <v>93.3</v>
      </c>
    </row>
    <row r="4271" spans="1:7" x14ac:dyDescent="0.35">
      <c r="A4271" s="416">
        <v>902797700</v>
      </c>
      <c r="B4271" s="254" t="s">
        <v>4815</v>
      </c>
      <c r="C4271" s="320"/>
      <c r="D4271" s="7">
        <v>500</v>
      </c>
      <c r="E4271" s="638">
        <v>58.358333333333334</v>
      </c>
      <c r="F4271" s="8">
        <f>E4271/100*$I$2*Main!$AF$2</f>
        <v>70.03</v>
      </c>
      <c r="G4271" s="639">
        <f>F4271*Main!$AF$4</f>
        <v>70.03</v>
      </c>
    </row>
    <row r="4272" spans="1:7" x14ac:dyDescent="0.35">
      <c r="A4272" s="416">
        <v>902800500</v>
      </c>
      <c r="B4272" s="254" t="s">
        <v>1115</v>
      </c>
      <c r="C4272" s="320"/>
      <c r="D4272" s="7">
        <v>200</v>
      </c>
      <c r="E4272" s="638">
        <v>161</v>
      </c>
      <c r="F4272" s="8">
        <f>E4272/100*$I$2*Main!$AF$2</f>
        <v>193.20000000000002</v>
      </c>
      <c r="G4272" s="639">
        <f>F4272*Main!$AF$4</f>
        <v>193.20000000000002</v>
      </c>
    </row>
    <row r="4273" spans="1:7" x14ac:dyDescent="0.35">
      <c r="A4273" s="416">
        <v>902800800</v>
      </c>
      <c r="B4273" s="254" t="s">
        <v>1116</v>
      </c>
      <c r="C4273" s="320"/>
      <c r="D4273" s="7">
        <v>200</v>
      </c>
      <c r="E4273" s="638">
        <v>118.7</v>
      </c>
      <c r="F4273" s="8">
        <f>E4273/100*$I$2*Main!$AF$2</f>
        <v>142.44</v>
      </c>
      <c r="G4273" s="639">
        <f>F4273*Main!$AF$4</f>
        <v>142.44</v>
      </c>
    </row>
    <row r="4274" spans="1:7" x14ac:dyDescent="0.35">
      <c r="A4274" s="416">
        <v>901997500</v>
      </c>
      <c r="B4274" s="254" t="s">
        <v>1117</v>
      </c>
      <c r="C4274" s="320"/>
      <c r="D4274" s="7">
        <v>250</v>
      </c>
      <c r="E4274" s="638">
        <v>78.966666666666669</v>
      </c>
      <c r="F4274" s="8">
        <f>E4274/100*$I$2*Main!$AF$2</f>
        <v>94.76</v>
      </c>
      <c r="G4274" s="639">
        <f>F4274*Main!$AF$4</f>
        <v>94.76</v>
      </c>
    </row>
    <row r="4275" spans="1:7" x14ac:dyDescent="0.35">
      <c r="A4275" s="416">
        <v>901997700</v>
      </c>
      <c r="B4275" s="254" t="s">
        <v>1118</v>
      </c>
      <c r="C4275" s="320"/>
      <c r="D4275" s="7">
        <v>250</v>
      </c>
      <c r="E4275" s="638">
        <v>95.00833333333334</v>
      </c>
      <c r="F4275" s="8">
        <f>E4275/100*$I$2*Main!$AF$2</f>
        <v>114.01</v>
      </c>
      <c r="G4275" s="639">
        <f>F4275*Main!$AF$4</f>
        <v>114.01</v>
      </c>
    </row>
    <row r="4276" spans="1:7" x14ac:dyDescent="0.35">
      <c r="A4276" s="416">
        <v>905428200</v>
      </c>
      <c r="B4276" s="254" t="s">
        <v>4816</v>
      </c>
      <c r="C4276" s="320"/>
      <c r="D4276" s="7">
        <v>100</v>
      </c>
      <c r="E4276" s="638">
        <v>163.89166666666668</v>
      </c>
      <c r="F4276" s="8">
        <f>E4276/100*$I$2*Main!$AF$2</f>
        <v>196.67000000000002</v>
      </c>
      <c r="G4276" s="639">
        <f>F4276*Main!$AF$4</f>
        <v>196.67000000000002</v>
      </c>
    </row>
    <row r="4277" spans="1:7" x14ac:dyDescent="0.35">
      <c r="A4277" s="416">
        <v>902802400</v>
      </c>
      <c r="B4277" s="254" t="s">
        <v>1119</v>
      </c>
      <c r="C4277" s="320"/>
      <c r="D4277" s="7">
        <v>250</v>
      </c>
      <c r="E4277" s="638">
        <v>118.44166666666666</v>
      </c>
      <c r="F4277" s="8">
        <f>E4277/100*$I$2*Main!$AF$2</f>
        <v>142.13</v>
      </c>
      <c r="G4277" s="639">
        <f>F4277*Main!$AF$4</f>
        <v>142.13</v>
      </c>
    </row>
    <row r="4278" spans="1:7" x14ac:dyDescent="0.35">
      <c r="A4278" s="416">
        <v>903062600</v>
      </c>
      <c r="B4278" s="254" t="s">
        <v>1120</v>
      </c>
      <c r="C4278" s="320"/>
      <c r="D4278" s="7">
        <v>300</v>
      </c>
      <c r="E4278" s="638">
        <v>119.55833333333334</v>
      </c>
      <c r="F4278" s="8">
        <f>E4278/100*$I$2*Main!$AF$2</f>
        <v>143.47000000000003</v>
      </c>
      <c r="G4278" s="639">
        <f>F4278*Main!$AF$4</f>
        <v>143.47000000000003</v>
      </c>
    </row>
    <row r="4279" spans="1:7" x14ac:dyDescent="0.35">
      <c r="A4279" s="416">
        <v>903062500</v>
      </c>
      <c r="B4279" s="254" t="s">
        <v>1121</v>
      </c>
      <c r="C4279" s="320"/>
      <c r="D4279" s="7">
        <v>150</v>
      </c>
      <c r="E4279" s="638">
        <v>266.33333333333331</v>
      </c>
      <c r="F4279" s="8">
        <f>E4279/100*$I$2*Main!$AF$2</f>
        <v>319.59999999999997</v>
      </c>
      <c r="G4279" s="639">
        <f>F4279*Main!$AF$4</f>
        <v>319.59999999999997</v>
      </c>
    </row>
    <row r="4280" spans="1:7" x14ac:dyDescent="0.35">
      <c r="A4280" s="416">
        <v>910091000</v>
      </c>
      <c r="B4280" s="254" t="s">
        <v>4817</v>
      </c>
      <c r="C4280" s="7" t="s">
        <v>36</v>
      </c>
      <c r="D4280" s="7">
        <v>100</v>
      </c>
      <c r="E4280" s="638">
        <v>489.07499999999999</v>
      </c>
      <c r="F4280" s="8">
        <f>E4280/100*$I$2*Main!$AF$2</f>
        <v>586.89</v>
      </c>
      <c r="G4280" s="639">
        <f>F4280*Main!$AF$4</f>
        <v>586.89</v>
      </c>
    </row>
    <row r="4281" spans="1:7" x14ac:dyDescent="0.35">
      <c r="A4281" s="416">
        <v>910091100</v>
      </c>
      <c r="B4281" s="254" t="s">
        <v>4818</v>
      </c>
      <c r="C4281" s="7" t="s">
        <v>36</v>
      </c>
      <c r="D4281" s="7">
        <v>100</v>
      </c>
      <c r="E4281" s="638">
        <v>489.07499999999999</v>
      </c>
      <c r="F4281" s="8">
        <f>E4281/100*$I$2*Main!$AF$2</f>
        <v>586.89</v>
      </c>
      <c r="G4281" s="639">
        <f>F4281*Main!$AF$4</f>
        <v>586.89</v>
      </c>
    </row>
    <row r="4282" spans="1:7" x14ac:dyDescent="0.35">
      <c r="A4282" s="416">
        <v>921634800</v>
      </c>
      <c r="B4282" s="254" t="s">
        <v>4819</v>
      </c>
      <c r="C4282" s="320"/>
      <c r="D4282" s="7">
        <v>100</v>
      </c>
      <c r="E4282" s="638">
        <v>1142.575</v>
      </c>
      <c r="F4282" s="8">
        <f>E4282/100*$I$2*Main!$AF$2</f>
        <v>1371.0900000000001</v>
      </c>
      <c r="G4282" s="639">
        <f>F4282*Main!$AF$4</f>
        <v>1371.0900000000001</v>
      </c>
    </row>
    <row r="4283" spans="1:7" x14ac:dyDescent="0.35">
      <c r="A4283" s="416">
        <v>921626900</v>
      </c>
      <c r="B4283" s="254" t="s">
        <v>4820</v>
      </c>
      <c r="C4283" s="320"/>
      <c r="D4283" s="7">
        <v>100</v>
      </c>
      <c r="E4283" s="638">
        <v>203.6</v>
      </c>
      <c r="F4283" s="8">
        <f>E4283/100*$I$2*Main!$AF$2</f>
        <v>244.32</v>
      </c>
      <c r="G4283" s="639">
        <f>F4283*Main!$AF$4</f>
        <v>244.32</v>
      </c>
    </row>
    <row r="4284" spans="1:7" x14ac:dyDescent="0.35">
      <c r="A4284" s="416">
        <v>921627000</v>
      </c>
      <c r="B4284" s="254" t="s">
        <v>4821</v>
      </c>
      <c r="C4284" s="320"/>
      <c r="D4284" s="7">
        <v>100</v>
      </c>
      <c r="E4284" s="638">
        <v>203.6</v>
      </c>
      <c r="F4284" s="8">
        <f>E4284/100*$I$2*Main!$AF$2</f>
        <v>244.32</v>
      </c>
      <c r="G4284" s="639">
        <f>F4284*Main!$AF$4</f>
        <v>244.32</v>
      </c>
    </row>
    <row r="4285" spans="1:7" x14ac:dyDescent="0.35">
      <c r="A4285" s="416">
        <v>909913300</v>
      </c>
      <c r="B4285" s="254" t="s">
        <v>4822</v>
      </c>
      <c r="C4285" s="320"/>
      <c r="D4285" s="7">
        <v>100</v>
      </c>
      <c r="E4285" s="638">
        <v>334.07499999999999</v>
      </c>
      <c r="F4285" s="8">
        <f>E4285/100*$I$2*Main!$AF$2</f>
        <v>400.89</v>
      </c>
      <c r="G4285" s="639">
        <f>F4285*Main!$AF$4</f>
        <v>400.89</v>
      </c>
    </row>
    <row r="4286" spans="1:7" x14ac:dyDescent="0.35">
      <c r="A4286" s="416">
        <v>927304800</v>
      </c>
      <c r="B4286" s="254" t="s">
        <v>1122</v>
      </c>
      <c r="C4286" s="320"/>
      <c r="D4286" s="7">
        <v>100</v>
      </c>
      <c r="E4286" s="638">
        <v>352</v>
      </c>
      <c r="F4286" s="8">
        <f>E4286/100*$I$2*Main!$AF$2</f>
        <v>422.4</v>
      </c>
      <c r="G4286" s="639">
        <f>F4286*Main!$AF$4</f>
        <v>422.4</v>
      </c>
    </row>
    <row r="4287" spans="1:7" x14ac:dyDescent="0.35">
      <c r="A4287" s="416">
        <v>905113100</v>
      </c>
      <c r="B4287" s="254" t="s">
        <v>1123</v>
      </c>
      <c r="C4287" s="7" t="s">
        <v>36</v>
      </c>
      <c r="D4287" s="7">
        <v>200</v>
      </c>
      <c r="E4287" s="638">
        <v>150.44999999999999</v>
      </c>
      <c r="F4287" s="8">
        <f>E4287/100*$I$2*Main!$AF$2</f>
        <v>180.54</v>
      </c>
      <c r="G4287" s="639">
        <f>F4287*Main!$AF$4</f>
        <v>180.54</v>
      </c>
    </row>
    <row r="4288" spans="1:7" x14ac:dyDescent="0.35">
      <c r="A4288" s="416">
        <v>905113000</v>
      </c>
      <c r="B4288" s="254" t="s">
        <v>1124</v>
      </c>
      <c r="C4288" s="7" t="s">
        <v>36</v>
      </c>
      <c r="D4288" s="7">
        <v>200</v>
      </c>
      <c r="E4288" s="638">
        <v>150.44999999999999</v>
      </c>
      <c r="F4288" s="8">
        <f>E4288/100*$I$2*Main!$AF$2</f>
        <v>180.54</v>
      </c>
      <c r="G4288" s="639">
        <f>F4288*Main!$AF$4</f>
        <v>180.54</v>
      </c>
    </row>
    <row r="4289" spans="1:7" x14ac:dyDescent="0.35">
      <c r="A4289" s="416">
        <v>910121100</v>
      </c>
      <c r="B4289" s="254" t="s">
        <v>1125</v>
      </c>
      <c r="C4289" s="320"/>
      <c r="D4289" s="7">
        <v>200</v>
      </c>
      <c r="E4289" s="638">
        <v>301.11666666666667</v>
      </c>
      <c r="F4289" s="8">
        <f>E4289/100*$I$2*Main!$AF$2</f>
        <v>361.34</v>
      </c>
      <c r="G4289" s="639">
        <f>F4289*Main!$AF$4</f>
        <v>361.34</v>
      </c>
    </row>
    <row r="4290" spans="1:7" x14ac:dyDescent="0.35">
      <c r="A4290" s="416">
        <v>924846100</v>
      </c>
      <c r="B4290" s="254" t="s">
        <v>4823</v>
      </c>
      <c r="C4290" s="7" t="s">
        <v>36</v>
      </c>
      <c r="D4290" s="7">
        <v>25</v>
      </c>
      <c r="E4290" s="638">
        <v>2575.0583333333334</v>
      </c>
      <c r="F4290" s="8">
        <f>E4290/100*$I$2*Main!$AF$2</f>
        <v>3090.07</v>
      </c>
      <c r="G4290" s="639">
        <f>F4290*Main!$AF$4</f>
        <v>3090.07</v>
      </c>
    </row>
    <row r="4291" spans="1:7" x14ac:dyDescent="0.35">
      <c r="A4291" s="416">
        <v>924846000</v>
      </c>
      <c r="B4291" s="254" t="s">
        <v>4824</v>
      </c>
      <c r="C4291" s="7" t="s">
        <v>36</v>
      </c>
      <c r="D4291" s="7">
        <v>25</v>
      </c>
      <c r="E4291" s="638">
        <v>2575.0583333333334</v>
      </c>
      <c r="F4291" s="8">
        <f>E4291/100*$I$2*Main!$AF$2</f>
        <v>3090.07</v>
      </c>
      <c r="G4291" s="639">
        <f>F4291*Main!$AF$4</f>
        <v>3090.07</v>
      </c>
    </row>
    <row r="4292" spans="1:7" x14ac:dyDescent="0.35">
      <c r="A4292" s="416">
        <v>930327600</v>
      </c>
      <c r="B4292" s="254" t="s">
        <v>1126</v>
      </c>
      <c r="C4292" s="320"/>
      <c r="D4292" s="7">
        <v>30</v>
      </c>
      <c r="E4292" s="638">
        <v>1057.95</v>
      </c>
      <c r="F4292" s="8">
        <f>E4292/100*$I$2*Main!$AF$2</f>
        <v>1269.5400000000002</v>
      </c>
      <c r="G4292" s="639">
        <f>F4292*Main!$AF$4</f>
        <v>1269.5400000000002</v>
      </c>
    </row>
    <row r="4293" spans="1:7" x14ac:dyDescent="0.35">
      <c r="A4293" s="416">
        <v>930327700</v>
      </c>
      <c r="B4293" s="254" t="s">
        <v>1127</v>
      </c>
      <c r="C4293" s="320"/>
      <c r="D4293" s="7">
        <v>30</v>
      </c>
      <c r="E4293" s="638">
        <v>1057.95</v>
      </c>
      <c r="F4293" s="8">
        <f>E4293/100*$I$2*Main!$AF$2</f>
        <v>1269.5400000000002</v>
      </c>
      <c r="G4293" s="639">
        <f>F4293*Main!$AF$4</f>
        <v>1269.5400000000002</v>
      </c>
    </row>
    <row r="4294" spans="1:7" x14ac:dyDescent="0.35">
      <c r="A4294" s="416">
        <v>930326600</v>
      </c>
      <c r="B4294" s="254" t="s">
        <v>1128</v>
      </c>
      <c r="C4294" s="320"/>
      <c r="D4294" s="7">
        <v>30</v>
      </c>
      <c r="E4294" s="638">
        <v>1057.95</v>
      </c>
      <c r="F4294" s="8">
        <f>E4294/100*$I$2*Main!$AF$2</f>
        <v>1269.5400000000002</v>
      </c>
      <c r="G4294" s="639">
        <f>F4294*Main!$AF$4</f>
        <v>1269.5400000000002</v>
      </c>
    </row>
    <row r="4295" spans="1:7" x14ac:dyDescent="0.35">
      <c r="A4295" s="416">
        <v>930327000</v>
      </c>
      <c r="B4295" s="254" t="s">
        <v>1129</v>
      </c>
      <c r="C4295" s="320"/>
      <c r="D4295" s="7">
        <v>30</v>
      </c>
      <c r="E4295" s="638">
        <v>1057.95</v>
      </c>
      <c r="F4295" s="8">
        <f>E4295/100*$I$2*Main!$AF$2</f>
        <v>1269.5400000000002</v>
      </c>
      <c r="G4295" s="639">
        <f>F4295*Main!$AF$4</f>
        <v>1269.5400000000002</v>
      </c>
    </row>
    <row r="4296" spans="1:7" x14ac:dyDescent="0.35">
      <c r="A4296" s="418">
        <v>914643001</v>
      </c>
      <c r="B4296" s="254" t="s">
        <v>4825</v>
      </c>
      <c r="C4296" s="7" t="s">
        <v>36</v>
      </c>
      <c r="D4296" s="7">
        <v>100</v>
      </c>
      <c r="E4296" s="638">
        <v>859.00833333333333</v>
      </c>
      <c r="F4296" s="8">
        <f>E4296/100*$I$2*Main!$AF$2</f>
        <v>1030.81</v>
      </c>
      <c r="G4296" s="639">
        <f>F4296*Main!$AF$4</f>
        <v>1030.81</v>
      </c>
    </row>
    <row r="4297" spans="1:7" x14ac:dyDescent="0.35">
      <c r="A4297" s="418">
        <v>914642901</v>
      </c>
      <c r="B4297" s="254" t="s">
        <v>4826</v>
      </c>
      <c r="C4297" s="320"/>
      <c r="D4297" s="7">
        <v>100</v>
      </c>
      <c r="E4297" s="638">
        <v>859.00833333333333</v>
      </c>
      <c r="F4297" s="8">
        <f>E4297/100*$I$2*Main!$AF$2</f>
        <v>1030.81</v>
      </c>
      <c r="G4297" s="639">
        <f>F4297*Main!$AF$4</f>
        <v>1030.81</v>
      </c>
    </row>
    <row r="4298" spans="1:7" x14ac:dyDescent="0.35">
      <c r="A4298" s="418">
        <v>914642801</v>
      </c>
      <c r="B4298" s="254" t="s">
        <v>4827</v>
      </c>
      <c r="C4298" s="320"/>
      <c r="D4298" s="7">
        <v>100</v>
      </c>
      <c r="E4298" s="638">
        <v>859.00833333333333</v>
      </c>
      <c r="F4298" s="8">
        <f>E4298/100*$I$2*Main!$AF$2</f>
        <v>1030.81</v>
      </c>
      <c r="G4298" s="639">
        <f>F4298*Main!$AF$4</f>
        <v>1030.81</v>
      </c>
    </row>
    <row r="4299" spans="1:7" x14ac:dyDescent="0.35">
      <c r="A4299" s="418">
        <v>920614300</v>
      </c>
      <c r="B4299" s="254" t="s">
        <v>1130</v>
      </c>
      <c r="C4299" s="7" t="s">
        <v>36</v>
      </c>
      <c r="D4299" s="7">
        <v>25</v>
      </c>
      <c r="E4299" s="638">
        <v>1374.3916666666667</v>
      </c>
      <c r="F4299" s="8">
        <f>E4299/100*$I$2*Main!$AF$2</f>
        <v>1649.27</v>
      </c>
      <c r="G4299" s="639">
        <f>F4299*Main!$AF$4</f>
        <v>1649.27</v>
      </c>
    </row>
    <row r="4300" spans="1:7" x14ac:dyDescent="0.35">
      <c r="A4300" s="418">
        <v>920614400</v>
      </c>
      <c r="B4300" s="254" t="s">
        <v>4828</v>
      </c>
      <c r="C4300" s="7" t="s">
        <v>36</v>
      </c>
      <c r="D4300" s="7">
        <v>50</v>
      </c>
      <c r="E4300" s="638">
        <v>1374.3916666666667</v>
      </c>
      <c r="F4300" s="8">
        <f>E4300/100*$I$2*Main!$AF$2</f>
        <v>1649.27</v>
      </c>
      <c r="G4300" s="639">
        <f>F4300*Main!$AF$4</f>
        <v>1649.27</v>
      </c>
    </row>
    <row r="4301" spans="1:7" x14ac:dyDescent="0.35">
      <c r="A4301" s="418">
        <v>902050000</v>
      </c>
      <c r="B4301" s="254" t="s">
        <v>1131</v>
      </c>
      <c r="C4301" s="7" t="s">
        <v>36</v>
      </c>
      <c r="D4301" s="7">
        <v>100</v>
      </c>
      <c r="E4301" s="638">
        <v>550.04999999999995</v>
      </c>
      <c r="F4301" s="8">
        <f>E4301/100*$I$2*Main!$AF$2</f>
        <v>660.06</v>
      </c>
      <c r="G4301" s="639">
        <f>F4301*Main!$AF$4</f>
        <v>660.06</v>
      </c>
    </row>
    <row r="4302" spans="1:7" x14ac:dyDescent="0.35">
      <c r="A4302" s="418">
        <v>902886900</v>
      </c>
      <c r="B4302" s="254" t="s">
        <v>1132</v>
      </c>
      <c r="C4302" s="320"/>
      <c r="D4302" s="7">
        <v>50</v>
      </c>
      <c r="E4302" s="638">
        <v>607.79166666666663</v>
      </c>
      <c r="F4302" s="8">
        <f>E4302/100*$I$2*Main!$AF$2</f>
        <v>729.34999999999991</v>
      </c>
      <c r="G4302" s="639">
        <f>F4302*Main!$AF$4</f>
        <v>729.34999999999991</v>
      </c>
    </row>
    <row r="4303" spans="1:7" x14ac:dyDescent="0.35">
      <c r="A4303" s="418">
        <v>904899600</v>
      </c>
      <c r="B4303" s="254" t="s">
        <v>1133</v>
      </c>
      <c r="C4303" s="320"/>
      <c r="D4303" s="7">
        <v>50</v>
      </c>
      <c r="E4303" s="638">
        <v>660.86666666666667</v>
      </c>
      <c r="F4303" s="8">
        <f>E4303/100*$I$2*Main!$AF$2</f>
        <v>793.04000000000008</v>
      </c>
      <c r="G4303" s="639">
        <f>F4303*Main!$AF$4</f>
        <v>793.04000000000008</v>
      </c>
    </row>
    <row r="4304" spans="1:7" x14ac:dyDescent="0.35">
      <c r="A4304" s="418">
        <v>911623100</v>
      </c>
      <c r="B4304" s="254" t="s">
        <v>1134</v>
      </c>
      <c r="C4304" s="320"/>
      <c r="D4304" s="7">
        <v>1000</v>
      </c>
      <c r="E4304" s="638">
        <v>26.191666666666666</v>
      </c>
      <c r="F4304" s="8">
        <f>E4304/100*$I$2*Main!$AF$2</f>
        <v>31.430000000000003</v>
      </c>
      <c r="G4304" s="639">
        <f>F4304*Main!$AF$4</f>
        <v>31.430000000000003</v>
      </c>
    </row>
    <row r="4305" spans="1:7" x14ac:dyDescent="0.35">
      <c r="A4305" s="418">
        <v>480137500</v>
      </c>
      <c r="B4305" s="254" t="s">
        <v>1135</v>
      </c>
      <c r="C4305" s="320"/>
      <c r="D4305" s="7">
        <v>50</v>
      </c>
      <c r="E4305" s="638">
        <v>652.05833333333328</v>
      </c>
      <c r="F4305" s="8">
        <f>E4305/100*$I$2*Main!$AF$2</f>
        <v>782.46999999999991</v>
      </c>
      <c r="G4305" s="639">
        <f>F4305*Main!$AF$4</f>
        <v>782.46999999999991</v>
      </c>
    </row>
    <row r="4306" spans="1:7" x14ac:dyDescent="0.35">
      <c r="A4306" s="418">
        <v>904589600</v>
      </c>
      <c r="B4306" s="254" t="s">
        <v>1136</v>
      </c>
      <c r="C4306" s="7"/>
      <c r="D4306" s="7">
        <v>50</v>
      </c>
      <c r="E4306" s="638">
        <v>458.01666666666665</v>
      </c>
      <c r="F4306" s="8">
        <f>E4306/100*$I$2*Main!$AF$2</f>
        <v>549.62</v>
      </c>
      <c r="G4306" s="639">
        <f>F4306*Main!$AF$4</f>
        <v>549.62</v>
      </c>
    </row>
    <row r="4307" spans="1:7" x14ac:dyDescent="0.35">
      <c r="A4307" s="416">
        <v>999005906</v>
      </c>
      <c r="B4307" s="254" t="s">
        <v>1137</v>
      </c>
      <c r="C4307" s="320"/>
      <c r="D4307" s="7">
        <v>50</v>
      </c>
      <c r="E4307" s="638">
        <v>1163.1916666666666</v>
      </c>
      <c r="F4307" s="8">
        <f>E4307/100*$I$2*Main!$AF$2</f>
        <v>1395.83</v>
      </c>
      <c r="G4307" s="639">
        <f>F4307*Main!$AF$4</f>
        <v>1395.83</v>
      </c>
    </row>
    <row r="4308" spans="1:7" x14ac:dyDescent="0.35">
      <c r="A4308" s="416">
        <v>902811600</v>
      </c>
      <c r="B4308" s="254" t="s">
        <v>1138</v>
      </c>
      <c r="C4308" s="320"/>
      <c r="D4308" s="7">
        <v>50</v>
      </c>
      <c r="E4308" s="638">
        <v>1163.1916666666666</v>
      </c>
      <c r="F4308" s="8">
        <f>E4308/100*$I$2*Main!$AF$2</f>
        <v>1395.83</v>
      </c>
      <c r="G4308" s="639">
        <f>F4308*Main!$AF$4</f>
        <v>1395.83</v>
      </c>
    </row>
    <row r="4309" spans="1:7" x14ac:dyDescent="0.35">
      <c r="A4309" s="416">
        <v>902809400</v>
      </c>
      <c r="B4309" s="254" t="s">
        <v>1139</v>
      </c>
      <c r="C4309" s="320"/>
      <c r="D4309" s="7">
        <v>50</v>
      </c>
      <c r="E4309" s="638">
        <v>1174.375</v>
      </c>
      <c r="F4309" s="8">
        <f>E4309/100*$I$2*Main!$AF$2</f>
        <v>1409.25</v>
      </c>
      <c r="G4309" s="639">
        <f>F4309*Main!$AF$4</f>
        <v>1409.25</v>
      </c>
    </row>
    <row r="4310" spans="1:7" x14ac:dyDescent="0.35">
      <c r="A4310" s="416">
        <v>929895700</v>
      </c>
      <c r="B4310" s="254" t="s">
        <v>1140</v>
      </c>
      <c r="C4310" s="320"/>
      <c r="D4310" s="7">
        <v>50</v>
      </c>
      <c r="E4310" s="638">
        <v>1923.05</v>
      </c>
      <c r="F4310" s="8">
        <f>E4310/100*$I$2*Main!$AF$2</f>
        <v>2307.66</v>
      </c>
      <c r="G4310" s="639">
        <f>F4310*Main!$AF$4</f>
        <v>2307.66</v>
      </c>
    </row>
    <row r="4311" spans="1:7" x14ac:dyDescent="0.35">
      <c r="A4311" s="416">
        <v>912878100</v>
      </c>
      <c r="B4311" s="254" t="s">
        <v>1141</v>
      </c>
      <c r="C4311" s="320"/>
      <c r="D4311" s="7">
        <v>50</v>
      </c>
      <c r="E4311" s="638">
        <v>1163.1916666666666</v>
      </c>
      <c r="F4311" s="8">
        <f>E4311/100*$I$2*Main!$AF$2</f>
        <v>1395.83</v>
      </c>
      <c r="G4311" s="639">
        <f>F4311*Main!$AF$4</f>
        <v>1395.83</v>
      </c>
    </row>
    <row r="4312" spans="1:7" x14ac:dyDescent="0.35">
      <c r="A4312" s="416">
        <v>903108100</v>
      </c>
      <c r="B4312" s="254" t="s">
        <v>1142</v>
      </c>
      <c r="C4312" s="320"/>
      <c r="D4312" s="7">
        <v>50</v>
      </c>
      <c r="E4312" s="638">
        <v>1193.0999999999999</v>
      </c>
      <c r="F4312" s="8">
        <f>E4312/100*$I$2*Main!$AF$2</f>
        <v>1431.7199999999998</v>
      </c>
      <c r="G4312" s="639">
        <f>F4312*Main!$AF$4</f>
        <v>1431.7199999999998</v>
      </c>
    </row>
    <row r="4313" spans="1:7" x14ac:dyDescent="0.35">
      <c r="A4313" s="416">
        <v>906653000</v>
      </c>
      <c r="B4313" s="254" t="s">
        <v>1143</v>
      </c>
      <c r="C4313" s="320"/>
      <c r="D4313" s="7">
        <v>50</v>
      </c>
      <c r="E4313" s="638">
        <v>1163.1916666666666</v>
      </c>
      <c r="F4313" s="8">
        <f>E4313/100*$I$2*Main!$AF$2</f>
        <v>1395.83</v>
      </c>
      <c r="G4313" s="639">
        <f>F4313*Main!$AF$4</f>
        <v>1395.83</v>
      </c>
    </row>
    <row r="4314" spans="1:7" x14ac:dyDescent="0.35">
      <c r="A4314" s="416">
        <v>906607200</v>
      </c>
      <c r="B4314" s="254" t="s">
        <v>1144</v>
      </c>
      <c r="C4314" s="320"/>
      <c r="D4314" s="7">
        <v>50</v>
      </c>
      <c r="E4314" s="638">
        <v>1163.1916666666666</v>
      </c>
      <c r="F4314" s="8">
        <f>E4314/100*$I$2*Main!$AF$2</f>
        <v>1395.83</v>
      </c>
      <c r="G4314" s="639">
        <f>F4314*Main!$AF$4</f>
        <v>1395.83</v>
      </c>
    </row>
    <row r="4315" spans="1:7" x14ac:dyDescent="0.35">
      <c r="A4315" s="416">
        <v>906702000</v>
      </c>
      <c r="B4315" s="254" t="s">
        <v>1145</v>
      </c>
      <c r="C4315" s="320"/>
      <c r="D4315" s="7">
        <v>50</v>
      </c>
      <c r="E4315" s="638">
        <v>1163.1916666666666</v>
      </c>
      <c r="F4315" s="8">
        <f>E4315/100*$I$2*Main!$AF$2</f>
        <v>1395.83</v>
      </c>
      <c r="G4315" s="639">
        <f>F4315*Main!$AF$4</f>
        <v>1395.83</v>
      </c>
    </row>
    <row r="4316" spans="1:7" x14ac:dyDescent="0.35">
      <c r="A4316" s="416">
        <v>915419100</v>
      </c>
      <c r="B4316" s="254" t="s">
        <v>1146</v>
      </c>
      <c r="C4316" s="320"/>
      <c r="D4316" s="7">
        <v>40</v>
      </c>
      <c r="E4316" s="638">
        <v>1778.3333333333333</v>
      </c>
      <c r="F4316" s="8">
        <f>E4316/100*$I$2*Main!$AF$2</f>
        <v>2134</v>
      </c>
      <c r="G4316" s="639">
        <f>F4316*Main!$AF$4</f>
        <v>2134</v>
      </c>
    </row>
    <row r="4317" spans="1:7" x14ac:dyDescent="0.35">
      <c r="A4317" s="416">
        <v>915419200</v>
      </c>
      <c r="B4317" s="254" t="s">
        <v>1147</v>
      </c>
      <c r="C4317" s="320"/>
      <c r="D4317" s="7">
        <v>40</v>
      </c>
      <c r="E4317" s="638">
        <v>1778.3333333333333</v>
      </c>
      <c r="F4317" s="8">
        <f>E4317/100*$I$2*Main!$AF$2</f>
        <v>2134</v>
      </c>
      <c r="G4317" s="639">
        <f>F4317*Main!$AF$4</f>
        <v>2134</v>
      </c>
    </row>
    <row r="4318" spans="1:7" x14ac:dyDescent="0.35">
      <c r="A4318" s="416">
        <v>919512000</v>
      </c>
      <c r="B4318" s="254" t="s">
        <v>1148</v>
      </c>
      <c r="C4318" s="320"/>
      <c r="D4318" s="7">
        <v>25</v>
      </c>
      <c r="E4318" s="638">
        <v>2759.9833333333331</v>
      </c>
      <c r="F4318" s="8">
        <f>E4318/100*$I$2*Main!$AF$2</f>
        <v>3311.98</v>
      </c>
      <c r="G4318" s="639">
        <f>F4318*Main!$AF$4</f>
        <v>3311.98</v>
      </c>
    </row>
    <row r="4319" spans="1:7" x14ac:dyDescent="0.35">
      <c r="A4319" s="416">
        <v>919511900</v>
      </c>
      <c r="B4319" s="254" t="s">
        <v>1149</v>
      </c>
      <c r="C4319" s="320"/>
      <c r="D4319" s="7">
        <v>25</v>
      </c>
      <c r="E4319" s="638">
        <v>2759.9833333333331</v>
      </c>
      <c r="F4319" s="8">
        <f>E4319/100*$I$2*Main!$AF$2</f>
        <v>3311.98</v>
      </c>
      <c r="G4319" s="639">
        <f>F4319*Main!$AF$4</f>
        <v>3311.98</v>
      </c>
    </row>
    <row r="4320" spans="1:7" x14ac:dyDescent="0.35">
      <c r="A4320" s="416">
        <v>919354200</v>
      </c>
      <c r="B4320" s="254" t="s">
        <v>1136</v>
      </c>
      <c r="C4320" s="320"/>
      <c r="D4320" s="7">
        <v>100</v>
      </c>
      <c r="E4320" s="638">
        <v>654.29999999999995</v>
      </c>
      <c r="F4320" s="8">
        <f>E4320/100*$I$2*Main!$AF$2</f>
        <v>785.15999999999985</v>
      </c>
      <c r="G4320" s="639">
        <f>F4320*Main!$AF$4</f>
        <v>785.15999999999985</v>
      </c>
    </row>
    <row r="4321" spans="1:7" x14ac:dyDescent="0.35">
      <c r="A4321" s="416">
        <v>913456700</v>
      </c>
      <c r="B4321" s="254" t="s">
        <v>1150</v>
      </c>
      <c r="C4321" s="320"/>
      <c r="D4321" s="7">
        <v>25</v>
      </c>
      <c r="E4321" s="638">
        <v>1447.4916666666666</v>
      </c>
      <c r="F4321" s="8">
        <f>E4321/100*$I$2*Main!$AF$2</f>
        <v>1736.9899999999998</v>
      </c>
      <c r="G4321" s="639">
        <f>F4321*Main!$AF$4</f>
        <v>1736.9899999999998</v>
      </c>
    </row>
    <row r="4322" spans="1:7" x14ac:dyDescent="0.35">
      <c r="A4322" s="416">
        <v>913456800</v>
      </c>
      <c r="B4322" s="254" t="s">
        <v>1151</v>
      </c>
      <c r="C4322" s="320"/>
      <c r="D4322" s="7">
        <v>25</v>
      </c>
      <c r="E4322" s="638">
        <v>1447.4916666666666</v>
      </c>
      <c r="F4322" s="8">
        <f>E4322/100*$I$2*Main!$AF$2</f>
        <v>1736.9899999999998</v>
      </c>
      <c r="G4322" s="639">
        <f>F4322*Main!$AF$4</f>
        <v>1736.9899999999998</v>
      </c>
    </row>
    <row r="4323" spans="1:7" x14ac:dyDescent="0.35">
      <c r="A4323" s="416">
        <v>912931600</v>
      </c>
      <c r="B4323" s="254" t="s">
        <v>1152</v>
      </c>
      <c r="C4323" s="320"/>
      <c r="D4323" s="7">
        <v>25</v>
      </c>
      <c r="E4323" s="638">
        <v>1476.425</v>
      </c>
      <c r="F4323" s="8">
        <f>E4323/100*$I$2*Main!$AF$2</f>
        <v>1771.7099999999998</v>
      </c>
      <c r="G4323" s="639">
        <f>F4323*Main!$AF$4</f>
        <v>1771.7099999999998</v>
      </c>
    </row>
    <row r="4324" spans="1:7" x14ac:dyDescent="0.35">
      <c r="A4324" s="416">
        <v>912931700</v>
      </c>
      <c r="B4324" s="254" t="s">
        <v>4829</v>
      </c>
      <c r="C4324" s="320"/>
      <c r="D4324" s="7">
        <v>25</v>
      </c>
      <c r="E4324" s="638">
        <v>1476.425</v>
      </c>
      <c r="F4324" s="8">
        <f>E4324/100*$I$2*Main!$AF$2</f>
        <v>1771.7099999999998</v>
      </c>
      <c r="G4324" s="639">
        <f>F4324*Main!$AF$4</f>
        <v>1771.7099999999998</v>
      </c>
    </row>
    <row r="4325" spans="1:7" x14ac:dyDescent="0.35">
      <c r="A4325" s="416">
        <v>904749900</v>
      </c>
      <c r="B4325" s="254" t="s">
        <v>1153</v>
      </c>
      <c r="C4325" s="320"/>
      <c r="D4325" s="7">
        <v>500</v>
      </c>
      <c r="E4325" s="638">
        <v>52.716666666666669</v>
      </c>
      <c r="F4325" s="8">
        <f>E4325/100*$I$2*Main!$AF$2</f>
        <v>63.26</v>
      </c>
      <c r="G4325" s="639">
        <f>F4325*Main!$AF$4</f>
        <v>63.26</v>
      </c>
    </row>
    <row r="4326" spans="1:7" x14ac:dyDescent="0.35">
      <c r="A4326" s="416">
        <v>903017800</v>
      </c>
      <c r="B4326" s="254" t="s">
        <v>1154</v>
      </c>
      <c r="C4326" s="320"/>
      <c r="D4326" s="7">
        <v>1000</v>
      </c>
      <c r="E4326" s="638">
        <v>50.341666666666669</v>
      </c>
      <c r="F4326" s="8">
        <f>E4326/100*$I$2*Main!$AF$2</f>
        <v>60.410000000000011</v>
      </c>
      <c r="G4326" s="639">
        <f>F4326*Main!$AF$4</f>
        <v>60.410000000000011</v>
      </c>
    </row>
    <row r="4327" spans="1:7" x14ac:dyDescent="0.35">
      <c r="A4327" s="416">
        <v>903023400</v>
      </c>
      <c r="B4327" s="254" t="s">
        <v>1155</v>
      </c>
      <c r="C4327" s="320"/>
      <c r="D4327" s="7">
        <v>500</v>
      </c>
      <c r="E4327" s="638">
        <v>88.308333333333337</v>
      </c>
      <c r="F4327" s="8">
        <f>E4327/100*$I$2*Main!$AF$2</f>
        <v>105.97</v>
      </c>
      <c r="G4327" s="639">
        <f>F4327*Main!$AF$4</f>
        <v>105.97</v>
      </c>
    </row>
    <row r="4328" spans="1:7" x14ac:dyDescent="0.35">
      <c r="A4328" s="416">
        <v>9065627</v>
      </c>
      <c r="B4328" s="254" t="s">
        <v>4830</v>
      </c>
      <c r="C4328" s="320"/>
      <c r="D4328" s="637">
        <v>25</v>
      </c>
      <c r="E4328" s="638">
        <v>1295.8583333333333</v>
      </c>
      <c r="F4328" s="8">
        <f>E4328/100*$I$2*Main!$AF$2</f>
        <v>1555.03</v>
      </c>
      <c r="G4328" s="639">
        <f>F4328*Main!$AF$4</f>
        <v>1555.03</v>
      </c>
    </row>
    <row r="4329" spans="1:7" x14ac:dyDescent="0.35">
      <c r="A4329" s="416">
        <v>9065628</v>
      </c>
      <c r="B4329" s="254" t="s">
        <v>4831</v>
      </c>
      <c r="C4329" s="320"/>
      <c r="D4329" s="637">
        <v>25</v>
      </c>
      <c r="E4329" s="638">
        <v>1295.8583333333333</v>
      </c>
      <c r="F4329" s="8">
        <f>E4329/100*$I$2*Main!$AF$2</f>
        <v>1555.03</v>
      </c>
      <c r="G4329" s="639">
        <f>F4329*Main!$AF$4</f>
        <v>1555.03</v>
      </c>
    </row>
    <row r="4330" spans="1:7" x14ac:dyDescent="0.35">
      <c r="A4330" s="416">
        <v>9069806</v>
      </c>
      <c r="B4330" s="254" t="s">
        <v>4832</v>
      </c>
      <c r="C4330" s="320"/>
      <c r="D4330" s="637">
        <v>25</v>
      </c>
      <c r="E4330" s="638">
        <v>2971.2750000000001</v>
      </c>
      <c r="F4330" s="8">
        <f>E4330/100*$I$2*Main!$AF$2</f>
        <v>3565.5299999999997</v>
      </c>
      <c r="G4330" s="639">
        <f>F4330*Main!$AF$4</f>
        <v>3565.5299999999997</v>
      </c>
    </row>
    <row r="4331" spans="1:7" x14ac:dyDescent="0.35">
      <c r="A4331" s="416">
        <v>9080838</v>
      </c>
      <c r="B4331" s="254" t="s">
        <v>4833</v>
      </c>
      <c r="C4331" s="320"/>
      <c r="D4331" s="637">
        <v>25</v>
      </c>
      <c r="E4331" s="638">
        <v>1769.2249999999999</v>
      </c>
      <c r="F4331" s="8">
        <f>E4331/100*$I$2*Main!$AF$2</f>
        <v>2123.0699999999997</v>
      </c>
      <c r="G4331" s="639">
        <f>F4331*Main!$AF$4</f>
        <v>2123.0699999999997</v>
      </c>
    </row>
    <row r="4332" spans="1:7" x14ac:dyDescent="0.35">
      <c r="A4332" s="416">
        <v>9080859</v>
      </c>
      <c r="B4332" s="254" t="s">
        <v>4834</v>
      </c>
      <c r="C4332" s="320"/>
      <c r="D4332" s="637">
        <v>50</v>
      </c>
      <c r="E4332" s="638">
        <v>1688.4416666666666</v>
      </c>
      <c r="F4332" s="8">
        <f>E4332/100*$I$2*Main!$AF$2</f>
        <v>2026.13</v>
      </c>
      <c r="G4332" s="639">
        <f>F4332*Main!$AF$4</f>
        <v>2026.13</v>
      </c>
    </row>
    <row r="4333" spans="1:7" x14ac:dyDescent="0.35">
      <c r="A4333" s="416">
        <v>9097946</v>
      </c>
      <c r="B4333" s="254" t="s">
        <v>4835</v>
      </c>
      <c r="C4333" s="320"/>
      <c r="D4333" s="637">
        <v>25</v>
      </c>
      <c r="E4333" s="638">
        <v>1869.7833333333333</v>
      </c>
      <c r="F4333" s="8">
        <f>E4333/100*$I$2*Main!$AF$2</f>
        <v>2243.7399999999998</v>
      </c>
      <c r="G4333" s="639">
        <f>F4333*Main!$AF$4</f>
        <v>2243.7399999999998</v>
      </c>
    </row>
    <row r="4334" spans="1:7" x14ac:dyDescent="0.35">
      <c r="A4334" s="416">
        <v>9097947</v>
      </c>
      <c r="B4334" s="254" t="s">
        <v>4836</v>
      </c>
      <c r="C4334" s="320"/>
      <c r="D4334" s="637">
        <v>25</v>
      </c>
      <c r="E4334" s="638">
        <v>1869.7833333333333</v>
      </c>
      <c r="F4334" s="8">
        <f>E4334/100*$I$2*Main!$AF$2</f>
        <v>2243.7399999999998</v>
      </c>
      <c r="G4334" s="639">
        <f>F4334*Main!$AF$4</f>
        <v>2243.7399999999998</v>
      </c>
    </row>
    <row r="4335" spans="1:7" x14ac:dyDescent="0.35">
      <c r="A4335" s="416">
        <v>9105743</v>
      </c>
      <c r="B4335" s="254" t="s">
        <v>4837</v>
      </c>
      <c r="C4335" s="320"/>
      <c r="D4335" s="637">
        <v>25</v>
      </c>
      <c r="E4335" s="638">
        <v>1821.9666666666667</v>
      </c>
      <c r="F4335" s="8">
        <f>E4335/100*$I$2*Main!$AF$2</f>
        <v>2186.36</v>
      </c>
      <c r="G4335" s="639">
        <f>F4335*Main!$AF$4</f>
        <v>2186.36</v>
      </c>
    </row>
    <row r="4336" spans="1:7" x14ac:dyDescent="0.35">
      <c r="A4336" s="416">
        <v>9105747</v>
      </c>
      <c r="B4336" s="254" t="s">
        <v>4838</v>
      </c>
      <c r="C4336" s="320"/>
      <c r="D4336" s="637">
        <v>25</v>
      </c>
      <c r="E4336" s="638">
        <v>1821.9666666666667</v>
      </c>
      <c r="F4336" s="8">
        <f>E4336/100*$I$2*Main!$AF$2</f>
        <v>2186.36</v>
      </c>
      <c r="G4336" s="639">
        <f>F4336*Main!$AF$4</f>
        <v>2186.36</v>
      </c>
    </row>
    <row r="4337" spans="1:8" x14ac:dyDescent="0.35">
      <c r="A4337" s="416">
        <v>9105837</v>
      </c>
      <c r="B4337" s="254" t="s">
        <v>4839</v>
      </c>
      <c r="C4337" s="7"/>
      <c r="D4337" s="637">
        <v>30</v>
      </c>
      <c r="E4337" s="638">
        <v>1078.4416666666666</v>
      </c>
      <c r="F4337" s="8">
        <f>E4337/100*$I$2*Main!$AF$2</f>
        <v>1294.1299999999999</v>
      </c>
      <c r="G4337" s="639">
        <f>F4337*Main!$AF$4</f>
        <v>1294.1299999999999</v>
      </c>
    </row>
    <row r="4338" spans="1:8" x14ac:dyDescent="0.35">
      <c r="A4338" s="416">
        <v>9112600</v>
      </c>
      <c r="B4338" s="254" t="s">
        <v>4840</v>
      </c>
      <c r="C4338" s="320"/>
      <c r="D4338" s="637">
        <v>50</v>
      </c>
      <c r="E4338" s="638">
        <v>1627.2</v>
      </c>
      <c r="F4338" s="8">
        <f>E4338/100*$I$2*Main!$AF$2</f>
        <v>1952.6400000000003</v>
      </c>
      <c r="G4338" s="639">
        <f>F4338*Main!$AF$4</f>
        <v>1952.6400000000003</v>
      </c>
    </row>
    <row r="4339" spans="1:8" x14ac:dyDescent="0.35">
      <c r="A4339" s="416">
        <v>115275</v>
      </c>
      <c r="B4339" s="254" t="s">
        <v>4841</v>
      </c>
      <c r="C4339" s="7" t="s">
        <v>36</v>
      </c>
      <c r="D4339" s="637">
        <v>50</v>
      </c>
      <c r="E4339" s="638">
        <v>1443.5666666666666</v>
      </c>
      <c r="F4339" s="8">
        <f>E4339/100*$I$2*Main!$AF$2</f>
        <v>1732.28</v>
      </c>
      <c r="G4339" s="639">
        <f>F4339*Main!$AF$4</f>
        <v>1732.28</v>
      </c>
    </row>
    <row r="4340" spans="1:8" x14ac:dyDescent="0.35">
      <c r="A4340" s="416">
        <v>9112601</v>
      </c>
      <c r="B4340" s="254" t="s">
        <v>4842</v>
      </c>
      <c r="C4340" s="320"/>
      <c r="D4340" s="637">
        <v>50</v>
      </c>
      <c r="E4340" s="638">
        <v>1621.7916666666667</v>
      </c>
      <c r="F4340" s="8">
        <f>E4340/100*$I$2*Main!$AF$2</f>
        <v>1946.15</v>
      </c>
      <c r="G4340" s="639">
        <f>F4340*Main!$AF$4</f>
        <v>1946.15</v>
      </c>
    </row>
    <row r="4341" spans="1:8" x14ac:dyDescent="0.35">
      <c r="A4341" s="416">
        <v>9112607</v>
      </c>
      <c r="B4341" s="254" t="s">
        <v>4843</v>
      </c>
      <c r="C4341" s="320"/>
      <c r="D4341" s="637">
        <v>50</v>
      </c>
      <c r="E4341" s="638">
        <v>1292.9166666666667</v>
      </c>
      <c r="F4341" s="8">
        <f>E4341/100*$I$2*Main!$AF$2</f>
        <v>1551.5</v>
      </c>
      <c r="G4341" s="639">
        <f>F4341*Main!$AF$4</f>
        <v>1551.5</v>
      </c>
    </row>
    <row r="4342" spans="1:8" x14ac:dyDescent="0.35">
      <c r="A4342" s="416">
        <v>9112915</v>
      </c>
      <c r="B4342" s="254" t="s">
        <v>4844</v>
      </c>
      <c r="C4342" s="7" t="s">
        <v>36</v>
      </c>
      <c r="D4342" s="637">
        <v>25</v>
      </c>
      <c r="E4342" s="638">
        <v>1794.8333333333333</v>
      </c>
      <c r="F4342" s="8">
        <f>E4342/100*$I$2*Main!$AF$2</f>
        <v>2153.8000000000002</v>
      </c>
      <c r="G4342" s="639">
        <f>F4342*Main!$AF$4</f>
        <v>2153.8000000000002</v>
      </c>
    </row>
    <row r="4343" spans="1:8" x14ac:dyDescent="0.35">
      <c r="A4343" s="416">
        <v>9112916</v>
      </c>
      <c r="B4343" s="254" t="s">
        <v>4845</v>
      </c>
      <c r="C4343" s="320"/>
      <c r="D4343" s="637">
        <v>25</v>
      </c>
      <c r="E4343" s="638">
        <v>1794.8333333333333</v>
      </c>
      <c r="F4343" s="8">
        <f>E4343/100*$I$2*Main!$AF$2</f>
        <v>2153.8000000000002</v>
      </c>
      <c r="G4343" s="639">
        <f>F4343*Main!$AF$4</f>
        <v>2153.8000000000002</v>
      </c>
    </row>
    <row r="4344" spans="1:8" x14ac:dyDescent="0.35">
      <c r="A4344" s="416">
        <v>9113371</v>
      </c>
      <c r="B4344" s="254" t="s">
        <v>4846</v>
      </c>
      <c r="C4344" s="320"/>
      <c r="D4344" s="637">
        <v>15</v>
      </c>
      <c r="E4344" s="638">
        <v>2901.7583333333332</v>
      </c>
      <c r="F4344" s="8">
        <f>E4344/100*$I$2*Main!$AF$2</f>
        <v>3482.1099999999997</v>
      </c>
      <c r="G4344" s="639">
        <f>F4344*Main!$AF$4</f>
        <v>3482.1099999999997</v>
      </c>
    </row>
    <row r="4345" spans="1:8" x14ac:dyDescent="0.35">
      <c r="A4345" s="416">
        <v>9113404</v>
      </c>
      <c r="B4345" s="254" t="s">
        <v>4847</v>
      </c>
      <c r="C4345" s="320"/>
      <c r="D4345" s="637">
        <v>20</v>
      </c>
      <c r="E4345" s="638">
        <v>3032.45</v>
      </c>
      <c r="F4345" s="8">
        <f>E4345/100*$I$2*Main!$AF$2</f>
        <v>3638.9399999999996</v>
      </c>
      <c r="G4345" s="639">
        <f>F4345*Main!$AF$4</f>
        <v>3638.9399999999996</v>
      </c>
    </row>
    <row r="4346" spans="1:8" x14ac:dyDescent="0.35">
      <c r="A4346" s="104" t="s">
        <v>131</v>
      </c>
      <c r="B4346" s="640"/>
      <c r="C4346" s="641"/>
      <c r="D4346" s="642"/>
      <c r="E4346" s="8"/>
      <c r="F4346" s="8">
        <f>E4346/100*$I$2*Main!$AF$2</f>
        <v>0</v>
      </c>
      <c r="G4346" s="639">
        <f>F4346*Main!$AF$4</f>
        <v>0</v>
      </c>
      <c r="H4346" s="105"/>
    </row>
    <row r="4347" spans="1:8" x14ac:dyDescent="0.35">
      <c r="A4347" s="104" t="s">
        <v>91</v>
      </c>
      <c r="B4347" s="640" t="s">
        <v>91</v>
      </c>
      <c r="C4347" s="641"/>
      <c r="D4347" s="642"/>
      <c r="E4347" s="8"/>
      <c r="F4347" s="8">
        <f>E4347/100*$I$2*Main!$AF$2</f>
        <v>0</v>
      </c>
      <c r="G4347" s="639">
        <f>F4347*Main!$AF$4</f>
        <v>0</v>
      </c>
      <c r="H4347" s="105"/>
    </row>
    <row r="4348" spans="1:8" x14ac:dyDescent="0.35">
      <c r="A4348" s="104" t="s">
        <v>375</v>
      </c>
      <c r="B4348" s="640"/>
      <c r="C4348" s="641"/>
      <c r="D4348" s="642"/>
      <c r="E4348" s="8"/>
      <c r="F4348" s="8">
        <f>E4348/100*$I$2*Main!$AF$2</f>
        <v>0</v>
      </c>
      <c r="G4348" s="639">
        <f>F4348*Main!$AF$4</f>
        <v>0</v>
      </c>
      <c r="H4348" s="105"/>
    </row>
    <row r="4349" spans="1:8" x14ac:dyDescent="0.35">
      <c r="A4349" s="104" t="s">
        <v>378</v>
      </c>
      <c r="B4349" s="640"/>
      <c r="C4349" s="641"/>
      <c r="D4349" s="642"/>
      <c r="E4349" s="8"/>
      <c r="F4349" s="8">
        <f>E4349/100*$I$2*Main!$AF$2</f>
        <v>0</v>
      </c>
      <c r="G4349" s="639">
        <f>F4349*Main!$AF$4</f>
        <v>0</v>
      </c>
      <c r="H4349" s="105"/>
    </row>
    <row r="4350" spans="1:8" x14ac:dyDescent="0.35">
      <c r="A4350" s="104" t="s">
        <v>361</v>
      </c>
      <c r="B4350" s="640"/>
      <c r="C4350" s="641"/>
      <c r="D4350" s="642"/>
      <c r="E4350" s="8"/>
      <c r="F4350" s="8">
        <f>E4350/100*$I$2*Main!$AF$2</f>
        <v>0</v>
      </c>
      <c r="G4350" s="639">
        <f>F4350*Main!$AF$4</f>
        <v>0</v>
      </c>
      <c r="H4350" s="105"/>
    </row>
    <row r="4351" spans="1:8" x14ac:dyDescent="0.35">
      <c r="A4351" s="104" t="s">
        <v>376</v>
      </c>
      <c r="B4351" s="640"/>
      <c r="C4351" s="641"/>
      <c r="D4351" s="642"/>
      <c r="E4351" s="8"/>
      <c r="F4351" s="8">
        <f>E4351/100*$I$2*Main!$AF$2</f>
        <v>0</v>
      </c>
      <c r="G4351" s="639">
        <f>F4351*Main!$AF$4</f>
        <v>0</v>
      </c>
      <c r="H4351" s="105"/>
    </row>
    <row r="4352" spans="1:8" x14ac:dyDescent="0.35">
      <c r="A4352" s="104" t="s">
        <v>377</v>
      </c>
      <c r="B4352" s="640"/>
      <c r="C4352" s="641"/>
      <c r="D4352" s="642"/>
      <c r="E4352" s="8"/>
      <c r="F4352" s="8">
        <f>E4352/100*$I$2*Main!$AF$2</f>
        <v>0</v>
      </c>
      <c r="G4352" s="639">
        <f>F4352*Main!$AF$4</f>
        <v>0</v>
      </c>
      <c r="H4352" s="105"/>
    </row>
    <row r="4353" spans="1:9" x14ac:dyDescent="0.35">
      <c r="A4353" s="104" t="s">
        <v>362</v>
      </c>
      <c r="B4353" s="640"/>
      <c r="C4353" s="641"/>
      <c r="D4353" s="642"/>
      <c r="E4353" s="8"/>
      <c r="F4353" s="8">
        <f>E4353/100*$I$2*Main!$AF$2</f>
        <v>0</v>
      </c>
      <c r="G4353" s="639">
        <f>F4353*Main!$AF$4</f>
        <v>0</v>
      </c>
      <c r="H4353" s="105"/>
    </row>
    <row r="4354" spans="1:9" x14ac:dyDescent="0.35">
      <c r="A4354" s="104" t="s">
        <v>363</v>
      </c>
      <c r="B4354" s="640"/>
      <c r="C4354" s="641"/>
      <c r="D4354" s="642"/>
      <c r="E4354" s="8"/>
      <c r="F4354" s="8">
        <f>E4354/100*$I$2*Main!$AF$2</f>
        <v>0</v>
      </c>
      <c r="G4354" s="639">
        <f>F4354*Main!$AF$4</f>
        <v>0</v>
      </c>
      <c r="H4354" s="105"/>
    </row>
    <row r="4355" spans="1:9" x14ac:dyDescent="0.35">
      <c r="A4355" s="104" t="s">
        <v>373</v>
      </c>
      <c r="B4355" s="640"/>
      <c r="C4355" s="641"/>
      <c r="D4355" s="642"/>
      <c r="E4355" s="8"/>
      <c r="F4355" s="8">
        <f>E4355/100*$I$2*Main!$AF$2</f>
        <v>0</v>
      </c>
      <c r="G4355" s="639">
        <f>F4355*Main!$AF$4</f>
        <v>0</v>
      </c>
      <c r="H4355" s="105"/>
    </row>
    <row r="4356" spans="1:9" x14ac:dyDescent="0.35">
      <c r="A4356" s="104" t="s">
        <v>364</v>
      </c>
      <c r="B4356" s="640"/>
      <c r="C4356" s="641"/>
      <c r="D4356" s="642"/>
      <c r="E4356" s="8"/>
      <c r="F4356" s="8">
        <f>E4356/100*$I$2*Main!$AF$2</f>
        <v>0</v>
      </c>
      <c r="G4356" s="639">
        <f>F4356*Main!$AF$4</f>
        <v>0</v>
      </c>
      <c r="H4356" s="105"/>
    </row>
    <row r="4357" spans="1:9" x14ac:dyDescent="0.35">
      <c r="A4357" s="104" t="s">
        <v>374</v>
      </c>
      <c r="B4357" s="640"/>
      <c r="C4357" s="641"/>
      <c r="D4357" s="642"/>
      <c r="E4357" s="8"/>
      <c r="F4357" s="8">
        <f>E4357/100*$I$2*Main!$AF$2</f>
        <v>0</v>
      </c>
      <c r="G4357" s="639">
        <f>F4357*Main!$AF$4</f>
        <v>0</v>
      </c>
      <c r="H4357" s="105"/>
    </row>
    <row r="4358" spans="1:9" x14ac:dyDescent="0.35">
      <c r="A4358" s="104" t="s">
        <v>370</v>
      </c>
      <c r="B4358" s="640"/>
      <c r="C4358" s="641"/>
      <c r="D4358" s="642"/>
      <c r="E4358" s="8"/>
      <c r="F4358" s="8">
        <f>E4358/100*$I$2*Main!$AF$2</f>
        <v>0</v>
      </c>
      <c r="G4358" s="639">
        <f>F4358*Main!$AF$4</f>
        <v>0</v>
      </c>
      <c r="H4358" s="105"/>
    </row>
    <row r="4359" spans="1:9" x14ac:dyDescent="0.35">
      <c r="A4359" s="688" t="s">
        <v>537</v>
      </c>
      <c r="B4359" s="640"/>
      <c r="C4359" s="641"/>
      <c r="D4359" s="642"/>
      <c r="E4359" s="8"/>
      <c r="F4359" s="8">
        <f>E4359/100*$I$2*Main!$AF$2</f>
        <v>0</v>
      </c>
      <c r="G4359" s="639">
        <f>F4359*Main!$AF$4</f>
        <v>0</v>
      </c>
      <c r="H4359" s="105"/>
      <c r="I4359" s="219"/>
    </row>
    <row r="4360" spans="1:9" x14ac:dyDescent="0.35">
      <c r="A4360" s="104" t="s">
        <v>574</v>
      </c>
      <c r="B4360" s="640" t="s">
        <v>91</v>
      </c>
      <c r="C4360" s="641"/>
      <c r="D4360" s="642"/>
      <c r="E4360" s="8"/>
      <c r="F4360" s="8">
        <f>E4360/100*$I$2*Main!$AF$2</f>
        <v>0</v>
      </c>
      <c r="G4360" s="639">
        <f>F4360*Main!$AF$4</f>
        <v>0</v>
      </c>
      <c r="H4360" s="105"/>
    </row>
    <row r="4361" spans="1:9" x14ac:dyDescent="0.35">
      <c r="A4361" s="104" t="s">
        <v>574</v>
      </c>
      <c r="B4361" s="640" t="s">
        <v>91</v>
      </c>
      <c r="C4361" s="641"/>
      <c r="D4361" s="642"/>
      <c r="E4361" s="8"/>
      <c r="F4361" s="8">
        <f>E4361/100*$I$2*Main!$AF$2</f>
        <v>0</v>
      </c>
      <c r="G4361" s="639">
        <f>F4361*Main!$AF$4</f>
        <v>0</v>
      </c>
      <c r="H4361" s="105"/>
    </row>
    <row r="4362" spans="1:9" x14ac:dyDescent="0.35">
      <c r="A4362" s="104" t="s">
        <v>776</v>
      </c>
      <c r="B4362" s="640"/>
      <c r="C4362" s="641"/>
      <c r="D4362" s="642"/>
      <c r="E4362" s="8"/>
      <c r="F4362" s="8">
        <f>E4362/100*$I$2*Main!$AF$2</f>
        <v>0</v>
      </c>
      <c r="G4362" s="639">
        <f>F4362*Main!$AF$4</f>
        <v>0</v>
      </c>
      <c r="H4362" s="105"/>
    </row>
  </sheetData>
  <autoFilter ref="B1:H2727" xr:uid="{00000000-0009-0000-0000-000004000000}"/>
  <conditionalFormatting sqref="A4131">
    <cfRule type="duplicateValues" dxfId="263" priority="37"/>
  </conditionalFormatting>
  <conditionalFormatting sqref="A4250:A4253">
    <cfRule type="duplicateValues" dxfId="262" priority="29"/>
  </conditionalFormatting>
  <conditionalFormatting sqref="A4341 A4332:A4338">
    <cfRule type="duplicateValues" dxfId="261" priority="30"/>
  </conditionalFormatting>
  <conditionalFormatting sqref="A4255">
    <cfRule type="duplicateValues" dxfId="260" priority="31"/>
  </conditionalFormatting>
  <conditionalFormatting sqref="A4329">
    <cfRule type="duplicateValues" dxfId="259" priority="32"/>
  </conditionalFormatting>
  <conditionalFormatting sqref="A4109">
    <cfRule type="duplicateValues" dxfId="258" priority="33"/>
  </conditionalFormatting>
  <conditionalFormatting sqref="A4129">
    <cfRule type="duplicateValues" dxfId="257" priority="34"/>
  </conditionalFormatting>
  <conditionalFormatting sqref="A4183:A4190">
    <cfRule type="duplicateValues" dxfId="256" priority="35"/>
  </conditionalFormatting>
  <conditionalFormatting sqref="A4182">
    <cfRule type="duplicateValues" dxfId="255" priority="36"/>
  </conditionalFormatting>
  <conditionalFormatting sqref="A4214">
    <cfRule type="duplicateValues" dxfId="254" priority="38"/>
  </conditionalFormatting>
  <conditionalFormatting sqref="A4220">
    <cfRule type="duplicateValues" dxfId="253" priority="39"/>
  </conditionalFormatting>
  <conditionalFormatting sqref="A4200">
    <cfRule type="duplicateValues" dxfId="252" priority="40"/>
  </conditionalFormatting>
  <conditionalFormatting sqref="A4201">
    <cfRule type="duplicateValues" dxfId="251" priority="41"/>
  </conditionalFormatting>
  <conditionalFormatting sqref="A4202">
    <cfRule type="duplicateValues" dxfId="250" priority="42"/>
  </conditionalFormatting>
  <conditionalFormatting sqref="A4203">
    <cfRule type="duplicateValues" dxfId="249" priority="43"/>
  </conditionalFormatting>
  <conditionalFormatting sqref="A4204">
    <cfRule type="duplicateValues" dxfId="248" priority="44"/>
  </conditionalFormatting>
  <conditionalFormatting sqref="A4205">
    <cfRule type="duplicateValues" dxfId="247" priority="45"/>
  </conditionalFormatting>
  <conditionalFormatting sqref="A4208">
    <cfRule type="duplicateValues" dxfId="246" priority="46"/>
  </conditionalFormatting>
  <conditionalFormatting sqref="A4209">
    <cfRule type="duplicateValues" dxfId="245" priority="47"/>
  </conditionalFormatting>
  <conditionalFormatting sqref="A4210">
    <cfRule type="duplicateValues" dxfId="244" priority="48"/>
  </conditionalFormatting>
  <conditionalFormatting sqref="A4211">
    <cfRule type="duplicateValues" dxfId="243" priority="49"/>
  </conditionalFormatting>
  <conditionalFormatting sqref="A4212">
    <cfRule type="duplicateValues" dxfId="242" priority="50"/>
  </conditionalFormatting>
  <conditionalFormatting sqref="A4206">
    <cfRule type="duplicateValues" dxfId="241" priority="51"/>
  </conditionalFormatting>
  <conditionalFormatting sqref="A4228:A4230 A4226">
    <cfRule type="duplicateValues" dxfId="240" priority="52"/>
  </conditionalFormatting>
  <conditionalFormatting sqref="A4227">
    <cfRule type="duplicateValues" dxfId="239" priority="53"/>
  </conditionalFormatting>
  <conditionalFormatting sqref="A4216:A4219 A4180:A4181 A4191:A4199 A4223:A4225">
    <cfRule type="duplicateValues" dxfId="238" priority="54"/>
  </conditionalFormatting>
  <conditionalFormatting sqref="A4256:A4260">
    <cfRule type="duplicateValues" dxfId="237" priority="55"/>
  </conditionalFormatting>
  <conditionalFormatting sqref="A4254">
    <cfRule type="duplicateValues" dxfId="236" priority="56"/>
  </conditionalFormatting>
  <conditionalFormatting sqref="A4237:A4240">
    <cfRule type="duplicateValues" dxfId="235" priority="57"/>
  </conditionalFormatting>
  <conditionalFormatting sqref="A4241">
    <cfRule type="duplicateValues" dxfId="234" priority="58"/>
  </conditionalFormatting>
  <conditionalFormatting sqref="A4233:A4236">
    <cfRule type="duplicateValues" dxfId="233" priority="59"/>
  </conditionalFormatting>
  <conditionalFormatting sqref="A4243:A4248">
    <cfRule type="duplicateValues" dxfId="232" priority="60"/>
  </conditionalFormatting>
  <conditionalFormatting sqref="A4242">
    <cfRule type="duplicateValues" dxfId="231" priority="61"/>
  </conditionalFormatting>
  <conditionalFormatting sqref="A4263">
    <cfRule type="duplicateValues" dxfId="230" priority="62"/>
  </conditionalFormatting>
  <conditionalFormatting sqref="A4331">
    <cfRule type="duplicateValues" dxfId="229" priority="63"/>
  </conditionalFormatting>
  <conditionalFormatting sqref="A4345">
    <cfRule type="duplicateValues" dxfId="228" priority="64"/>
  </conditionalFormatting>
  <conditionalFormatting sqref="A4343">
    <cfRule type="duplicateValues" dxfId="227" priority="65"/>
  </conditionalFormatting>
  <conditionalFormatting sqref="A4111">
    <cfRule type="duplicateValues" dxfId="226" priority="66"/>
  </conditionalFormatting>
  <conditionalFormatting sqref="A4222">
    <cfRule type="duplicateValues" dxfId="225" priority="67"/>
  </conditionalFormatting>
  <conditionalFormatting sqref="A4249">
    <cfRule type="duplicateValues" dxfId="224" priority="68"/>
  </conditionalFormatting>
  <conditionalFormatting sqref="A4231">
    <cfRule type="duplicateValues" dxfId="223" priority="69"/>
  </conditionalFormatting>
  <conditionalFormatting sqref="A4232">
    <cfRule type="duplicateValues" dxfId="222" priority="70"/>
  </conditionalFormatting>
  <conditionalFormatting sqref="A4328">
    <cfRule type="duplicateValues" dxfId="221" priority="71"/>
  </conditionalFormatting>
  <conditionalFormatting sqref="A782 A764">
    <cfRule type="duplicateValues" dxfId="220" priority="72"/>
  </conditionalFormatting>
  <conditionalFormatting sqref="A1045 A1027">
    <cfRule type="duplicateValues" dxfId="219" priority="73"/>
  </conditionalFormatting>
  <conditionalFormatting sqref="A1308 A1290">
    <cfRule type="duplicateValues" dxfId="218" priority="74"/>
  </conditionalFormatting>
  <conditionalFormatting sqref="A1588:A1593">
    <cfRule type="duplicateValues" dxfId="217" priority="75"/>
  </conditionalFormatting>
  <conditionalFormatting sqref="A1663 A1706">
    <cfRule type="duplicateValues" dxfId="216" priority="76"/>
  </conditionalFormatting>
  <conditionalFormatting sqref="A2130:A2317">
    <cfRule type="duplicateValues" dxfId="215" priority="77"/>
  </conditionalFormatting>
  <conditionalFormatting sqref="A2334:A2340 A2318:A2323">
    <cfRule type="duplicateValues" dxfId="214" priority="78"/>
  </conditionalFormatting>
  <conditionalFormatting sqref="A2377:A2450">
    <cfRule type="duplicateValues" dxfId="213" priority="79"/>
  </conditionalFormatting>
  <conditionalFormatting sqref="A2453:A2525">
    <cfRule type="duplicateValues" dxfId="212" priority="80"/>
  </conditionalFormatting>
  <conditionalFormatting sqref="A2529:A2579">
    <cfRule type="duplicateValues" dxfId="211" priority="81"/>
  </conditionalFormatting>
  <conditionalFormatting sqref="A2897:A2921">
    <cfRule type="duplicateValues" dxfId="210" priority="82"/>
  </conditionalFormatting>
  <conditionalFormatting sqref="A3439:A3468 A3374:A3429 A3350:A3352 A3343:A3348 A3248:A3321 A3324 A3327 A3329:A3336 A3340 A3481:A3486 A3488:A3489">
    <cfRule type="duplicateValues" dxfId="209" priority="83"/>
  </conditionalFormatting>
  <conditionalFormatting sqref="A376:A386">
    <cfRule type="duplicateValues" dxfId="208" priority="84"/>
  </conditionalFormatting>
  <conditionalFormatting sqref="A2451:A2452">
    <cfRule type="duplicateValues" dxfId="207" priority="85"/>
  </conditionalFormatting>
  <conditionalFormatting sqref="A2526:A2528">
    <cfRule type="duplicateValues" dxfId="206" priority="86"/>
  </conditionalFormatting>
  <conditionalFormatting sqref="A2372:A2376 A2341:A2362">
    <cfRule type="duplicateValues" dxfId="205" priority="87"/>
  </conditionalFormatting>
  <conditionalFormatting sqref="A3152">
    <cfRule type="duplicateValues" dxfId="204" priority="88"/>
  </conditionalFormatting>
  <conditionalFormatting sqref="A3153">
    <cfRule type="duplicateValues" dxfId="203" priority="89"/>
  </conditionalFormatting>
  <conditionalFormatting sqref="A3070:A3071">
    <cfRule type="duplicateValues" dxfId="202" priority="90"/>
  </conditionalFormatting>
  <conditionalFormatting sqref="A3072:A3073">
    <cfRule type="duplicateValues" dxfId="201" priority="91"/>
  </conditionalFormatting>
  <conditionalFormatting sqref="A2701:A2702 A2604:A2693">
    <cfRule type="duplicateValues" dxfId="200" priority="92"/>
  </conditionalFormatting>
  <conditionalFormatting sqref="A2800:A2889">
    <cfRule type="duplicateValues" dxfId="199" priority="93"/>
  </conditionalFormatting>
  <conditionalFormatting sqref="A2324:A2333">
    <cfRule type="duplicateValues" dxfId="198" priority="94"/>
  </conditionalFormatting>
  <conditionalFormatting sqref="A2580 A2603">
    <cfRule type="duplicateValues" dxfId="197" priority="95"/>
  </conditionalFormatting>
  <conditionalFormatting sqref="A3504:A3507">
    <cfRule type="duplicateValues" dxfId="196" priority="96"/>
  </conditionalFormatting>
  <conditionalFormatting sqref="A3552:A3559 A3542:A3550 A3535:A3536 A3511:A3512 A3517:A3519 A3524:A3525">
    <cfRule type="duplicateValues" dxfId="195" priority="97"/>
  </conditionalFormatting>
  <conditionalFormatting sqref="A1546">
    <cfRule type="duplicateValues" dxfId="194" priority="98"/>
  </conditionalFormatting>
  <conditionalFormatting sqref="A2582:A2601">
    <cfRule type="duplicateValues" dxfId="193" priority="99"/>
  </conditionalFormatting>
  <conditionalFormatting sqref="A2602">
    <cfRule type="duplicateValues" dxfId="192" priority="100"/>
  </conditionalFormatting>
  <conditionalFormatting sqref="A2581">
    <cfRule type="duplicateValues" dxfId="191" priority="101"/>
  </conditionalFormatting>
  <conditionalFormatting sqref="A387:A405 A364:A375 A451:A453">
    <cfRule type="duplicateValues" dxfId="190" priority="102"/>
  </conditionalFormatting>
  <conditionalFormatting sqref="A3769">
    <cfRule type="duplicateValues" dxfId="189" priority="103"/>
  </conditionalFormatting>
  <conditionalFormatting sqref="A3806">
    <cfRule type="duplicateValues" dxfId="188" priority="104"/>
  </conditionalFormatting>
  <conditionalFormatting sqref="A2">
    <cfRule type="duplicateValues" dxfId="187" priority="105"/>
  </conditionalFormatting>
  <conditionalFormatting sqref="A40:A43 A3:A7 A69:A70 A9:A30 A45:A46 A48:A49 A51:A61">
    <cfRule type="duplicateValues" dxfId="186" priority="106"/>
  </conditionalFormatting>
  <conditionalFormatting sqref="A297:A314">
    <cfRule type="duplicateValues" dxfId="185" priority="107"/>
  </conditionalFormatting>
  <conditionalFormatting sqref="A31:A33 A38:A39">
    <cfRule type="duplicateValues" dxfId="184" priority="108"/>
  </conditionalFormatting>
  <conditionalFormatting sqref="A34:A37">
    <cfRule type="duplicateValues" dxfId="183" priority="109"/>
  </conditionalFormatting>
  <conditionalFormatting sqref="A62">
    <cfRule type="duplicateValues" dxfId="182" priority="110"/>
  </conditionalFormatting>
  <conditionalFormatting sqref="A356">
    <cfRule type="duplicateValues" dxfId="181" priority="111"/>
  </conditionalFormatting>
  <conditionalFormatting sqref="A357">
    <cfRule type="duplicateValues" dxfId="180" priority="112"/>
  </conditionalFormatting>
  <conditionalFormatting sqref="A8">
    <cfRule type="duplicateValues" dxfId="179" priority="113"/>
  </conditionalFormatting>
  <conditionalFormatting sqref="A359:A363 A315:A316">
    <cfRule type="duplicateValues" dxfId="178" priority="114"/>
  </conditionalFormatting>
  <conditionalFormatting sqref="A71">
    <cfRule type="duplicateValues" dxfId="177" priority="115"/>
  </conditionalFormatting>
  <conditionalFormatting sqref="A358">
    <cfRule type="duplicateValues" dxfId="176" priority="116"/>
  </conditionalFormatting>
  <conditionalFormatting sqref="A106">
    <cfRule type="duplicateValues" dxfId="175" priority="117"/>
  </conditionalFormatting>
  <conditionalFormatting sqref="A102:A105 A64:A68 A107">
    <cfRule type="duplicateValues" dxfId="174" priority="118"/>
  </conditionalFormatting>
  <conditionalFormatting sqref="A351">
    <cfRule type="duplicateValues" dxfId="173" priority="119"/>
  </conditionalFormatting>
  <conditionalFormatting sqref="A288:A295">
    <cfRule type="duplicateValues" dxfId="172" priority="120"/>
  </conditionalFormatting>
  <conditionalFormatting sqref="A109">
    <cfRule type="duplicateValues" dxfId="171" priority="121"/>
  </conditionalFormatting>
  <conditionalFormatting sqref="A108 A63 A72:A101">
    <cfRule type="duplicateValues" dxfId="170" priority="122"/>
  </conditionalFormatting>
  <conditionalFormatting sqref="A118">
    <cfRule type="duplicateValues" dxfId="169" priority="123"/>
  </conditionalFormatting>
  <conditionalFormatting sqref="A119:A126">
    <cfRule type="duplicateValues" dxfId="168" priority="124"/>
  </conditionalFormatting>
  <conditionalFormatting sqref="A127:A134">
    <cfRule type="duplicateValues" dxfId="167" priority="125"/>
  </conditionalFormatting>
  <conditionalFormatting sqref="A135:A142">
    <cfRule type="duplicateValues" dxfId="166" priority="126"/>
  </conditionalFormatting>
  <conditionalFormatting sqref="A143:A150">
    <cfRule type="duplicateValues" dxfId="165" priority="127"/>
  </conditionalFormatting>
  <conditionalFormatting sqref="A151:A158">
    <cfRule type="duplicateValues" dxfId="164" priority="128"/>
  </conditionalFormatting>
  <conditionalFormatting sqref="A159:A166">
    <cfRule type="duplicateValues" dxfId="163" priority="129"/>
  </conditionalFormatting>
  <conditionalFormatting sqref="A167:A174">
    <cfRule type="duplicateValues" dxfId="162" priority="130"/>
  </conditionalFormatting>
  <conditionalFormatting sqref="A175:A182">
    <cfRule type="duplicateValues" dxfId="161" priority="131"/>
  </conditionalFormatting>
  <conditionalFormatting sqref="A183:A187">
    <cfRule type="duplicateValues" dxfId="160" priority="132"/>
  </conditionalFormatting>
  <conditionalFormatting sqref="A207:A228">
    <cfRule type="duplicateValues" dxfId="159" priority="133"/>
  </conditionalFormatting>
  <conditionalFormatting sqref="A229:A235">
    <cfRule type="duplicateValues" dxfId="158" priority="134"/>
  </conditionalFormatting>
  <conditionalFormatting sqref="A188">
    <cfRule type="duplicateValues" dxfId="157" priority="135"/>
  </conditionalFormatting>
  <conditionalFormatting sqref="A189:A196">
    <cfRule type="duplicateValues" dxfId="156" priority="136"/>
  </conditionalFormatting>
  <conditionalFormatting sqref="A197:A204">
    <cfRule type="duplicateValues" dxfId="155" priority="137"/>
  </conditionalFormatting>
  <conditionalFormatting sqref="A205:A206">
    <cfRule type="duplicateValues" dxfId="154" priority="138"/>
  </conditionalFormatting>
  <conditionalFormatting sqref="A110:A117">
    <cfRule type="duplicateValues" dxfId="153" priority="139"/>
  </conditionalFormatting>
  <conditionalFormatting sqref="A236">
    <cfRule type="duplicateValues" dxfId="152" priority="140"/>
  </conditionalFormatting>
  <conditionalFormatting sqref="A258">
    <cfRule type="duplicateValues" dxfId="151" priority="141"/>
  </conditionalFormatting>
  <conditionalFormatting sqref="A237:A255">
    <cfRule type="duplicateValues" dxfId="150" priority="142"/>
  </conditionalFormatting>
  <conditionalFormatting sqref="A259:A287">
    <cfRule type="duplicateValues" dxfId="149" priority="143"/>
  </conditionalFormatting>
  <conditionalFormatting sqref="A321:A326">
    <cfRule type="duplicateValues" dxfId="148" priority="144"/>
  </conditionalFormatting>
  <conditionalFormatting sqref="A319:A320">
    <cfRule type="duplicateValues" dxfId="147" priority="145"/>
  </conditionalFormatting>
  <conditionalFormatting sqref="A327:A329 A317:A318">
    <cfRule type="duplicateValues" dxfId="146" priority="146"/>
  </conditionalFormatting>
  <conditionalFormatting sqref="A3844:A3854">
    <cfRule type="duplicateValues" dxfId="145" priority="147"/>
  </conditionalFormatting>
  <conditionalFormatting sqref="A3916:A3920">
    <cfRule type="duplicateValues" dxfId="144" priority="148"/>
  </conditionalFormatting>
  <conditionalFormatting sqref="A4074:A4079">
    <cfRule type="duplicateValues" dxfId="143" priority="149"/>
  </conditionalFormatting>
  <conditionalFormatting sqref="A330:A350 A352:A355">
    <cfRule type="duplicateValues" dxfId="142" priority="150"/>
  </conditionalFormatting>
  <conditionalFormatting sqref="A4307:A4327 A4261:A4262 A4264:A4295">
    <cfRule type="duplicateValues" dxfId="141" priority="151"/>
  </conditionalFormatting>
  <conditionalFormatting sqref="A3855:A3882">
    <cfRule type="duplicateValues" dxfId="140" priority="152"/>
  </conditionalFormatting>
  <conditionalFormatting sqref="A3883">
    <cfRule type="duplicateValues" dxfId="139" priority="153"/>
  </conditionalFormatting>
  <conditionalFormatting sqref="A44">
    <cfRule type="duplicateValues" dxfId="138" priority="154"/>
  </conditionalFormatting>
  <conditionalFormatting sqref="A47">
    <cfRule type="duplicateValues" dxfId="137" priority="155"/>
  </conditionalFormatting>
  <conditionalFormatting sqref="A50">
    <cfRule type="duplicateValues" dxfId="136" priority="156"/>
  </conditionalFormatting>
  <conditionalFormatting sqref="A4344 A4342">
    <cfRule type="duplicateValues" dxfId="135" priority="157"/>
  </conditionalFormatting>
  <conditionalFormatting sqref="A4330">
    <cfRule type="duplicateValues" dxfId="134" priority="158"/>
  </conditionalFormatting>
  <conditionalFormatting sqref="A3972:A3983">
    <cfRule type="duplicateValues" dxfId="133" priority="159"/>
  </conditionalFormatting>
  <conditionalFormatting sqref="A2703:A2791">
    <cfRule type="duplicateValues" dxfId="132" priority="160"/>
  </conditionalFormatting>
  <conditionalFormatting sqref="A1943:A2129">
    <cfRule type="duplicateValues" dxfId="131" priority="161"/>
  </conditionalFormatting>
  <conditionalFormatting sqref="A2890:A2896">
    <cfRule type="duplicateValues" dxfId="130" priority="162"/>
  </conditionalFormatting>
  <conditionalFormatting sqref="A2792:A2799">
    <cfRule type="duplicateValues" dxfId="129" priority="163"/>
  </conditionalFormatting>
  <conditionalFormatting sqref="A2694:A2700">
    <cfRule type="duplicateValues" dxfId="128" priority="164"/>
  </conditionalFormatting>
  <conditionalFormatting sqref="A1736:A1942">
    <cfRule type="duplicateValues" dxfId="127" priority="165"/>
  </conditionalFormatting>
  <conditionalFormatting sqref="A235">
    <cfRule type="duplicateValues" dxfId="126" priority="28"/>
  </conditionalFormatting>
  <conditionalFormatting sqref="A2363:A2371">
    <cfRule type="duplicateValues" dxfId="125" priority="166"/>
  </conditionalFormatting>
  <conditionalFormatting sqref="A3811">
    <cfRule type="duplicateValues" dxfId="124" priority="26"/>
  </conditionalFormatting>
  <conditionalFormatting sqref="A3811">
    <cfRule type="duplicateValues" dxfId="123" priority="27"/>
  </conditionalFormatting>
  <conditionalFormatting sqref="A406:A450">
    <cfRule type="duplicateValues" dxfId="122" priority="23"/>
  </conditionalFormatting>
  <conditionalFormatting sqref="A406:A450">
    <cfRule type="duplicateValues" dxfId="121" priority="24"/>
  </conditionalFormatting>
  <conditionalFormatting sqref="A406:A450">
    <cfRule type="duplicateValues" dxfId="120" priority="25"/>
  </conditionalFormatting>
  <conditionalFormatting sqref="A496:A540">
    <cfRule type="duplicateValues" dxfId="119" priority="20"/>
  </conditionalFormatting>
  <conditionalFormatting sqref="A496:A540">
    <cfRule type="duplicateValues" dxfId="118" priority="21"/>
  </conditionalFormatting>
  <conditionalFormatting sqref="A496:A540">
    <cfRule type="duplicateValues" dxfId="117" priority="22"/>
  </conditionalFormatting>
  <conditionalFormatting sqref="A586:A630">
    <cfRule type="duplicateValues" dxfId="116" priority="17"/>
  </conditionalFormatting>
  <conditionalFormatting sqref="A586:A630">
    <cfRule type="duplicateValues" dxfId="115" priority="18"/>
  </conditionalFormatting>
  <conditionalFormatting sqref="A586:A630">
    <cfRule type="duplicateValues" dxfId="114" priority="19"/>
  </conditionalFormatting>
  <conditionalFormatting sqref="A1581">
    <cfRule type="duplicateValues" dxfId="113" priority="14"/>
  </conditionalFormatting>
  <conditionalFormatting sqref="A1581">
    <cfRule type="duplicateValues" dxfId="112" priority="15"/>
  </conditionalFormatting>
  <conditionalFormatting sqref="A1581">
    <cfRule type="duplicateValues" dxfId="111" priority="16"/>
  </conditionalFormatting>
  <conditionalFormatting sqref="A1498:A1506">
    <cfRule type="duplicateValues" dxfId="110" priority="11"/>
  </conditionalFormatting>
  <conditionalFormatting sqref="A1498:A1506">
    <cfRule type="duplicateValues" dxfId="109" priority="12"/>
  </conditionalFormatting>
  <conditionalFormatting sqref="A1498:A1506">
    <cfRule type="duplicateValues" dxfId="108" priority="13"/>
  </conditionalFormatting>
  <conditionalFormatting sqref="A1471:A1479">
    <cfRule type="duplicateValues" dxfId="107" priority="8"/>
  </conditionalFormatting>
  <conditionalFormatting sqref="A1471:A1479">
    <cfRule type="duplicateValues" dxfId="106" priority="9"/>
  </conditionalFormatting>
  <conditionalFormatting sqref="A1471:A1479">
    <cfRule type="duplicateValues" dxfId="105" priority="10"/>
  </conditionalFormatting>
  <conditionalFormatting sqref="A1453:A1461">
    <cfRule type="duplicateValues" dxfId="104" priority="5"/>
  </conditionalFormatting>
  <conditionalFormatting sqref="A1453:A1461">
    <cfRule type="duplicateValues" dxfId="103" priority="6"/>
  </conditionalFormatting>
  <conditionalFormatting sqref="A1453:A1461">
    <cfRule type="duplicateValues" dxfId="102" priority="7"/>
  </conditionalFormatting>
  <conditionalFormatting sqref="A1435:A1443">
    <cfRule type="duplicateValues" dxfId="101" priority="2"/>
  </conditionalFormatting>
  <conditionalFormatting sqref="A1435:A1443">
    <cfRule type="duplicateValues" dxfId="100" priority="3"/>
  </conditionalFormatting>
  <conditionalFormatting sqref="A1435:A1443">
    <cfRule type="duplicateValues" dxfId="99" priority="4"/>
  </conditionalFormatting>
  <conditionalFormatting sqref="A2923:A3069">
    <cfRule type="duplicateValues" dxfId="98" priority="167"/>
  </conditionalFormatting>
  <conditionalFormatting sqref="A3501:A3503">
    <cfRule type="duplicateValues" dxfId="97" priority="168"/>
  </conditionalFormatting>
  <conditionalFormatting sqref="A3560:A3562 A3566 A3568:A3570 A3572 A3575:A3582">
    <cfRule type="duplicateValues" dxfId="96" priority="169"/>
  </conditionalFormatting>
  <conditionalFormatting sqref="A1">
    <cfRule type="duplicateValues" dxfId="95" priority="170"/>
  </conditionalFormatting>
  <conditionalFormatting sqref="A3812:A3994 A451:A495 A45:A46 A48:A49 A541:A585 A631:A1434 A1444:A1452 A1462:A1470 A1480:A1497 A1507:A1580 A1582:A3492 A3552:A3562 A3566 A3568:A3570 A3572 A3575:A3810 A3497:A3528 A258:A295 A3532:A3550 A51:A255 A1:A43 A297:A405 A4071:A4345">
    <cfRule type="duplicateValues" dxfId="94" priority="171"/>
  </conditionalFormatting>
  <conditionalFormatting sqref="A3812:A3994 A451:A495 A541:A585 A631:A1434 A1444:A1452 A1462:A1470 A1480:A1497 A1507:A1580 A1582:A3492 A3552:A3562 A3566 A3568:A3570 A3572 A3575:A3810 A3497:A3528 A258:A295 A3532:A3550 A1:A255 A297:A405 A4071:A4345">
    <cfRule type="duplicateValues" dxfId="93" priority="172"/>
  </conditionalFormatting>
  <conditionalFormatting sqref="A1:A4345">
    <cfRule type="duplicateValues" dxfId="92" priority="1"/>
  </conditionalFormatting>
  <conditionalFormatting sqref="A3984:A3994 A3930:A3971 A3884:A3915 A4071:A4073">
    <cfRule type="duplicateValues" dxfId="91" priority="173"/>
  </conditionalFormatting>
  <conditionalFormatting sqref="A3583:A3674">
    <cfRule type="duplicateValues" dxfId="90" priority="174"/>
  </conditionalFormatting>
  <pageMargins left="0.7" right="0.7" top="0.75" bottom="0.75" header="0.3" footer="0.3"/>
  <pageSetup paperSize="9" scale="52" fitToHeight="0" orientation="portrait" horizontalDpi="300" vertic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Лист37">
    <tabColor rgb="FFFF0000"/>
  </sheetPr>
  <dimension ref="A1:E1262"/>
  <sheetViews>
    <sheetView zoomScale="90" zoomScaleNormal="90" workbookViewId="0">
      <selection activeCell="E3" sqref="E3"/>
    </sheetView>
  </sheetViews>
  <sheetFormatPr defaultRowHeight="14.5" x14ac:dyDescent="0.35"/>
  <cols>
    <col min="1" max="1" width="9.1796875" style="31"/>
    <col min="2" max="2" width="68" style="31" customWidth="1"/>
    <col min="3" max="3" width="10.453125" style="124" customWidth="1"/>
    <col min="4" max="4" width="10.54296875" style="124" bestFit="1" customWidth="1"/>
    <col min="5" max="5" width="9.1796875" style="31"/>
    <col min="6" max="257" width="9.1796875" style="5"/>
    <col min="258" max="258" width="68" style="5" customWidth="1"/>
    <col min="259" max="259" width="10.453125" style="5" customWidth="1"/>
    <col min="260" max="260" width="10.54296875" style="5" bestFit="1" customWidth="1"/>
    <col min="261" max="513" width="9.1796875" style="5"/>
    <col min="514" max="514" width="68" style="5" customWidth="1"/>
    <col min="515" max="515" width="10.453125" style="5" customWidth="1"/>
    <col min="516" max="516" width="10.54296875" style="5" bestFit="1" customWidth="1"/>
    <col min="517" max="769" width="9.1796875" style="5"/>
    <col min="770" max="770" width="68" style="5" customWidth="1"/>
    <col min="771" max="771" width="10.453125" style="5" customWidth="1"/>
    <col min="772" max="772" width="10.54296875" style="5" bestFit="1" customWidth="1"/>
    <col min="773" max="1025" width="9.1796875" style="5"/>
    <col min="1026" max="1026" width="68" style="5" customWidth="1"/>
    <col min="1027" max="1027" width="10.453125" style="5" customWidth="1"/>
    <col min="1028" max="1028" width="10.54296875" style="5" bestFit="1" customWidth="1"/>
    <col min="1029" max="1281" width="9.1796875" style="5"/>
    <col min="1282" max="1282" width="68" style="5" customWidth="1"/>
    <col min="1283" max="1283" width="10.453125" style="5" customWidth="1"/>
    <col min="1284" max="1284" width="10.54296875" style="5" bestFit="1" customWidth="1"/>
    <col min="1285" max="1537" width="9.1796875" style="5"/>
    <col min="1538" max="1538" width="68" style="5" customWidth="1"/>
    <col min="1539" max="1539" width="10.453125" style="5" customWidth="1"/>
    <col min="1540" max="1540" width="10.54296875" style="5" bestFit="1" customWidth="1"/>
    <col min="1541" max="1793" width="9.1796875" style="5"/>
    <col min="1794" max="1794" width="68" style="5" customWidth="1"/>
    <col min="1795" max="1795" width="10.453125" style="5" customWidth="1"/>
    <col min="1796" max="1796" width="10.54296875" style="5" bestFit="1" customWidth="1"/>
    <col min="1797" max="2049" width="9.1796875" style="5"/>
    <col min="2050" max="2050" width="68" style="5" customWidth="1"/>
    <col min="2051" max="2051" width="10.453125" style="5" customWidth="1"/>
    <col min="2052" max="2052" width="10.54296875" style="5" bestFit="1" customWidth="1"/>
    <col min="2053" max="2305" width="9.1796875" style="5"/>
    <col min="2306" max="2306" width="68" style="5" customWidth="1"/>
    <col min="2307" max="2307" width="10.453125" style="5" customWidth="1"/>
    <col min="2308" max="2308" width="10.54296875" style="5" bestFit="1" customWidth="1"/>
    <col min="2309" max="2561" width="9.1796875" style="5"/>
    <col min="2562" max="2562" width="68" style="5" customWidth="1"/>
    <col min="2563" max="2563" width="10.453125" style="5" customWidth="1"/>
    <col min="2564" max="2564" width="10.54296875" style="5" bestFit="1" customWidth="1"/>
    <col min="2565" max="2817" width="9.1796875" style="5"/>
    <col min="2818" max="2818" width="68" style="5" customWidth="1"/>
    <col min="2819" max="2819" width="10.453125" style="5" customWidth="1"/>
    <col min="2820" max="2820" width="10.54296875" style="5" bestFit="1" customWidth="1"/>
    <col min="2821" max="3073" width="9.1796875" style="5"/>
    <col min="3074" max="3074" width="68" style="5" customWidth="1"/>
    <col min="3075" max="3075" width="10.453125" style="5" customWidth="1"/>
    <col min="3076" max="3076" width="10.54296875" style="5" bestFit="1" customWidth="1"/>
    <col min="3077" max="3329" width="9.1796875" style="5"/>
    <col min="3330" max="3330" width="68" style="5" customWidth="1"/>
    <col min="3331" max="3331" width="10.453125" style="5" customWidth="1"/>
    <col min="3332" max="3332" width="10.54296875" style="5" bestFit="1" customWidth="1"/>
    <col min="3333" max="3585" width="9.1796875" style="5"/>
    <col min="3586" max="3586" width="68" style="5" customWidth="1"/>
    <col min="3587" max="3587" width="10.453125" style="5" customWidth="1"/>
    <col min="3588" max="3588" width="10.54296875" style="5" bestFit="1" customWidth="1"/>
    <col min="3589" max="3841" width="9.1796875" style="5"/>
    <col min="3842" max="3842" width="68" style="5" customWidth="1"/>
    <col min="3843" max="3843" width="10.453125" style="5" customWidth="1"/>
    <col min="3844" max="3844" width="10.54296875" style="5" bestFit="1" customWidth="1"/>
    <col min="3845" max="4097" width="9.1796875" style="5"/>
    <col min="4098" max="4098" width="68" style="5" customWidth="1"/>
    <col min="4099" max="4099" width="10.453125" style="5" customWidth="1"/>
    <col min="4100" max="4100" width="10.54296875" style="5" bestFit="1" customWidth="1"/>
    <col min="4101" max="4353" width="9.1796875" style="5"/>
    <col min="4354" max="4354" width="68" style="5" customWidth="1"/>
    <col min="4355" max="4355" width="10.453125" style="5" customWidth="1"/>
    <col min="4356" max="4356" width="10.54296875" style="5" bestFit="1" customWidth="1"/>
    <col min="4357" max="4609" width="9.1796875" style="5"/>
    <col min="4610" max="4610" width="68" style="5" customWidth="1"/>
    <col min="4611" max="4611" width="10.453125" style="5" customWidth="1"/>
    <col min="4612" max="4612" width="10.54296875" style="5" bestFit="1" customWidth="1"/>
    <col min="4613" max="4865" width="9.1796875" style="5"/>
    <col min="4866" max="4866" width="68" style="5" customWidth="1"/>
    <col min="4867" max="4867" width="10.453125" style="5" customWidth="1"/>
    <col min="4868" max="4868" width="10.54296875" style="5" bestFit="1" customWidth="1"/>
    <col min="4869" max="5121" width="9.1796875" style="5"/>
    <col min="5122" max="5122" width="68" style="5" customWidth="1"/>
    <col min="5123" max="5123" width="10.453125" style="5" customWidth="1"/>
    <col min="5124" max="5124" width="10.54296875" style="5" bestFit="1" customWidth="1"/>
    <col min="5125" max="5377" width="9.1796875" style="5"/>
    <col min="5378" max="5378" width="68" style="5" customWidth="1"/>
    <col min="5379" max="5379" width="10.453125" style="5" customWidth="1"/>
    <col min="5380" max="5380" width="10.54296875" style="5" bestFit="1" customWidth="1"/>
    <col min="5381" max="5633" width="9.1796875" style="5"/>
    <col min="5634" max="5634" width="68" style="5" customWidth="1"/>
    <col min="5635" max="5635" width="10.453125" style="5" customWidth="1"/>
    <col min="5636" max="5636" width="10.54296875" style="5" bestFit="1" customWidth="1"/>
    <col min="5637" max="5889" width="9.1796875" style="5"/>
    <col min="5890" max="5890" width="68" style="5" customWidth="1"/>
    <col min="5891" max="5891" width="10.453125" style="5" customWidth="1"/>
    <col min="5892" max="5892" width="10.54296875" style="5" bestFit="1" customWidth="1"/>
    <col min="5893" max="6145" width="9.1796875" style="5"/>
    <col min="6146" max="6146" width="68" style="5" customWidth="1"/>
    <col min="6147" max="6147" width="10.453125" style="5" customWidth="1"/>
    <col min="6148" max="6148" width="10.54296875" style="5" bestFit="1" customWidth="1"/>
    <col min="6149" max="6401" width="9.1796875" style="5"/>
    <col min="6402" max="6402" width="68" style="5" customWidth="1"/>
    <col min="6403" max="6403" width="10.453125" style="5" customWidth="1"/>
    <col min="6404" max="6404" width="10.54296875" style="5" bestFit="1" customWidth="1"/>
    <col min="6405" max="6657" width="9.1796875" style="5"/>
    <col min="6658" max="6658" width="68" style="5" customWidth="1"/>
    <col min="6659" max="6659" width="10.453125" style="5" customWidth="1"/>
    <col min="6660" max="6660" width="10.54296875" style="5" bestFit="1" customWidth="1"/>
    <col min="6661" max="6913" width="9.1796875" style="5"/>
    <col min="6914" max="6914" width="68" style="5" customWidth="1"/>
    <col min="6915" max="6915" width="10.453125" style="5" customWidth="1"/>
    <col min="6916" max="6916" width="10.54296875" style="5" bestFit="1" customWidth="1"/>
    <col min="6917" max="7169" width="9.1796875" style="5"/>
    <col min="7170" max="7170" width="68" style="5" customWidth="1"/>
    <col min="7171" max="7171" width="10.453125" style="5" customWidth="1"/>
    <col min="7172" max="7172" width="10.54296875" style="5" bestFit="1" customWidth="1"/>
    <col min="7173" max="7425" width="9.1796875" style="5"/>
    <col min="7426" max="7426" width="68" style="5" customWidth="1"/>
    <col min="7427" max="7427" width="10.453125" style="5" customWidth="1"/>
    <col min="7428" max="7428" width="10.54296875" style="5" bestFit="1" customWidth="1"/>
    <col min="7429" max="7681" width="9.1796875" style="5"/>
    <col min="7682" max="7682" width="68" style="5" customWidth="1"/>
    <col min="7683" max="7683" width="10.453125" style="5" customWidth="1"/>
    <col min="7684" max="7684" width="10.54296875" style="5" bestFit="1" customWidth="1"/>
    <col min="7685" max="7937" width="9.1796875" style="5"/>
    <col min="7938" max="7938" width="68" style="5" customWidth="1"/>
    <col min="7939" max="7939" width="10.453125" style="5" customWidth="1"/>
    <col min="7940" max="7940" width="10.54296875" style="5" bestFit="1" customWidth="1"/>
    <col min="7941" max="8193" width="9.1796875" style="5"/>
    <col min="8194" max="8194" width="68" style="5" customWidth="1"/>
    <col min="8195" max="8195" width="10.453125" style="5" customWidth="1"/>
    <col min="8196" max="8196" width="10.54296875" style="5" bestFit="1" customWidth="1"/>
    <col min="8197" max="8449" width="9.1796875" style="5"/>
    <col min="8450" max="8450" width="68" style="5" customWidth="1"/>
    <col min="8451" max="8451" width="10.453125" style="5" customWidth="1"/>
    <col min="8452" max="8452" width="10.54296875" style="5" bestFit="1" customWidth="1"/>
    <col min="8453" max="8705" width="9.1796875" style="5"/>
    <col min="8706" max="8706" width="68" style="5" customWidth="1"/>
    <col min="8707" max="8707" width="10.453125" style="5" customWidth="1"/>
    <col min="8708" max="8708" width="10.54296875" style="5" bestFit="1" customWidth="1"/>
    <col min="8709" max="8961" width="9.1796875" style="5"/>
    <col min="8962" max="8962" width="68" style="5" customWidth="1"/>
    <col min="8963" max="8963" width="10.453125" style="5" customWidth="1"/>
    <col min="8964" max="8964" width="10.54296875" style="5" bestFit="1" customWidth="1"/>
    <col min="8965" max="9217" width="9.1796875" style="5"/>
    <col min="9218" max="9218" width="68" style="5" customWidth="1"/>
    <col min="9219" max="9219" width="10.453125" style="5" customWidth="1"/>
    <col min="9220" max="9220" width="10.54296875" style="5" bestFit="1" customWidth="1"/>
    <col min="9221" max="9473" width="9.1796875" style="5"/>
    <col min="9474" max="9474" width="68" style="5" customWidth="1"/>
    <col min="9475" max="9475" width="10.453125" style="5" customWidth="1"/>
    <col min="9476" max="9476" width="10.54296875" style="5" bestFit="1" customWidth="1"/>
    <col min="9477" max="9729" width="9.1796875" style="5"/>
    <col min="9730" max="9730" width="68" style="5" customWidth="1"/>
    <col min="9731" max="9731" width="10.453125" style="5" customWidth="1"/>
    <col min="9732" max="9732" width="10.54296875" style="5" bestFit="1" customWidth="1"/>
    <col min="9733" max="9985" width="9.1796875" style="5"/>
    <col min="9986" max="9986" width="68" style="5" customWidth="1"/>
    <col min="9987" max="9987" width="10.453125" style="5" customWidth="1"/>
    <col min="9988" max="9988" width="10.54296875" style="5" bestFit="1" customWidth="1"/>
    <col min="9989" max="10241" width="9.1796875" style="5"/>
    <col min="10242" max="10242" width="68" style="5" customWidth="1"/>
    <col min="10243" max="10243" width="10.453125" style="5" customWidth="1"/>
    <col min="10244" max="10244" width="10.54296875" style="5" bestFit="1" customWidth="1"/>
    <col min="10245" max="10497" width="9.1796875" style="5"/>
    <col min="10498" max="10498" width="68" style="5" customWidth="1"/>
    <col min="10499" max="10499" width="10.453125" style="5" customWidth="1"/>
    <col min="10500" max="10500" width="10.54296875" style="5" bestFit="1" customWidth="1"/>
    <col min="10501" max="10753" width="9.1796875" style="5"/>
    <col min="10754" max="10754" width="68" style="5" customWidth="1"/>
    <col min="10755" max="10755" width="10.453125" style="5" customWidth="1"/>
    <col min="10756" max="10756" width="10.54296875" style="5" bestFit="1" customWidth="1"/>
    <col min="10757" max="11009" width="9.1796875" style="5"/>
    <col min="11010" max="11010" width="68" style="5" customWidth="1"/>
    <col min="11011" max="11011" width="10.453125" style="5" customWidth="1"/>
    <col min="11012" max="11012" width="10.54296875" style="5" bestFit="1" customWidth="1"/>
    <col min="11013" max="11265" width="9.1796875" style="5"/>
    <col min="11266" max="11266" width="68" style="5" customWidth="1"/>
    <col min="11267" max="11267" width="10.453125" style="5" customWidth="1"/>
    <col min="11268" max="11268" width="10.54296875" style="5" bestFit="1" customWidth="1"/>
    <col min="11269" max="11521" width="9.1796875" style="5"/>
    <col min="11522" max="11522" width="68" style="5" customWidth="1"/>
    <col min="11523" max="11523" width="10.453125" style="5" customWidth="1"/>
    <col min="11524" max="11524" width="10.54296875" style="5" bestFit="1" customWidth="1"/>
    <col min="11525" max="11777" width="9.1796875" style="5"/>
    <col min="11778" max="11778" width="68" style="5" customWidth="1"/>
    <col min="11779" max="11779" width="10.453125" style="5" customWidth="1"/>
    <col min="11780" max="11780" width="10.54296875" style="5" bestFit="1" customWidth="1"/>
    <col min="11781" max="12033" width="9.1796875" style="5"/>
    <col min="12034" max="12034" width="68" style="5" customWidth="1"/>
    <col min="12035" max="12035" width="10.453125" style="5" customWidth="1"/>
    <col min="12036" max="12036" width="10.54296875" style="5" bestFit="1" customWidth="1"/>
    <col min="12037" max="12289" width="9.1796875" style="5"/>
    <col min="12290" max="12290" width="68" style="5" customWidth="1"/>
    <col min="12291" max="12291" width="10.453125" style="5" customWidth="1"/>
    <col min="12292" max="12292" width="10.54296875" style="5" bestFit="1" customWidth="1"/>
    <col min="12293" max="12545" width="9.1796875" style="5"/>
    <col min="12546" max="12546" width="68" style="5" customWidth="1"/>
    <col min="12547" max="12547" width="10.453125" style="5" customWidth="1"/>
    <col min="12548" max="12548" width="10.54296875" style="5" bestFit="1" customWidth="1"/>
    <col min="12549" max="12801" width="9.1796875" style="5"/>
    <col min="12802" max="12802" width="68" style="5" customWidth="1"/>
    <col min="12803" max="12803" width="10.453125" style="5" customWidth="1"/>
    <col min="12804" max="12804" width="10.54296875" style="5" bestFit="1" customWidth="1"/>
    <col min="12805" max="13057" width="9.1796875" style="5"/>
    <col min="13058" max="13058" width="68" style="5" customWidth="1"/>
    <col min="13059" max="13059" width="10.453125" style="5" customWidth="1"/>
    <col min="13060" max="13060" width="10.54296875" style="5" bestFit="1" customWidth="1"/>
    <col min="13061" max="13313" width="9.1796875" style="5"/>
    <col min="13314" max="13314" width="68" style="5" customWidth="1"/>
    <col min="13315" max="13315" width="10.453125" style="5" customWidth="1"/>
    <col min="13316" max="13316" width="10.54296875" style="5" bestFit="1" customWidth="1"/>
    <col min="13317" max="13569" width="9.1796875" style="5"/>
    <col min="13570" max="13570" width="68" style="5" customWidth="1"/>
    <col min="13571" max="13571" width="10.453125" style="5" customWidth="1"/>
    <col min="13572" max="13572" width="10.54296875" style="5" bestFit="1" customWidth="1"/>
    <col min="13573" max="13825" width="9.1796875" style="5"/>
    <col min="13826" max="13826" width="68" style="5" customWidth="1"/>
    <col min="13827" max="13827" width="10.453125" style="5" customWidth="1"/>
    <col min="13828" max="13828" width="10.54296875" style="5" bestFit="1" customWidth="1"/>
    <col min="13829" max="14081" width="9.1796875" style="5"/>
    <col min="14082" max="14082" width="68" style="5" customWidth="1"/>
    <col min="14083" max="14083" width="10.453125" style="5" customWidth="1"/>
    <col min="14084" max="14084" width="10.54296875" style="5" bestFit="1" customWidth="1"/>
    <col min="14085" max="14337" width="9.1796875" style="5"/>
    <col min="14338" max="14338" width="68" style="5" customWidth="1"/>
    <col min="14339" max="14339" width="10.453125" style="5" customWidth="1"/>
    <col min="14340" max="14340" width="10.54296875" style="5" bestFit="1" customWidth="1"/>
    <col min="14341" max="14593" width="9.1796875" style="5"/>
    <col min="14594" max="14594" width="68" style="5" customWidth="1"/>
    <col min="14595" max="14595" width="10.453125" style="5" customWidth="1"/>
    <col min="14596" max="14596" width="10.54296875" style="5" bestFit="1" customWidth="1"/>
    <col min="14597" max="14849" width="9.1796875" style="5"/>
    <col min="14850" max="14850" width="68" style="5" customWidth="1"/>
    <col min="14851" max="14851" width="10.453125" style="5" customWidth="1"/>
    <col min="14852" max="14852" width="10.54296875" style="5" bestFit="1" customWidth="1"/>
    <col min="14853" max="15105" width="9.1796875" style="5"/>
    <col min="15106" max="15106" width="68" style="5" customWidth="1"/>
    <col min="15107" max="15107" width="10.453125" style="5" customWidth="1"/>
    <col min="15108" max="15108" width="10.54296875" style="5" bestFit="1" customWidth="1"/>
    <col min="15109" max="15361" width="9.1796875" style="5"/>
    <col min="15362" max="15362" width="68" style="5" customWidth="1"/>
    <col min="15363" max="15363" width="10.453125" style="5" customWidth="1"/>
    <col min="15364" max="15364" width="10.54296875" style="5" bestFit="1" customWidth="1"/>
    <col min="15365" max="15617" width="9.1796875" style="5"/>
    <col min="15618" max="15618" width="68" style="5" customWidth="1"/>
    <col min="15619" max="15619" width="10.453125" style="5" customWidth="1"/>
    <col min="15620" max="15620" width="10.54296875" style="5" bestFit="1" customWidth="1"/>
    <col min="15621" max="15873" width="9.1796875" style="5"/>
    <col min="15874" max="15874" width="68" style="5" customWidth="1"/>
    <col min="15875" max="15875" width="10.453125" style="5" customWidth="1"/>
    <col min="15876" max="15876" width="10.54296875" style="5" bestFit="1" customWidth="1"/>
    <col min="15877" max="16129" width="9.1796875" style="5"/>
    <col min="16130" max="16130" width="68" style="5" customWidth="1"/>
    <col min="16131" max="16131" width="10.453125" style="5" customWidth="1"/>
    <col min="16132" max="16132" width="10.54296875" style="5" bestFit="1" customWidth="1"/>
    <col min="16133" max="16384" width="9.1796875" style="5"/>
  </cols>
  <sheetData>
    <row r="1" spans="1:5" ht="42" x14ac:dyDescent="0.35">
      <c r="A1" s="129" t="s">
        <v>0</v>
      </c>
      <c r="B1" s="129" t="s">
        <v>1</v>
      </c>
      <c r="C1" s="130" t="s">
        <v>381</v>
      </c>
      <c r="D1" s="131" t="s">
        <v>379</v>
      </c>
      <c r="E1" s="132" t="s">
        <v>380</v>
      </c>
    </row>
    <row r="2" spans="1:5" x14ac:dyDescent="0.35">
      <c r="A2" s="121"/>
      <c r="B2" s="122"/>
      <c r="C2" s="123"/>
      <c r="D2" s="124">
        <f>C2/100*Main!$AF$2*1.2</f>
        <v>0</v>
      </c>
      <c r="E2" s="125">
        <f>D2*Main!$AF$4</f>
        <v>0</v>
      </c>
    </row>
    <row r="3" spans="1:5" x14ac:dyDescent="0.35">
      <c r="A3" s="121"/>
      <c r="B3" s="122"/>
      <c r="C3" s="123"/>
      <c r="D3" s="124">
        <f>C3/100*Main!$AF$2*1.2</f>
        <v>0</v>
      </c>
      <c r="E3" s="125">
        <f>D3*Main!$AF$4</f>
        <v>0</v>
      </c>
    </row>
    <row r="4" spans="1:5" x14ac:dyDescent="0.35">
      <c r="A4" s="121"/>
      <c r="B4" s="122"/>
      <c r="C4" s="123"/>
      <c r="D4" s="124">
        <f>C4/100*Main!$AF$2*1.2</f>
        <v>0</v>
      </c>
      <c r="E4" s="125">
        <f>D4*Main!$AF$4</f>
        <v>0</v>
      </c>
    </row>
    <row r="5" spans="1:5" x14ac:dyDescent="0.35">
      <c r="A5" s="121"/>
      <c r="B5" s="122"/>
      <c r="C5" s="123"/>
      <c r="D5" s="124">
        <f>C5/100*Main!$AF$2*1.2</f>
        <v>0</v>
      </c>
      <c r="E5" s="125">
        <f>D5*Main!$AF$4</f>
        <v>0</v>
      </c>
    </row>
    <row r="6" spans="1:5" x14ac:dyDescent="0.35">
      <c r="A6" s="121"/>
      <c r="B6" s="122"/>
      <c r="C6" s="123"/>
      <c r="D6" s="124">
        <f>C6/100*Main!$AF$2*1.2</f>
        <v>0</v>
      </c>
      <c r="E6" s="125">
        <f>D6*Main!$AF$4</f>
        <v>0</v>
      </c>
    </row>
    <row r="7" spans="1:5" x14ac:dyDescent="0.35">
      <c r="A7" s="121"/>
      <c r="B7" s="122"/>
      <c r="C7" s="126"/>
      <c r="D7" s="124">
        <f>C7/100*Main!$AF$2*1.2</f>
        <v>0</v>
      </c>
      <c r="E7" s="125">
        <f>D7*Main!$AF$4</f>
        <v>0</v>
      </c>
    </row>
    <row r="8" spans="1:5" x14ac:dyDescent="0.35">
      <c r="A8" s="121"/>
      <c r="B8" s="122"/>
      <c r="C8" s="123"/>
      <c r="D8" s="124">
        <f>C8/100*Main!$AF$2*1.2</f>
        <v>0</v>
      </c>
      <c r="E8" s="125">
        <f>D8*Main!$AF$4</f>
        <v>0</v>
      </c>
    </row>
    <row r="9" spans="1:5" x14ac:dyDescent="0.35">
      <c r="A9" s="121"/>
      <c r="B9" s="122"/>
      <c r="C9" s="123"/>
      <c r="D9" s="124">
        <f>C9/100*Main!$AF$2*1.2</f>
        <v>0</v>
      </c>
      <c r="E9" s="125">
        <f>D9*Main!$AF$4</f>
        <v>0</v>
      </c>
    </row>
    <row r="10" spans="1:5" x14ac:dyDescent="0.35">
      <c r="A10" s="121"/>
      <c r="B10" s="122"/>
      <c r="C10" s="126"/>
      <c r="D10" s="124">
        <f>C10/100*Main!$AF$2*1.2</f>
        <v>0</v>
      </c>
      <c r="E10" s="125">
        <f>D10*Main!$AF$4</f>
        <v>0</v>
      </c>
    </row>
    <row r="11" spans="1:5" x14ac:dyDescent="0.35">
      <c r="A11" s="121"/>
      <c r="B11" s="122"/>
      <c r="C11" s="123"/>
      <c r="D11" s="124">
        <f>C11/100*Main!$AF$2*1.2</f>
        <v>0</v>
      </c>
      <c r="E11" s="125">
        <f>D11*Main!$AF$4</f>
        <v>0</v>
      </c>
    </row>
    <row r="12" spans="1:5" x14ac:dyDescent="0.35">
      <c r="A12" s="121"/>
      <c r="B12" s="122"/>
      <c r="C12" s="123"/>
      <c r="D12" s="124">
        <f>C12/100*Main!$AF$2*1.2</f>
        <v>0</v>
      </c>
      <c r="E12" s="125">
        <f>D12*Main!$AF$4</f>
        <v>0</v>
      </c>
    </row>
    <row r="13" spans="1:5" x14ac:dyDescent="0.35">
      <c r="A13" s="121"/>
      <c r="B13" s="122"/>
      <c r="C13" s="126"/>
      <c r="D13" s="124">
        <f>C13/100*Main!$AF$2*1.2</f>
        <v>0</v>
      </c>
      <c r="E13" s="125">
        <f>D13*Main!$AF$4</f>
        <v>0</v>
      </c>
    </row>
    <row r="14" spans="1:5" x14ac:dyDescent="0.35">
      <c r="B14" s="127"/>
      <c r="D14" s="124">
        <f>C14/100*Main!$AF$2*1.2</f>
        <v>0</v>
      </c>
      <c r="E14" s="125">
        <f>D14*Main!$AF$4</f>
        <v>0</v>
      </c>
    </row>
    <row r="15" spans="1:5" x14ac:dyDescent="0.35">
      <c r="B15" s="127"/>
      <c r="D15" s="124">
        <f>C15/100*Main!$AF$2*1.2</f>
        <v>0</v>
      </c>
      <c r="E15" s="125">
        <f>D15*Main!$AF$4</f>
        <v>0</v>
      </c>
    </row>
    <row r="16" spans="1:5" x14ac:dyDescent="0.35">
      <c r="B16" s="127"/>
      <c r="D16" s="124">
        <f>C16/100*Main!$AF$2*1.2</f>
        <v>0</v>
      </c>
      <c r="E16" s="125">
        <f>D16*Main!$AF$4</f>
        <v>0</v>
      </c>
    </row>
    <row r="17" spans="2:5" x14ac:dyDescent="0.35">
      <c r="B17" s="127"/>
      <c r="D17" s="124">
        <f>C17/100*Main!$AF$2*1.2</f>
        <v>0</v>
      </c>
      <c r="E17" s="125">
        <f>D17*Main!$AF$4</f>
        <v>0</v>
      </c>
    </row>
    <row r="18" spans="2:5" x14ac:dyDescent="0.35">
      <c r="B18" s="127"/>
      <c r="D18" s="124">
        <f>C18/100*Main!$AF$2*1.2</f>
        <v>0</v>
      </c>
      <c r="E18" s="125">
        <f>D18*Main!$AF$4</f>
        <v>0</v>
      </c>
    </row>
    <row r="19" spans="2:5" x14ac:dyDescent="0.35">
      <c r="B19" s="127"/>
      <c r="D19" s="124">
        <f>C19/100*Main!$AF$2*1.2</f>
        <v>0</v>
      </c>
      <c r="E19" s="125">
        <f>D19*Main!$AF$4</f>
        <v>0</v>
      </c>
    </row>
    <row r="20" spans="2:5" x14ac:dyDescent="0.35">
      <c r="B20" s="127"/>
      <c r="D20" s="124">
        <f>C20/100*Main!$AF$2*1.2</f>
        <v>0</v>
      </c>
      <c r="E20" s="125">
        <f>D20*Main!$AF$4</f>
        <v>0</v>
      </c>
    </row>
    <row r="21" spans="2:5" x14ac:dyDescent="0.35">
      <c r="B21" s="127"/>
      <c r="D21" s="124">
        <f>C21/100*Main!$AF$2*1.2</f>
        <v>0</v>
      </c>
      <c r="E21" s="125">
        <f>D21*Main!$AF$4</f>
        <v>0</v>
      </c>
    </row>
    <row r="22" spans="2:5" x14ac:dyDescent="0.35">
      <c r="B22" s="127"/>
      <c r="D22" s="124">
        <f>C22/100*Main!$AF$2*1.2</f>
        <v>0</v>
      </c>
      <c r="E22" s="125">
        <f>D22*Main!$AF$4</f>
        <v>0</v>
      </c>
    </row>
    <row r="23" spans="2:5" x14ac:dyDescent="0.35">
      <c r="B23" s="127"/>
      <c r="D23" s="124">
        <f>C23/100*Main!$AF$2*1.2</f>
        <v>0</v>
      </c>
      <c r="E23" s="125">
        <f>D23*Main!$AF$4</f>
        <v>0</v>
      </c>
    </row>
    <row r="24" spans="2:5" x14ac:dyDescent="0.35">
      <c r="B24" s="127"/>
      <c r="D24" s="124">
        <f>C24/100*Main!$AF$2*1.2</f>
        <v>0</v>
      </c>
      <c r="E24" s="125">
        <f>D24*Main!$AF$4</f>
        <v>0</v>
      </c>
    </row>
    <row r="25" spans="2:5" x14ac:dyDescent="0.35">
      <c r="B25" s="127"/>
      <c r="D25" s="124">
        <f>C25/100*Main!$AF$2*1.2</f>
        <v>0</v>
      </c>
      <c r="E25" s="125">
        <f>D25*Main!$AF$4</f>
        <v>0</v>
      </c>
    </row>
    <row r="26" spans="2:5" x14ac:dyDescent="0.35">
      <c r="B26" s="127"/>
      <c r="D26" s="124">
        <f>C26/100*Main!$AF$2*1.2</f>
        <v>0</v>
      </c>
      <c r="E26" s="125">
        <f>D26*Main!$AF$4</f>
        <v>0</v>
      </c>
    </row>
    <row r="27" spans="2:5" x14ac:dyDescent="0.35">
      <c r="B27" s="127"/>
      <c r="D27" s="124">
        <f>C27/100*Main!$AF$2*1.2</f>
        <v>0</v>
      </c>
      <c r="E27" s="125">
        <f>D27*Main!$AF$4</f>
        <v>0</v>
      </c>
    </row>
    <row r="28" spans="2:5" x14ac:dyDescent="0.35">
      <c r="B28" s="127"/>
      <c r="D28" s="124">
        <f>C28/100*Main!$AF$2*1.2</f>
        <v>0</v>
      </c>
      <c r="E28" s="125">
        <f>D28*Main!$AF$4</f>
        <v>0</v>
      </c>
    </row>
    <row r="29" spans="2:5" x14ac:dyDescent="0.35">
      <c r="B29" s="127"/>
      <c r="D29" s="124">
        <f>C29/100*Main!$AF$2*1.2</f>
        <v>0</v>
      </c>
      <c r="E29" s="125">
        <f>D29*Main!$AF$4</f>
        <v>0</v>
      </c>
    </row>
    <row r="30" spans="2:5" x14ac:dyDescent="0.35">
      <c r="B30" s="127"/>
      <c r="D30" s="124">
        <f>C30/100*Main!$AF$2*1.2</f>
        <v>0</v>
      </c>
      <c r="E30" s="125">
        <f>D30*Main!$AF$4</f>
        <v>0</v>
      </c>
    </row>
    <row r="31" spans="2:5" x14ac:dyDescent="0.35">
      <c r="B31" s="127"/>
      <c r="D31" s="124">
        <f>C31/100*Main!$AF$2*1.2</f>
        <v>0</v>
      </c>
      <c r="E31" s="125">
        <f>D31*Main!$AF$4</f>
        <v>0</v>
      </c>
    </row>
    <row r="32" spans="2:5" x14ac:dyDescent="0.35">
      <c r="B32" s="127"/>
      <c r="D32" s="124">
        <f>C32/100*Main!$AF$2*1.2</f>
        <v>0</v>
      </c>
      <c r="E32" s="125">
        <f>D32*Main!$AF$4</f>
        <v>0</v>
      </c>
    </row>
    <row r="33" spans="2:5" x14ac:dyDescent="0.35">
      <c r="B33" s="127"/>
      <c r="D33" s="124">
        <f>C33/100*Main!$AF$2*1.2</f>
        <v>0</v>
      </c>
      <c r="E33" s="125">
        <f>D33*Main!$AF$4</f>
        <v>0</v>
      </c>
    </row>
    <row r="34" spans="2:5" x14ac:dyDescent="0.35">
      <c r="B34" s="127"/>
      <c r="D34" s="124">
        <f>C34/100*Main!$AF$2*1.2</f>
        <v>0</v>
      </c>
      <c r="E34" s="125">
        <f>D34*Main!$AF$4</f>
        <v>0</v>
      </c>
    </row>
    <row r="35" spans="2:5" x14ac:dyDescent="0.35">
      <c r="B35" s="127"/>
      <c r="D35" s="124">
        <f>C35/100*Main!$AF$2*1.2</f>
        <v>0</v>
      </c>
      <c r="E35" s="125">
        <f>D35*Main!$AF$4</f>
        <v>0</v>
      </c>
    </row>
    <row r="36" spans="2:5" x14ac:dyDescent="0.35">
      <c r="B36" s="127"/>
      <c r="D36" s="124">
        <f>C36/100*Main!$AF$2*1.2</f>
        <v>0</v>
      </c>
      <c r="E36" s="125">
        <f>D36*Main!$AF$4</f>
        <v>0</v>
      </c>
    </row>
    <row r="37" spans="2:5" x14ac:dyDescent="0.35">
      <c r="B37" s="127"/>
      <c r="D37" s="124">
        <f>C37/100*Main!$AF$2*1.2</f>
        <v>0</v>
      </c>
      <c r="E37" s="125">
        <f>D37*Main!$AF$4</f>
        <v>0</v>
      </c>
    </row>
    <row r="38" spans="2:5" x14ac:dyDescent="0.35">
      <c r="B38" s="127"/>
      <c r="D38" s="124">
        <f>C38/100*Main!$AF$2*1.2</f>
        <v>0</v>
      </c>
      <c r="E38" s="125">
        <f>D38*Main!$AF$4</f>
        <v>0</v>
      </c>
    </row>
    <row r="39" spans="2:5" x14ac:dyDescent="0.35">
      <c r="B39" s="127"/>
      <c r="D39" s="124">
        <f>C39/100*Main!$AF$2*1.2</f>
        <v>0</v>
      </c>
      <c r="E39" s="125">
        <f>D39*Main!$AF$4</f>
        <v>0</v>
      </c>
    </row>
    <row r="40" spans="2:5" x14ac:dyDescent="0.35">
      <c r="B40" s="127"/>
      <c r="D40" s="124">
        <f>C40/100*Main!$AF$2*1.2</f>
        <v>0</v>
      </c>
      <c r="E40" s="125">
        <f>D40*Main!$AF$4</f>
        <v>0</v>
      </c>
    </row>
    <row r="41" spans="2:5" x14ac:dyDescent="0.35">
      <c r="B41" s="127"/>
      <c r="D41" s="124">
        <f>C41/100*Main!$AF$2*1.2</f>
        <v>0</v>
      </c>
      <c r="E41" s="125">
        <f>D41*Main!$AF$4</f>
        <v>0</v>
      </c>
    </row>
    <row r="42" spans="2:5" x14ac:dyDescent="0.35">
      <c r="B42" s="127"/>
      <c r="D42" s="124">
        <f>C42/100*Main!$AF$2*1.2</f>
        <v>0</v>
      </c>
      <c r="E42" s="125">
        <f>D42*Main!$AF$4</f>
        <v>0</v>
      </c>
    </row>
    <row r="43" spans="2:5" x14ac:dyDescent="0.35">
      <c r="B43" s="127"/>
      <c r="D43" s="124">
        <f>C43/100*Main!$AF$2*1.2</f>
        <v>0</v>
      </c>
      <c r="E43" s="125">
        <f>D43*Main!$AF$4</f>
        <v>0</v>
      </c>
    </row>
    <row r="44" spans="2:5" x14ac:dyDescent="0.35">
      <c r="B44" s="127"/>
      <c r="D44" s="124">
        <f>C44/100*Main!$AF$2*1.2</f>
        <v>0</v>
      </c>
      <c r="E44" s="125">
        <f>D44*Main!$AF$4</f>
        <v>0</v>
      </c>
    </row>
    <row r="45" spans="2:5" x14ac:dyDescent="0.35">
      <c r="B45" s="127"/>
      <c r="D45" s="124">
        <f>C45/100*Main!$AF$2*1.2</f>
        <v>0</v>
      </c>
      <c r="E45" s="125">
        <f>D45*Main!$AF$4</f>
        <v>0</v>
      </c>
    </row>
    <row r="46" spans="2:5" x14ac:dyDescent="0.35">
      <c r="B46" s="127"/>
      <c r="D46" s="124">
        <f>C46/100*Main!$AF$2*1.2</f>
        <v>0</v>
      </c>
      <c r="E46" s="125">
        <f>D46*Main!$AF$4</f>
        <v>0</v>
      </c>
    </row>
    <row r="47" spans="2:5" x14ac:dyDescent="0.35">
      <c r="B47" s="127"/>
      <c r="D47" s="124">
        <f>C47/100*Main!$AF$2*1.2</f>
        <v>0</v>
      </c>
      <c r="E47" s="125">
        <f>D47*Main!$AF$4</f>
        <v>0</v>
      </c>
    </row>
    <row r="48" spans="2:5" x14ac:dyDescent="0.35">
      <c r="B48" s="127"/>
      <c r="D48" s="124">
        <f>C48/100*Main!$AF$2*1.2</f>
        <v>0</v>
      </c>
      <c r="E48" s="125">
        <f>D48*Main!$AF$4</f>
        <v>0</v>
      </c>
    </row>
    <row r="49" spans="2:5" x14ac:dyDescent="0.35">
      <c r="B49" s="127"/>
      <c r="D49" s="124">
        <f>C49/100*Main!$AF$2*1.2</f>
        <v>0</v>
      </c>
      <c r="E49" s="125">
        <f>D49*Main!$AF$4</f>
        <v>0</v>
      </c>
    </row>
    <row r="50" spans="2:5" x14ac:dyDescent="0.35">
      <c r="B50" s="127"/>
      <c r="D50" s="124">
        <f>C50/100*Main!$AF$2*1.2</f>
        <v>0</v>
      </c>
      <c r="E50" s="125">
        <f>D50*Main!$AF$4</f>
        <v>0</v>
      </c>
    </row>
    <row r="51" spans="2:5" x14ac:dyDescent="0.35">
      <c r="B51" s="127"/>
      <c r="D51" s="124">
        <f>C51/100*Main!$AF$2*1.2</f>
        <v>0</v>
      </c>
      <c r="E51" s="125">
        <f>D51*Main!$AF$4</f>
        <v>0</v>
      </c>
    </row>
    <row r="52" spans="2:5" x14ac:dyDescent="0.35">
      <c r="B52" s="127"/>
      <c r="D52" s="124">
        <f>C52/100*Main!$AF$2*1.2</f>
        <v>0</v>
      </c>
      <c r="E52" s="125">
        <f>D52*Main!$AF$4</f>
        <v>0</v>
      </c>
    </row>
    <row r="53" spans="2:5" x14ac:dyDescent="0.35">
      <c r="B53" s="127"/>
      <c r="D53" s="124">
        <f>C53/100*Main!$AF$2*1.2</f>
        <v>0</v>
      </c>
      <c r="E53" s="125">
        <f>D53*Main!$AF$4</f>
        <v>0</v>
      </c>
    </row>
    <row r="54" spans="2:5" x14ac:dyDescent="0.35">
      <c r="B54" s="127"/>
      <c r="D54" s="124">
        <f>C54/100*Main!$AF$2*1.2</f>
        <v>0</v>
      </c>
      <c r="E54" s="125">
        <f>D54*Main!$AF$4</f>
        <v>0</v>
      </c>
    </row>
    <row r="55" spans="2:5" x14ac:dyDescent="0.35">
      <c r="B55" s="127"/>
      <c r="D55" s="124">
        <f>C55/100*Main!$AF$2*1.2</f>
        <v>0</v>
      </c>
      <c r="E55" s="125">
        <f>D55*Main!$AF$4</f>
        <v>0</v>
      </c>
    </row>
    <row r="56" spans="2:5" x14ac:dyDescent="0.35">
      <c r="B56" s="127"/>
      <c r="D56" s="124">
        <f>C56/100*Main!$AF$2*1.2</f>
        <v>0</v>
      </c>
      <c r="E56" s="125">
        <f>D56*Main!$AF$4</f>
        <v>0</v>
      </c>
    </row>
    <row r="57" spans="2:5" x14ac:dyDescent="0.35">
      <c r="B57" s="127"/>
      <c r="D57" s="124">
        <f>C57/100*Main!$AF$2*1.2</f>
        <v>0</v>
      </c>
      <c r="E57" s="125">
        <f>D57*Main!$AF$4</f>
        <v>0</v>
      </c>
    </row>
    <row r="58" spans="2:5" x14ac:dyDescent="0.35">
      <c r="B58" s="127"/>
      <c r="D58" s="124">
        <f>C58/100*Main!$AF$2*1.2</f>
        <v>0</v>
      </c>
      <c r="E58" s="125">
        <f>D58*Main!$AF$4</f>
        <v>0</v>
      </c>
    </row>
    <row r="59" spans="2:5" x14ac:dyDescent="0.35">
      <c r="B59" s="127"/>
      <c r="D59" s="124">
        <f>C59/100*Main!$AF$2*1.2</f>
        <v>0</v>
      </c>
      <c r="E59" s="125">
        <f>D59*Main!$AF$4</f>
        <v>0</v>
      </c>
    </row>
    <row r="60" spans="2:5" x14ac:dyDescent="0.35">
      <c r="B60" s="127"/>
      <c r="D60" s="124">
        <f>C60/100*Main!$AF$2*1.2</f>
        <v>0</v>
      </c>
      <c r="E60" s="125">
        <f>D60*Main!$AF$4</f>
        <v>0</v>
      </c>
    </row>
    <row r="61" spans="2:5" x14ac:dyDescent="0.35">
      <c r="B61" s="127"/>
      <c r="D61" s="124">
        <f>C61/100*Main!$AF$2*1.2</f>
        <v>0</v>
      </c>
      <c r="E61" s="125">
        <f>D61*Main!$AF$4</f>
        <v>0</v>
      </c>
    </row>
    <row r="62" spans="2:5" x14ac:dyDescent="0.35">
      <c r="B62" s="127"/>
      <c r="D62" s="124">
        <f>C62/100*Main!$AF$2*1.2</f>
        <v>0</v>
      </c>
      <c r="E62" s="125">
        <f>D62*Main!$AF$4</f>
        <v>0</v>
      </c>
    </row>
    <row r="63" spans="2:5" x14ac:dyDescent="0.35">
      <c r="B63" s="127"/>
      <c r="D63" s="124">
        <f>C63/100*Main!$AF$2*1.2</f>
        <v>0</v>
      </c>
      <c r="E63" s="125">
        <f>D63*Main!$AF$4</f>
        <v>0</v>
      </c>
    </row>
    <row r="64" spans="2:5" x14ac:dyDescent="0.35">
      <c r="B64" s="127"/>
      <c r="D64" s="124">
        <f>C64/100*Main!$AF$2*1.2</f>
        <v>0</v>
      </c>
      <c r="E64" s="125">
        <f>D64*Main!$AF$4</f>
        <v>0</v>
      </c>
    </row>
    <row r="65" spans="1:5" x14ac:dyDescent="0.35">
      <c r="B65" s="127"/>
      <c r="D65" s="124">
        <f>C65/100*Main!$AF$2*1.2</f>
        <v>0</v>
      </c>
      <c r="E65" s="125">
        <f>D65*Main!$AF$4</f>
        <v>0</v>
      </c>
    </row>
    <row r="66" spans="1:5" x14ac:dyDescent="0.35">
      <c r="B66" s="127"/>
      <c r="D66" s="124">
        <f>C66/100*Main!$AF$2*1.2</f>
        <v>0</v>
      </c>
      <c r="E66" s="125">
        <f>D66*Main!$AF$4</f>
        <v>0</v>
      </c>
    </row>
    <row r="67" spans="1:5" x14ac:dyDescent="0.35">
      <c r="B67" s="127"/>
      <c r="D67" s="124">
        <f>C67/100*Main!$AF$2*1.2</f>
        <v>0</v>
      </c>
      <c r="E67" s="125">
        <f>D67*Main!$AF$4</f>
        <v>0</v>
      </c>
    </row>
    <row r="68" spans="1:5" x14ac:dyDescent="0.35">
      <c r="B68" s="127"/>
      <c r="D68" s="124">
        <f>C68/100*Main!$AF$2*1.2</f>
        <v>0</v>
      </c>
      <c r="E68" s="125">
        <f>D68*Main!$AF$4</f>
        <v>0</v>
      </c>
    </row>
    <row r="69" spans="1:5" x14ac:dyDescent="0.35">
      <c r="B69" s="127"/>
      <c r="D69" s="124">
        <f>C69/100*Main!$AF$2*1.2</f>
        <v>0</v>
      </c>
      <c r="E69" s="125">
        <f>D69*Main!$AF$4</f>
        <v>0</v>
      </c>
    </row>
    <row r="70" spans="1:5" x14ac:dyDescent="0.35">
      <c r="B70" s="127"/>
      <c r="D70" s="124">
        <f>C70/100*Main!$AF$2*1.2</f>
        <v>0</v>
      </c>
      <c r="E70" s="125">
        <f>D70*Main!$AF$4</f>
        <v>0</v>
      </c>
    </row>
    <row r="71" spans="1:5" x14ac:dyDescent="0.35">
      <c r="B71" s="127"/>
      <c r="D71" s="124">
        <f>C71/100*Main!$AF$2*1.2</f>
        <v>0</v>
      </c>
      <c r="E71" s="125">
        <f>D71*Main!$AF$4</f>
        <v>0</v>
      </c>
    </row>
    <row r="72" spans="1:5" x14ac:dyDescent="0.35">
      <c r="B72" s="127"/>
      <c r="D72" s="124">
        <f>C72/100*Main!$AF$2*1.2</f>
        <v>0</v>
      </c>
      <c r="E72" s="125">
        <f>D72*Main!$AF$4</f>
        <v>0</v>
      </c>
    </row>
    <row r="73" spans="1:5" x14ac:dyDescent="0.35">
      <c r="B73" s="127"/>
      <c r="D73" s="124">
        <f>C73/100*Main!$AF$2*1.2</f>
        <v>0</v>
      </c>
      <c r="E73" s="125">
        <f>D73*Main!$AF$4</f>
        <v>0</v>
      </c>
    </row>
    <row r="74" spans="1:5" x14ac:dyDescent="0.35">
      <c r="B74" s="127"/>
      <c r="D74" s="124">
        <f>C74/100*Main!$AF$2*1.2</f>
        <v>0</v>
      </c>
      <c r="E74" s="125">
        <f>D74*Main!$AF$4</f>
        <v>0</v>
      </c>
    </row>
    <row r="75" spans="1:5" x14ac:dyDescent="0.35">
      <c r="B75" s="127"/>
      <c r="D75" s="124">
        <f>C75/100*Main!$AF$2*1.2</f>
        <v>0</v>
      </c>
      <c r="E75" s="125">
        <f>D75*Main!$AF$4</f>
        <v>0</v>
      </c>
    </row>
    <row r="76" spans="1:5" x14ac:dyDescent="0.35">
      <c r="B76" s="127"/>
      <c r="D76" s="124">
        <f>C76/100*Main!$AF$2*1.2</f>
        <v>0</v>
      </c>
      <c r="E76" s="125">
        <f>D76*Main!$AF$4</f>
        <v>0</v>
      </c>
    </row>
    <row r="77" spans="1:5" x14ac:dyDescent="0.35">
      <c r="B77" s="127"/>
      <c r="D77" s="124">
        <f>C77/100*Main!$AF$2*1.2</f>
        <v>0</v>
      </c>
      <c r="E77" s="125">
        <f>D77*Main!$AF$4</f>
        <v>0</v>
      </c>
    </row>
    <row r="78" spans="1:5" x14ac:dyDescent="0.35">
      <c r="B78" s="127"/>
      <c r="D78" s="124">
        <f>C78/100*Main!$AF$2*1.2</f>
        <v>0</v>
      </c>
      <c r="E78" s="125">
        <f>D78*Main!$AF$4</f>
        <v>0</v>
      </c>
    </row>
    <row r="79" spans="1:5" x14ac:dyDescent="0.35">
      <c r="A79" s="127"/>
      <c r="B79" s="127"/>
      <c r="D79" s="124">
        <f>C79/100*Main!$AF$2*1.2</f>
        <v>0</v>
      </c>
      <c r="E79" s="125">
        <f>D79*Main!$AF$4</f>
        <v>0</v>
      </c>
    </row>
    <row r="80" spans="1:5" x14ac:dyDescent="0.35">
      <c r="A80" s="127"/>
      <c r="B80" s="127"/>
      <c r="D80" s="124">
        <f>C80/100*Main!$AF$2*1.2</f>
        <v>0</v>
      </c>
      <c r="E80" s="125">
        <f>D80*Main!$AF$4</f>
        <v>0</v>
      </c>
    </row>
    <row r="81" spans="1:5" x14ac:dyDescent="0.35">
      <c r="A81" s="127"/>
      <c r="B81" s="127"/>
      <c r="D81" s="124">
        <f>C81/100*Main!$AF$2*1.2</f>
        <v>0</v>
      </c>
      <c r="E81" s="125">
        <f>D81*Main!$AF$4</f>
        <v>0</v>
      </c>
    </row>
    <row r="82" spans="1:5" x14ac:dyDescent="0.35">
      <c r="A82" s="127"/>
      <c r="B82" s="127"/>
      <c r="D82" s="124">
        <f>C82/100*Main!$AF$2*1.2</f>
        <v>0</v>
      </c>
      <c r="E82" s="125">
        <f>D82*Main!$AF$4</f>
        <v>0</v>
      </c>
    </row>
    <row r="83" spans="1:5" x14ac:dyDescent="0.35">
      <c r="A83" s="127"/>
      <c r="B83" s="127"/>
      <c r="D83" s="124">
        <f>C83/100*Main!$AF$2*1.2</f>
        <v>0</v>
      </c>
      <c r="E83" s="125">
        <f>D83*Main!$AF$4</f>
        <v>0</v>
      </c>
    </row>
    <row r="84" spans="1:5" x14ac:dyDescent="0.35">
      <c r="A84" s="127"/>
      <c r="B84" s="127"/>
      <c r="D84" s="124">
        <f>C84/100*Main!$AF$2*1.2</f>
        <v>0</v>
      </c>
      <c r="E84" s="125">
        <f>D84*Main!$AF$4</f>
        <v>0</v>
      </c>
    </row>
    <row r="85" spans="1:5" x14ac:dyDescent="0.35">
      <c r="A85" s="128"/>
      <c r="B85" s="122"/>
      <c r="D85" s="124">
        <f>C85/100*Main!$AF$2*1.2</f>
        <v>0</v>
      </c>
      <c r="E85" s="125">
        <f>D85*Main!$AF$4</f>
        <v>0</v>
      </c>
    </row>
    <row r="86" spans="1:5" x14ac:dyDescent="0.35">
      <c r="A86" s="128"/>
      <c r="B86" s="122"/>
      <c r="D86" s="124">
        <f>C86/100*Main!$AF$2*1.2</f>
        <v>0</v>
      </c>
      <c r="E86" s="125">
        <f>D86*Main!$AF$4</f>
        <v>0</v>
      </c>
    </row>
    <row r="87" spans="1:5" x14ac:dyDescent="0.35">
      <c r="A87" s="128"/>
      <c r="B87" s="122"/>
      <c r="D87" s="124">
        <f>C87/100*Main!$AF$2*1.2</f>
        <v>0</v>
      </c>
      <c r="E87" s="125">
        <f>D87*Main!$AF$4</f>
        <v>0</v>
      </c>
    </row>
    <row r="88" spans="1:5" x14ac:dyDescent="0.35">
      <c r="A88" s="128"/>
      <c r="B88" s="122"/>
      <c r="D88" s="124">
        <f>C88/100*Main!$AF$2*1.2</f>
        <v>0</v>
      </c>
      <c r="E88" s="125">
        <f>D88*Main!$AF$4</f>
        <v>0</v>
      </c>
    </row>
    <row r="89" spans="1:5" x14ac:dyDescent="0.35">
      <c r="A89" s="128"/>
      <c r="B89" s="122"/>
      <c r="D89" s="124">
        <f>C89/100*Main!$AF$2*1.2</f>
        <v>0</v>
      </c>
      <c r="E89" s="125">
        <f>D89*Main!$AF$4</f>
        <v>0</v>
      </c>
    </row>
    <row r="90" spans="1:5" x14ac:dyDescent="0.35">
      <c r="A90" s="128"/>
      <c r="B90" s="122"/>
      <c r="D90" s="124">
        <f>C90/100*Main!$AF$2*1.2</f>
        <v>0</v>
      </c>
      <c r="E90" s="125">
        <f>D90*Main!$AF$4</f>
        <v>0</v>
      </c>
    </row>
    <row r="91" spans="1:5" x14ac:dyDescent="0.35">
      <c r="A91" s="128"/>
      <c r="B91" s="122"/>
      <c r="D91" s="124">
        <f>C91/100*Main!$AF$2*1.2</f>
        <v>0</v>
      </c>
      <c r="E91" s="125">
        <f>D91*Main!$AF$4</f>
        <v>0</v>
      </c>
    </row>
    <row r="92" spans="1:5" x14ac:dyDescent="0.35">
      <c r="A92" s="128"/>
      <c r="B92" s="122"/>
      <c r="D92" s="124">
        <f>C92/100*Main!$AF$2*1.2</f>
        <v>0</v>
      </c>
      <c r="E92" s="125">
        <f>D92*Main!$AF$4</f>
        <v>0</v>
      </c>
    </row>
    <row r="93" spans="1:5" x14ac:dyDescent="0.35">
      <c r="A93" s="128"/>
      <c r="B93" s="122"/>
      <c r="D93" s="124">
        <f>C93/100*Main!$AF$2*1.2</f>
        <v>0</v>
      </c>
      <c r="E93" s="125">
        <f>D93*Main!$AF$4</f>
        <v>0</v>
      </c>
    </row>
    <row r="94" spans="1:5" x14ac:dyDescent="0.35">
      <c r="A94" s="128"/>
      <c r="B94" s="122"/>
      <c r="D94" s="124">
        <f>C94/100*Main!$AF$2*1.2</f>
        <v>0</v>
      </c>
      <c r="E94" s="125">
        <f>D94*Main!$AF$4</f>
        <v>0</v>
      </c>
    </row>
    <row r="95" spans="1:5" x14ac:dyDescent="0.35">
      <c r="A95" s="128"/>
      <c r="B95" s="122"/>
      <c r="D95" s="124">
        <f>C95/100*Main!$AF$2*1.2</f>
        <v>0</v>
      </c>
      <c r="E95" s="125">
        <f>D95*Main!$AF$4</f>
        <v>0</v>
      </c>
    </row>
    <row r="96" spans="1:5" x14ac:dyDescent="0.35">
      <c r="A96" s="128"/>
      <c r="B96" s="122"/>
      <c r="D96" s="124">
        <f>C96/100*Main!$AF$2*1.2</f>
        <v>0</v>
      </c>
      <c r="E96" s="125">
        <f>D96*Main!$AF$4</f>
        <v>0</v>
      </c>
    </row>
    <row r="97" spans="1:5" x14ac:dyDescent="0.35">
      <c r="A97" s="128"/>
      <c r="B97" s="122"/>
      <c r="D97" s="124">
        <f>C97/100*Main!$AF$2*1.2</f>
        <v>0</v>
      </c>
      <c r="E97" s="125">
        <f>D97*Main!$AF$4</f>
        <v>0</v>
      </c>
    </row>
    <row r="98" spans="1:5" x14ac:dyDescent="0.35">
      <c r="A98" s="128"/>
      <c r="B98" s="122"/>
      <c r="D98" s="124">
        <f>C98/100*Main!$AF$2*1.2</f>
        <v>0</v>
      </c>
      <c r="E98" s="125">
        <f>D98*Main!$AF$4</f>
        <v>0</v>
      </c>
    </row>
    <row r="99" spans="1:5" x14ac:dyDescent="0.35">
      <c r="A99" s="128"/>
      <c r="B99" s="122"/>
      <c r="D99" s="124">
        <f>C99/100*Main!$AF$2*1.2</f>
        <v>0</v>
      </c>
      <c r="E99" s="125">
        <f>D99*Main!$AF$4</f>
        <v>0</v>
      </c>
    </row>
    <row r="100" spans="1:5" x14ac:dyDescent="0.35">
      <c r="A100" s="128"/>
      <c r="B100" s="122"/>
      <c r="D100" s="124">
        <f>C100/100*Main!$AF$2*1.2</f>
        <v>0</v>
      </c>
      <c r="E100" s="125">
        <f>D100*Main!$AF$4</f>
        <v>0</v>
      </c>
    </row>
    <row r="101" spans="1:5" x14ac:dyDescent="0.35">
      <c r="A101" s="128"/>
      <c r="B101" s="122"/>
      <c r="D101" s="124">
        <f>C101/100*Main!$AF$2*1.2</f>
        <v>0</v>
      </c>
      <c r="E101" s="125">
        <f>D101*Main!$AF$4</f>
        <v>0</v>
      </c>
    </row>
    <row r="102" spans="1:5" x14ac:dyDescent="0.35">
      <c r="A102" s="128"/>
      <c r="B102" s="122"/>
      <c r="D102" s="124">
        <f>C102/100*Main!$AF$2*1.2</f>
        <v>0</v>
      </c>
      <c r="E102" s="125">
        <f>D102*Main!$AF$4</f>
        <v>0</v>
      </c>
    </row>
    <row r="103" spans="1:5" x14ac:dyDescent="0.35">
      <c r="A103" s="128"/>
      <c r="B103" s="122"/>
      <c r="D103" s="124">
        <f>C103/100*Main!$AF$2*1.2</f>
        <v>0</v>
      </c>
      <c r="E103" s="125">
        <f>D103*Main!$AF$4</f>
        <v>0</v>
      </c>
    </row>
    <row r="104" spans="1:5" x14ac:dyDescent="0.35">
      <c r="A104" s="128"/>
      <c r="B104" s="122"/>
      <c r="D104" s="124">
        <f>C104/100*Main!$AF$2*1.2</f>
        <v>0</v>
      </c>
      <c r="E104" s="125">
        <f>D104*Main!$AF$4</f>
        <v>0</v>
      </c>
    </row>
    <row r="105" spans="1:5" x14ac:dyDescent="0.35">
      <c r="A105" s="128"/>
      <c r="B105" s="122"/>
      <c r="D105" s="124">
        <f>C105/100*Main!$AF$2*1.2</f>
        <v>0</v>
      </c>
      <c r="E105" s="125">
        <f>D105*Main!$AF$4</f>
        <v>0</v>
      </c>
    </row>
    <row r="106" spans="1:5" x14ac:dyDescent="0.35">
      <c r="A106" s="128"/>
      <c r="B106" s="122"/>
      <c r="D106" s="124">
        <f>C106/100*Main!$AF$2*1.2</f>
        <v>0</v>
      </c>
      <c r="E106" s="125">
        <f>D106*Main!$AF$4</f>
        <v>0</v>
      </c>
    </row>
    <row r="107" spans="1:5" x14ac:dyDescent="0.35">
      <c r="A107" s="128"/>
      <c r="B107" s="122"/>
      <c r="D107" s="124">
        <f>C107/100*Main!$AF$2*1.2</f>
        <v>0</v>
      </c>
      <c r="E107" s="125">
        <f>D107*Main!$AF$4</f>
        <v>0</v>
      </c>
    </row>
    <row r="108" spans="1:5" x14ac:dyDescent="0.35">
      <c r="A108" s="128"/>
      <c r="B108" s="122"/>
      <c r="D108" s="124">
        <f>C108/100*Main!$AF$2*1.2</f>
        <v>0</v>
      </c>
      <c r="E108" s="125">
        <f>D108*Main!$AF$4</f>
        <v>0</v>
      </c>
    </row>
    <row r="109" spans="1:5" x14ac:dyDescent="0.35">
      <c r="A109" s="128"/>
      <c r="B109" s="122"/>
      <c r="D109" s="124">
        <f>C109/100*Main!$AF$2*1.2</f>
        <v>0</v>
      </c>
      <c r="E109" s="125">
        <f>D109*Main!$AF$4</f>
        <v>0</v>
      </c>
    </row>
    <row r="110" spans="1:5" x14ac:dyDescent="0.35">
      <c r="A110" s="128"/>
      <c r="B110" s="122"/>
      <c r="D110" s="124">
        <f>C110/100*Main!$AF$2*1.2</f>
        <v>0</v>
      </c>
      <c r="E110" s="125">
        <f>D110*Main!$AF$4</f>
        <v>0</v>
      </c>
    </row>
    <row r="111" spans="1:5" x14ac:dyDescent="0.35">
      <c r="A111" s="128"/>
      <c r="B111" s="122"/>
      <c r="D111" s="124">
        <f>C111/100*Main!$AF$2*1.2</f>
        <v>0</v>
      </c>
      <c r="E111" s="125">
        <f>D111*Main!$AF$4</f>
        <v>0</v>
      </c>
    </row>
    <row r="112" spans="1:5" x14ac:dyDescent="0.35">
      <c r="A112" s="128"/>
      <c r="B112" s="122"/>
      <c r="D112" s="124">
        <f>C112/100*Main!$AF$2*1.2</f>
        <v>0</v>
      </c>
      <c r="E112" s="125">
        <f>D112*Main!$AF$4</f>
        <v>0</v>
      </c>
    </row>
    <row r="113" spans="1:5" x14ac:dyDescent="0.35">
      <c r="A113" s="128"/>
      <c r="B113" s="122"/>
      <c r="D113" s="124">
        <f>C113/100*Main!$AF$2*1.2</f>
        <v>0</v>
      </c>
      <c r="E113" s="125">
        <f>D113*Main!$AF$4</f>
        <v>0</v>
      </c>
    </row>
    <row r="114" spans="1:5" x14ac:dyDescent="0.35">
      <c r="A114" s="128"/>
      <c r="B114" s="122"/>
      <c r="D114" s="124">
        <f>C114/100*Main!$AF$2*1.2</f>
        <v>0</v>
      </c>
      <c r="E114" s="125">
        <f>D114*Main!$AF$4</f>
        <v>0</v>
      </c>
    </row>
    <row r="115" spans="1:5" x14ac:dyDescent="0.35">
      <c r="A115" s="128"/>
      <c r="B115" s="122"/>
      <c r="D115" s="124">
        <f>C115/100*Main!$AF$2*1.2</f>
        <v>0</v>
      </c>
      <c r="E115" s="125">
        <f>D115*Main!$AF$4</f>
        <v>0</v>
      </c>
    </row>
    <row r="116" spans="1:5" x14ac:dyDescent="0.35">
      <c r="A116" s="128"/>
      <c r="B116" s="122"/>
      <c r="D116" s="124">
        <f>C116/100*Main!$AF$2*1.2</f>
        <v>0</v>
      </c>
      <c r="E116" s="125">
        <f>D116*Main!$AF$4</f>
        <v>0</v>
      </c>
    </row>
    <row r="117" spans="1:5" x14ac:dyDescent="0.35">
      <c r="A117" s="128"/>
      <c r="B117" s="122"/>
      <c r="D117" s="124">
        <f>C117/100*Main!$AF$2*1.2</f>
        <v>0</v>
      </c>
      <c r="E117" s="125">
        <f>D117*Main!$AF$4</f>
        <v>0</v>
      </c>
    </row>
    <row r="118" spans="1:5" x14ac:dyDescent="0.35">
      <c r="A118" s="128"/>
      <c r="B118" s="122"/>
      <c r="D118" s="124">
        <f>C118/100*Main!$AF$2*1.2</f>
        <v>0</v>
      </c>
      <c r="E118" s="125">
        <f>D118*Main!$AF$4</f>
        <v>0</v>
      </c>
    </row>
    <row r="119" spans="1:5" x14ac:dyDescent="0.35">
      <c r="A119" s="128"/>
      <c r="B119" s="122"/>
      <c r="D119" s="124">
        <f>C119/100*Main!$AF$2*1.2</f>
        <v>0</v>
      </c>
      <c r="E119" s="125">
        <f>D119*Main!$AF$4</f>
        <v>0</v>
      </c>
    </row>
    <row r="120" spans="1:5" x14ac:dyDescent="0.35">
      <c r="A120" s="128"/>
      <c r="B120" s="122"/>
      <c r="D120" s="124">
        <f>C120/100*Main!$AF$2*1.2</f>
        <v>0</v>
      </c>
      <c r="E120" s="125">
        <f>D120*Main!$AF$4</f>
        <v>0</v>
      </c>
    </row>
    <row r="121" spans="1:5" x14ac:dyDescent="0.35">
      <c r="A121" s="128"/>
      <c r="B121" s="122"/>
      <c r="D121" s="124">
        <f>C121/100*Main!$AF$2*1.2</f>
        <v>0</v>
      </c>
      <c r="E121" s="125">
        <f>D121*Main!$AF$4</f>
        <v>0</v>
      </c>
    </row>
    <row r="122" spans="1:5" x14ac:dyDescent="0.35">
      <c r="A122" s="128"/>
      <c r="B122" s="122"/>
      <c r="D122" s="124">
        <f>C122/100*Main!$AF$2*1.2</f>
        <v>0</v>
      </c>
      <c r="E122" s="125">
        <f>D122*Main!$AF$4</f>
        <v>0</v>
      </c>
    </row>
    <row r="123" spans="1:5" x14ac:dyDescent="0.35">
      <c r="A123" s="128"/>
      <c r="B123" s="122"/>
      <c r="D123" s="124">
        <f>C123/100*Main!$AF$2*1.2</f>
        <v>0</v>
      </c>
      <c r="E123" s="125">
        <f>D123*Main!$AF$4</f>
        <v>0</v>
      </c>
    </row>
    <row r="124" spans="1:5" x14ac:dyDescent="0.35">
      <c r="A124" s="128"/>
      <c r="B124" s="122"/>
      <c r="D124" s="124">
        <f>C124/100*Main!$AF$2*1.2</f>
        <v>0</v>
      </c>
      <c r="E124" s="125">
        <f>D124*Main!$AF$4</f>
        <v>0</v>
      </c>
    </row>
    <row r="125" spans="1:5" x14ac:dyDescent="0.35">
      <c r="A125" s="128"/>
      <c r="B125" s="122"/>
      <c r="D125" s="124">
        <f>C125/100*Main!$AF$2*1.2</f>
        <v>0</v>
      </c>
      <c r="E125" s="125">
        <f>D125*Main!$AF$4</f>
        <v>0</v>
      </c>
    </row>
    <row r="126" spans="1:5" x14ac:dyDescent="0.35">
      <c r="A126" s="128"/>
      <c r="B126" s="122"/>
      <c r="D126" s="124">
        <f>C126/100*Main!$AF$2*1.2</f>
        <v>0</v>
      </c>
      <c r="E126" s="125">
        <f>D126*Main!$AF$4</f>
        <v>0</v>
      </c>
    </row>
    <row r="127" spans="1:5" x14ac:dyDescent="0.35">
      <c r="A127" s="128"/>
      <c r="B127" s="122"/>
      <c r="D127" s="124">
        <f>C127/100*Main!$AF$2*1.2</f>
        <v>0</v>
      </c>
      <c r="E127" s="125">
        <f>D127*Main!$AF$4</f>
        <v>0</v>
      </c>
    </row>
    <row r="128" spans="1:5" x14ac:dyDescent="0.35">
      <c r="A128" s="128"/>
      <c r="B128" s="122"/>
      <c r="D128" s="124">
        <f>C128/100*Main!$AF$2*1.2</f>
        <v>0</v>
      </c>
      <c r="E128" s="125">
        <f>D128*Main!$AF$4</f>
        <v>0</v>
      </c>
    </row>
    <row r="129" spans="1:5" x14ac:dyDescent="0.35">
      <c r="A129" s="128"/>
      <c r="B129" s="122"/>
      <c r="D129" s="124">
        <f>C129/100*Main!$AF$2*1.2</f>
        <v>0</v>
      </c>
      <c r="E129" s="125">
        <f>D129*Main!$AF$4</f>
        <v>0</v>
      </c>
    </row>
    <row r="130" spans="1:5" x14ac:dyDescent="0.35">
      <c r="A130" s="128"/>
      <c r="B130" s="122"/>
      <c r="D130" s="124">
        <f>C130/100*Main!$AF$2*1.2</f>
        <v>0</v>
      </c>
      <c r="E130" s="125">
        <f>D130*Main!$AF$4</f>
        <v>0</v>
      </c>
    </row>
    <row r="131" spans="1:5" x14ac:dyDescent="0.35">
      <c r="A131" s="128"/>
      <c r="B131" s="122"/>
      <c r="D131" s="124">
        <f>C131/100*Main!$AF$2*1.2</f>
        <v>0</v>
      </c>
      <c r="E131" s="125">
        <f>D131*Main!$AF$4</f>
        <v>0</v>
      </c>
    </row>
    <row r="132" spans="1:5" x14ac:dyDescent="0.35">
      <c r="A132" s="128"/>
      <c r="B132" s="122"/>
      <c r="D132" s="124">
        <f>C132/100*Main!$AF$2*1.2</f>
        <v>0</v>
      </c>
      <c r="E132" s="125">
        <f>D132*Main!$AF$4</f>
        <v>0</v>
      </c>
    </row>
    <row r="133" spans="1:5" x14ac:dyDescent="0.35">
      <c r="A133" s="128"/>
      <c r="B133" s="122"/>
      <c r="D133" s="124">
        <f>C133/100*Main!$AF$2*1.2</f>
        <v>0</v>
      </c>
      <c r="E133" s="125">
        <f>D133*Main!$AF$4</f>
        <v>0</v>
      </c>
    </row>
    <row r="134" spans="1:5" x14ac:dyDescent="0.35">
      <c r="A134" s="128"/>
      <c r="B134" s="122"/>
      <c r="D134" s="124">
        <f>C134/100*Main!$AF$2*1.2</f>
        <v>0</v>
      </c>
      <c r="E134" s="125">
        <f>D134*Main!$AF$4</f>
        <v>0</v>
      </c>
    </row>
    <row r="135" spans="1:5" x14ac:dyDescent="0.35">
      <c r="A135" s="128"/>
      <c r="B135" s="122"/>
      <c r="D135" s="124">
        <f>C135/100*Main!$AF$2*1.2</f>
        <v>0</v>
      </c>
      <c r="E135" s="125">
        <f>D135*Main!$AF$4</f>
        <v>0</v>
      </c>
    </row>
    <row r="136" spans="1:5" x14ac:dyDescent="0.35">
      <c r="A136" s="128"/>
      <c r="B136" s="122"/>
      <c r="D136" s="124">
        <f>C136/100*Main!$AF$2*1.2</f>
        <v>0</v>
      </c>
      <c r="E136" s="125">
        <f>D136*Main!$AF$4</f>
        <v>0</v>
      </c>
    </row>
    <row r="137" spans="1:5" x14ac:dyDescent="0.35">
      <c r="A137" s="128"/>
      <c r="B137" s="122"/>
      <c r="D137" s="124">
        <f>C137/100*Main!$AF$2*1.2</f>
        <v>0</v>
      </c>
      <c r="E137" s="125">
        <f>D137*Main!$AF$4</f>
        <v>0</v>
      </c>
    </row>
    <row r="138" spans="1:5" x14ac:dyDescent="0.35">
      <c r="A138" s="128"/>
      <c r="B138" s="122"/>
      <c r="D138" s="124">
        <f>C138/100*Main!$AF$2*1.2</f>
        <v>0</v>
      </c>
      <c r="E138" s="125">
        <f>D138*Main!$AF$4</f>
        <v>0</v>
      </c>
    </row>
    <row r="139" spans="1:5" x14ac:dyDescent="0.35">
      <c r="A139" s="128"/>
      <c r="B139" s="122"/>
      <c r="D139" s="124">
        <f>C139/100*Main!$AF$2*1.2</f>
        <v>0</v>
      </c>
      <c r="E139" s="125">
        <f>D139*Main!$AF$4</f>
        <v>0</v>
      </c>
    </row>
    <row r="140" spans="1:5" x14ac:dyDescent="0.35">
      <c r="A140" s="128"/>
      <c r="B140" s="122"/>
      <c r="D140" s="124">
        <f>C140/100*Main!$AF$2*1.2</f>
        <v>0</v>
      </c>
      <c r="E140" s="125">
        <f>D140*Main!$AF$4</f>
        <v>0</v>
      </c>
    </row>
    <row r="141" spans="1:5" x14ac:dyDescent="0.35">
      <c r="A141" s="128"/>
      <c r="B141" s="122"/>
      <c r="D141" s="124">
        <f>C141/100*Main!$AF$2*1.2</f>
        <v>0</v>
      </c>
      <c r="E141" s="125">
        <f>D141*Main!$AF$4</f>
        <v>0</v>
      </c>
    </row>
    <row r="142" spans="1:5" x14ac:dyDescent="0.35">
      <c r="A142" s="128"/>
      <c r="B142" s="122"/>
      <c r="D142" s="124">
        <f>C142/100*Main!$AF$2*1.2</f>
        <v>0</v>
      </c>
      <c r="E142" s="125">
        <f>D142*Main!$AF$4</f>
        <v>0</v>
      </c>
    </row>
    <row r="143" spans="1:5" x14ac:dyDescent="0.35">
      <c r="A143" s="128"/>
      <c r="B143" s="122"/>
      <c r="D143" s="124">
        <f>C143/100*Main!$AF$2*1.2</f>
        <v>0</v>
      </c>
      <c r="E143" s="125">
        <f>D143*Main!$AF$4</f>
        <v>0</v>
      </c>
    </row>
    <row r="144" spans="1:5" x14ac:dyDescent="0.35">
      <c r="A144" s="128"/>
      <c r="B144" s="122"/>
      <c r="D144" s="124">
        <f>C144/100*Main!$AF$2*1.2</f>
        <v>0</v>
      </c>
      <c r="E144" s="125">
        <f>D144*Main!$AF$4</f>
        <v>0</v>
      </c>
    </row>
    <row r="145" spans="1:5" x14ac:dyDescent="0.35">
      <c r="A145" s="128"/>
      <c r="B145" s="122"/>
      <c r="D145" s="124">
        <f>C145/100*Main!$AF$2*1.2</f>
        <v>0</v>
      </c>
      <c r="E145" s="125">
        <f>D145*Main!$AF$4</f>
        <v>0</v>
      </c>
    </row>
    <row r="146" spans="1:5" x14ac:dyDescent="0.35">
      <c r="A146" s="128"/>
      <c r="B146" s="122"/>
      <c r="D146" s="124">
        <f>C146/100*Main!$AF$2*1.2</f>
        <v>0</v>
      </c>
      <c r="E146" s="125">
        <f>D146*Main!$AF$4</f>
        <v>0</v>
      </c>
    </row>
    <row r="147" spans="1:5" x14ac:dyDescent="0.35">
      <c r="A147" s="128"/>
      <c r="B147" s="122"/>
      <c r="D147" s="124">
        <f>C147/100*Main!$AF$2*1.2</f>
        <v>0</v>
      </c>
      <c r="E147" s="125">
        <f>D147*Main!$AF$4</f>
        <v>0</v>
      </c>
    </row>
    <row r="148" spans="1:5" x14ac:dyDescent="0.35">
      <c r="A148" s="128"/>
      <c r="B148" s="122"/>
      <c r="D148" s="124">
        <f>C148/100*Main!$AF$2*1.2</f>
        <v>0</v>
      </c>
      <c r="E148" s="125">
        <f>D148*Main!$AF$4</f>
        <v>0</v>
      </c>
    </row>
    <row r="149" spans="1:5" x14ac:dyDescent="0.35">
      <c r="A149" s="128"/>
      <c r="B149" s="122"/>
      <c r="D149" s="124">
        <f>C149/100*Main!$AF$2*1.2</f>
        <v>0</v>
      </c>
      <c r="E149" s="125">
        <f>D149*Main!$AF$4</f>
        <v>0</v>
      </c>
    </row>
    <row r="150" spans="1:5" x14ac:dyDescent="0.35">
      <c r="A150" s="128"/>
      <c r="B150" s="122"/>
      <c r="D150" s="124">
        <f>C150/100*Main!$AF$2*1.2</f>
        <v>0</v>
      </c>
      <c r="E150" s="125">
        <f>D150*Main!$AF$4</f>
        <v>0</v>
      </c>
    </row>
    <row r="151" spans="1:5" x14ac:dyDescent="0.35">
      <c r="A151" s="128"/>
      <c r="B151" s="122"/>
      <c r="D151" s="124">
        <f>C151/100*Main!$AF$2*1.2</f>
        <v>0</v>
      </c>
      <c r="E151" s="125">
        <f>D151*Main!$AF$4</f>
        <v>0</v>
      </c>
    </row>
    <row r="152" spans="1:5" x14ac:dyDescent="0.35">
      <c r="A152" s="128"/>
      <c r="B152" s="122"/>
      <c r="D152" s="124">
        <f>C152/100*Main!$AF$2*1.2</f>
        <v>0</v>
      </c>
      <c r="E152" s="125">
        <f>D152*Main!$AF$4</f>
        <v>0</v>
      </c>
    </row>
    <row r="153" spans="1:5" x14ac:dyDescent="0.35">
      <c r="A153" s="128"/>
      <c r="B153" s="122"/>
      <c r="D153" s="124">
        <f>C153/100*Main!$AF$2*1.2</f>
        <v>0</v>
      </c>
      <c r="E153" s="125">
        <f>D153*Main!$AF$4</f>
        <v>0</v>
      </c>
    </row>
    <row r="154" spans="1:5" x14ac:dyDescent="0.35">
      <c r="A154" s="128"/>
      <c r="B154" s="122"/>
      <c r="D154" s="124">
        <f>C154/100*Main!$AF$2*1.2</f>
        <v>0</v>
      </c>
      <c r="E154" s="125">
        <f>D154*Main!$AF$4</f>
        <v>0</v>
      </c>
    </row>
    <row r="155" spans="1:5" x14ac:dyDescent="0.35">
      <c r="A155" s="128"/>
      <c r="B155" s="122"/>
      <c r="D155" s="124">
        <f>C155/100*Main!$AF$2*1.2</f>
        <v>0</v>
      </c>
      <c r="E155" s="125">
        <f>D155*Main!$AF$4</f>
        <v>0</v>
      </c>
    </row>
    <row r="156" spans="1:5" x14ac:dyDescent="0.35">
      <c r="A156" s="128"/>
      <c r="B156" s="122"/>
      <c r="D156" s="124">
        <f>C156/100*Main!$AF$2*1.2</f>
        <v>0</v>
      </c>
      <c r="E156" s="125">
        <f>D156*Main!$AF$4</f>
        <v>0</v>
      </c>
    </row>
    <row r="157" spans="1:5" x14ac:dyDescent="0.35">
      <c r="A157" s="128"/>
      <c r="B157" s="122"/>
      <c r="D157" s="124">
        <f>C157/100*Main!$AF$2*1.2</f>
        <v>0</v>
      </c>
      <c r="E157" s="125">
        <f>D157*Main!$AF$4</f>
        <v>0</v>
      </c>
    </row>
    <row r="158" spans="1:5" x14ac:dyDescent="0.35">
      <c r="A158" s="128"/>
      <c r="B158" s="122"/>
      <c r="D158" s="124">
        <f>C158/100*Main!$AF$2*1.2</f>
        <v>0</v>
      </c>
      <c r="E158" s="125">
        <f>D158*Main!$AF$4</f>
        <v>0</v>
      </c>
    </row>
    <row r="159" spans="1:5" x14ac:dyDescent="0.35">
      <c r="A159" s="128"/>
      <c r="B159" s="122"/>
      <c r="D159" s="124">
        <f>C159/100*Main!$AF$2*1.2</f>
        <v>0</v>
      </c>
      <c r="E159" s="125">
        <f>D159*Main!$AF$4</f>
        <v>0</v>
      </c>
    </row>
    <row r="160" spans="1:5" x14ac:dyDescent="0.35">
      <c r="A160" s="128"/>
      <c r="B160" s="122"/>
      <c r="D160" s="124">
        <f>C160/100*Main!$AF$2*1.2</f>
        <v>0</v>
      </c>
      <c r="E160" s="125">
        <f>D160*Main!$AF$4</f>
        <v>0</v>
      </c>
    </row>
    <row r="161" spans="1:5" x14ac:dyDescent="0.35">
      <c r="A161" s="128"/>
      <c r="B161" s="122"/>
      <c r="D161" s="124">
        <f>C161/100*Main!$AF$2*1.2</f>
        <v>0</v>
      </c>
      <c r="E161" s="125">
        <f>D161*Main!$AF$4</f>
        <v>0</v>
      </c>
    </row>
    <row r="162" spans="1:5" x14ac:dyDescent="0.35">
      <c r="A162" s="128"/>
      <c r="B162" s="122"/>
      <c r="D162" s="124">
        <f>C162/100*Main!$AF$2*1.2</f>
        <v>0</v>
      </c>
      <c r="E162" s="125">
        <f>D162*Main!$AF$4</f>
        <v>0</v>
      </c>
    </row>
    <row r="163" spans="1:5" x14ac:dyDescent="0.35">
      <c r="A163" s="128"/>
      <c r="B163" s="122"/>
      <c r="D163" s="124">
        <f>C163/100*Main!$AF$2*1.2</f>
        <v>0</v>
      </c>
      <c r="E163" s="125">
        <f>D163*Main!$AF$4</f>
        <v>0</v>
      </c>
    </row>
    <row r="164" spans="1:5" x14ac:dyDescent="0.35">
      <c r="A164" s="128"/>
      <c r="B164" s="122"/>
      <c r="D164" s="124">
        <f>C164/100*Main!$AF$2*1.2</f>
        <v>0</v>
      </c>
      <c r="E164" s="125">
        <f>D164*Main!$AF$4</f>
        <v>0</v>
      </c>
    </row>
    <row r="165" spans="1:5" x14ac:dyDescent="0.35">
      <c r="A165" s="128"/>
      <c r="B165" s="122"/>
      <c r="D165" s="124">
        <f>C165/100*Main!$AF$2*1.2</f>
        <v>0</v>
      </c>
      <c r="E165" s="125">
        <f>D165*Main!$AF$4</f>
        <v>0</v>
      </c>
    </row>
    <row r="166" spans="1:5" x14ac:dyDescent="0.35">
      <c r="A166" s="128"/>
      <c r="B166" s="122"/>
      <c r="D166" s="124">
        <f>C166/100*Main!$AF$2*1.2</f>
        <v>0</v>
      </c>
      <c r="E166" s="125">
        <f>D166*Main!$AF$4</f>
        <v>0</v>
      </c>
    </row>
    <row r="167" spans="1:5" x14ac:dyDescent="0.35">
      <c r="A167" s="128"/>
      <c r="B167" s="122"/>
      <c r="D167" s="124">
        <f>C167/100*Main!$AF$2*1.2</f>
        <v>0</v>
      </c>
      <c r="E167" s="125">
        <f>D167*Main!$AF$4</f>
        <v>0</v>
      </c>
    </row>
    <row r="168" spans="1:5" x14ac:dyDescent="0.35">
      <c r="A168" s="128"/>
      <c r="B168" s="122"/>
      <c r="D168" s="124">
        <f>C168/100*Main!$AF$2*1.2</f>
        <v>0</v>
      </c>
      <c r="E168" s="125">
        <f>D168*Main!$AF$4</f>
        <v>0</v>
      </c>
    </row>
    <row r="169" spans="1:5" x14ac:dyDescent="0.35">
      <c r="A169" s="128"/>
      <c r="B169" s="122"/>
      <c r="D169" s="124">
        <f>C169/100*Main!$AF$2*1.2</f>
        <v>0</v>
      </c>
      <c r="E169" s="125">
        <f>D169*Main!$AF$4</f>
        <v>0</v>
      </c>
    </row>
    <row r="170" spans="1:5" x14ac:dyDescent="0.35">
      <c r="A170" s="128"/>
      <c r="B170" s="122"/>
      <c r="D170" s="124">
        <f>C170/100*Main!$AF$2*1.2</f>
        <v>0</v>
      </c>
      <c r="E170" s="125">
        <f>D170*Main!$AF$4</f>
        <v>0</v>
      </c>
    </row>
    <row r="171" spans="1:5" x14ac:dyDescent="0.35">
      <c r="A171" s="128"/>
      <c r="B171" s="122"/>
      <c r="D171" s="124">
        <f>C171/100*Main!$AF$2*1.2</f>
        <v>0</v>
      </c>
      <c r="E171" s="125">
        <f>D171*Main!$AF$4</f>
        <v>0</v>
      </c>
    </row>
    <row r="172" spans="1:5" x14ac:dyDescent="0.35">
      <c r="A172" s="128"/>
      <c r="B172" s="122"/>
      <c r="D172" s="124">
        <f>C172/100*Main!$AF$2*1.2</f>
        <v>0</v>
      </c>
      <c r="E172" s="125">
        <f>D172*Main!$AF$4</f>
        <v>0</v>
      </c>
    </row>
    <row r="173" spans="1:5" x14ac:dyDescent="0.35">
      <c r="A173" s="128"/>
      <c r="B173" s="122"/>
      <c r="D173" s="124">
        <f>C173/100*Main!$AF$2*1.2</f>
        <v>0</v>
      </c>
      <c r="E173" s="125">
        <f>D173*Main!$AF$4</f>
        <v>0</v>
      </c>
    </row>
    <row r="174" spans="1:5" x14ac:dyDescent="0.35">
      <c r="A174" s="128"/>
      <c r="B174" s="122"/>
      <c r="D174" s="124">
        <f>C174/100*Main!$AF$2*1.2</f>
        <v>0</v>
      </c>
      <c r="E174" s="125">
        <f>D174*Main!$AF$4</f>
        <v>0</v>
      </c>
    </row>
    <row r="175" spans="1:5" x14ac:dyDescent="0.35">
      <c r="A175" s="128"/>
      <c r="B175" s="122"/>
      <c r="D175" s="124">
        <f>C175/100*Main!$AF$2*1.2</f>
        <v>0</v>
      </c>
      <c r="E175" s="125">
        <f>D175*Main!$AF$4</f>
        <v>0</v>
      </c>
    </row>
    <row r="176" spans="1:5" x14ac:dyDescent="0.35">
      <c r="A176" s="128"/>
      <c r="B176" s="122"/>
      <c r="D176" s="124">
        <f>C176/100*Main!$AF$2*1.2</f>
        <v>0</v>
      </c>
      <c r="E176" s="125">
        <f>D176*Main!$AF$4</f>
        <v>0</v>
      </c>
    </row>
    <row r="177" spans="1:5" x14ac:dyDescent="0.35">
      <c r="A177" s="128"/>
      <c r="B177" s="122"/>
      <c r="D177" s="124">
        <f>C177/100*Main!$AF$2*1.2</f>
        <v>0</v>
      </c>
      <c r="E177" s="125">
        <f>D177*Main!$AF$4</f>
        <v>0</v>
      </c>
    </row>
    <row r="178" spans="1:5" x14ac:dyDescent="0.35">
      <c r="A178" s="128"/>
      <c r="B178" s="122"/>
      <c r="D178" s="124">
        <f>C178/100*Main!$AF$2*1.2</f>
        <v>0</v>
      </c>
      <c r="E178" s="125">
        <f>D178*Main!$AF$4</f>
        <v>0</v>
      </c>
    </row>
    <row r="179" spans="1:5" x14ac:dyDescent="0.35">
      <c r="A179" s="128"/>
      <c r="B179" s="122"/>
      <c r="D179" s="124">
        <f>C179/100*Main!$AF$2*1.2</f>
        <v>0</v>
      </c>
      <c r="E179" s="125">
        <f>D179*Main!$AF$4</f>
        <v>0</v>
      </c>
    </row>
    <row r="180" spans="1:5" x14ac:dyDescent="0.35">
      <c r="A180" s="128"/>
      <c r="B180" s="122"/>
      <c r="D180" s="124">
        <f>C180/100*Main!$AF$2*1.2</f>
        <v>0</v>
      </c>
      <c r="E180" s="125">
        <f>D180*Main!$AF$4</f>
        <v>0</v>
      </c>
    </row>
    <row r="181" spans="1:5" x14ac:dyDescent="0.35">
      <c r="A181" s="128"/>
      <c r="B181" s="122"/>
      <c r="D181" s="124">
        <f>C181/100*Main!$AF$2*1.2</f>
        <v>0</v>
      </c>
      <c r="E181" s="125">
        <f>D181*Main!$AF$4</f>
        <v>0</v>
      </c>
    </row>
    <row r="182" spans="1:5" x14ac:dyDescent="0.35">
      <c r="A182" s="128"/>
      <c r="B182" s="122"/>
      <c r="D182" s="124">
        <f>C182/100*Main!$AF$2*1.2</f>
        <v>0</v>
      </c>
      <c r="E182" s="125">
        <f>D182*Main!$AF$4</f>
        <v>0</v>
      </c>
    </row>
    <row r="183" spans="1:5" x14ac:dyDescent="0.35">
      <c r="A183" s="128"/>
      <c r="B183" s="122"/>
      <c r="D183" s="124">
        <f>C183/100*Main!$AF$2*1.2</f>
        <v>0</v>
      </c>
      <c r="E183" s="125">
        <f>D183*Main!$AF$4</f>
        <v>0</v>
      </c>
    </row>
    <row r="184" spans="1:5" x14ac:dyDescent="0.35">
      <c r="A184" s="128"/>
      <c r="B184" s="122"/>
      <c r="D184" s="124">
        <f>C184/100*Main!$AF$2*1.2</f>
        <v>0</v>
      </c>
      <c r="E184" s="125">
        <f>D184*Main!$AF$4</f>
        <v>0</v>
      </c>
    </row>
    <row r="185" spans="1:5" x14ac:dyDescent="0.35">
      <c r="A185" s="128"/>
      <c r="B185" s="122"/>
      <c r="D185" s="124">
        <f>C185/100*Main!$AF$2*1.2</f>
        <v>0</v>
      </c>
      <c r="E185" s="125">
        <f>D185*Main!$AF$4</f>
        <v>0</v>
      </c>
    </row>
    <row r="186" spans="1:5" x14ac:dyDescent="0.35">
      <c r="A186" s="128"/>
      <c r="B186" s="122"/>
      <c r="D186" s="124">
        <f>C186/100*Main!$AF$2*1.2</f>
        <v>0</v>
      </c>
      <c r="E186" s="125">
        <f>D186*Main!$AF$4</f>
        <v>0</v>
      </c>
    </row>
    <row r="187" spans="1:5" x14ac:dyDescent="0.35">
      <c r="A187" s="128"/>
      <c r="B187" s="122"/>
      <c r="D187" s="124">
        <f>C187/100*Main!$AF$2*1.2</f>
        <v>0</v>
      </c>
      <c r="E187" s="125">
        <f>D187*Main!$AF$4</f>
        <v>0</v>
      </c>
    </row>
    <row r="188" spans="1:5" x14ac:dyDescent="0.35">
      <c r="A188" s="128"/>
      <c r="B188" s="122"/>
      <c r="D188" s="124">
        <f>C188/100*Main!$AF$2*1.2</f>
        <v>0</v>
      </c>
      <c r="E188" s="125">
        <f>D188*Main!$AF$4</f>
        <v>0</v>
      </c>
    </row>
    <row r="189" spans="1:5" x14ac:dyDescent="0.35">
      <c r="A189" s="128"/>
      <c r="B189" s="122"/>
      <c r="D189" s="124">
        <f>C189/100*Main!$AF$2*1.2</f>
        <v>0</v>
      </c>
      <c r="E189" s="125">
        <f>D189*Main!$AF$4</f>
        <v>0</v>
      </c>
    </row>
    <row r="190" spans="1:5" x14ac:dyDescent="0.35">
      <c r="A190" s="128"/>
      <c r="B190" s="122"/>
      <c r="D190" s="124">
        <f>C190/100*Main!$AF$2*1.2</f>
        <v>0</v>
      </c>
      <c r="E190" s="125">
        <f>D190*Main!$AF$4</f>
        <v>0</v>
      </c>
    </row>
    <row r="191" spans="1:5" x14ac:dyDescent="0.35">
      <c r="A191" s="128"/>
      <c r="B191" s="122"/>
      <c r="D191" s="124">
        <f>C191/100*Main!$AF$2*1.2</f>
        <v>0</v>
      </c>
      <c r="E191" s="125">
        <f>D191*Main!$AF$4</f>
        <v>0</v>
      </c>
    </row>
    <row r="192" spans="1:5" x14ac:dyDescent="0.35">
      <c r="A192" s="128"/>
      <c r="B192" s="122"/>
      <c r="D192" s="124">
        <f>C192/100*Main!$AF$2*1.2</f>
        <v>0</v>
      </c>
      <c r="E192" s="125">
        <f>D192*Main!$AF$4</f>
        <v>0</v>
      </c>
    </row>
    <row r="193" spans="1:5" x14ac:dyDescent="0.35">
      <c r="A193" s="128"/>
      <c r="B193" s="122"/>
      <c r="D193" s="124">
        <f>C193/100*Main!$AF$2*1.2</f>
        <v>0</v>
      </c>
      <c r="E193" s="125">
        <f>D193*Main!$AF$4</f>
        <v>0</v>
      </c>
    </row>
    <row r="194" spans="1:5" x14ac:dyDescent="0.35">
      <c r="A194" s="128"/>
      <c r="B194" s="122"/>
      <c r="D194" s="124">
        <f>C194/100*Main!$AF$2*1.2</f>
        <v>0</v>
      </c>
      <c r="E194" s="125">
        <f>D194*Main!$AF$4</f>
        <v>0</v>
      </c>
    </row>
    <row r="195" spans="1:5" x14ac:dyDescent="0.35">
      <c r="A195" s="128"/>
      <c r="B195" s="122"/>
      <c r="D195" s="124">
        <f>C195/100*Main!$AF$2*1.2</f>
        <v>0</v>
      </c>
      <c r="E195" s="125">
        <f>D195*Main!$AF$4</f>
        <v>0</v>
      </c>
    </row>
    <row r="196" spans="1:5" x14ac:dyDescent="0.35">
      <c r="A196" s="128"/>
      <c r="B196" s="122"/>
      <c r="D196" s="124">
        <f>C196/100*Main!$AF$2*1.2</f>
        <v>0</v>
      </c>
      <c r="E196" s="125">
        <f>D196*Main!$AF$4</f>
        <v>0</v>
      </c>
    </row>
    <row r="197" spans="1:5" x14ac:dyDescent="0.35">
      <c r="A197" s="128"/>
      <c r="B197" s="122"/>
      <c r="D197" s="124">
        <f>C197/100*Main!$AF$2*1.2</f>
        <v>0</v>
      </c>
      <c r="E197" s="125">
        <f>D197*Main!$AF$4</f>
        <v>0</v>
      </c>
    </row>
    <row r="198" spans="1:5" x14ac:dyDescent="0.35">
      <c r="A198" s="128"/>
      <c r="B198" s="122"/>
      <c r="D198" s="124">
        <f>C198/100*Main!$AF$2*1.2</f>
        <v>0</v>
      </c>
      <c r="E198" s="125">
        <f>D198*Main!$AF$4</f>
        <v>0</v>
      </c>
    </row>
    <row r="199" spans="1:5" x14ac:dyDescent="0.35">
      <c r="A199" s="128"/>
      <c r="B199" s="122"/>
      <c r="D199" s="124">
        <f>C199/100*Main!$AF$2*1.2</f>
        <v>0</v>
      </c>
      <c r="E199" s="125">
        <f>D199*Main!$AF$4</f>
        <v>0</v>
      </c>
    </row>
    <row r="200" spans="1:5" x14ac:dyDescent="0.35">
      <c r="A200" s="128"/>
      <c r="B200" s="122"/>
      <c r="D200" s="124">
        <f>C200/100*Main!$AF$2*1.2</f>
        <v>0</v>
      </c>
      <c r="E200" s="125">
        <f>D200*Main!$AF$4</f>
        <v>0</v>
      </c>
    </row>
    <row r="201" spans="1:5" x14ac:dyDescent="0.35">
      <c r="A201" s="128"/>
      <c r="B201" s="122"/>
      <c r="D201" s="124">
        <f>C201/100*Main!$AF$2*1.2</f>
        <v>0</v>
      </c>
      <c r="E201" s="125">
        <f>D201*Main!$AF$4</f>
        <v>0</v>
      </c>
    </row>
    <row r="202" spans="1:5" x14ac:dyDescent="0.35">
      <c r="A202" s="128"/>
      <c r="B202" s="122"/>
      <c r="D202" s="124">
        <f>C202/100*Main!$AF$2*1.2</f>
        <v>0</v>
      </c>
      <c r="E202" s="125">
        <f>D202*Main!$AF$4</f>
        <v>0</v>
      </c>
    </row>
    <row r="203" spans="1:5" x14ac:dyDescent="0.35">
      <c r="A203" s="128"/>
      <c r="B203" s="122"/>
      <c r="D203" s="124">
        <f>C203/100*Main!$AF$2*1.2</f>
        <v>0</v>
      </c>
      <c r="E203" s="125">
        <f>D203*Main!$AF$4</f>
        <v>0</v>
      </c>
    </row>
    <row r="204" spans="1:5" x14ac:dyDescent="0.35">
      <c r="A204" s="128"/>
      <c r="B204" s="122"/>
      <c r="D204" s="124">
        <f>C204/100*Main!$AF$2*1.2</f>
        <v>0</v>
      </c>
      <c r="E204" s="125">
        <f>D204*Main!$AF$4</f>
        <v>0</v>
      </c>
    </row>
    <row r="205" spans="1:5" x14ac:dyDescent="0.35">
      <c r="A205" s="128"/>
      <c r="B205" s="122"/>
      <c r="D205" s="124">
        <f>C205/100*Main!$AF$2*1.2</f>
        <v>0</v>
      </c>
      <c r="E205" s="125">
        <f>D205*Main!$AF$4</f>
        <v>0</v>
      </c>
    </row>
    <row r="206" spans="1:5" x14ac:dyDescent="0.35">
      <c r="A206" s="128"/>
      <c r="B206" s="122"/>
      <c r="D206" s="124">
        <f>C206/100*Main!$AF$2*1.2</f>
        <v>0</v>
      </c>
      <c r="E206" s="125">
        <f>D206*Main!$AF$4</f>
        <v>0</v>
      </c>
    </row>
    <row r="207" spans="1:5" x14ac:dyDescent="0.35">
      <c r="A207" s="128"/>
      <c r="B207" s="122"/>
      <c r="D207" s="124">
        <f>C207/100*Main!$AF$2*1.2</f>
        <v>0</v>
      </c>
      <c r="E207" s="125">
        <f>D207*Main!$AF$4</f>
        <v>0</v>
      </c>
    </row>
    <row r="208" spans="1:5" x14ac:dyDescent="0.35">
      <c r="A208" s="128"/>
      <c r="B208" s="122"/>
      <c r="D208" s="124">
        <f>C208/100*Main!$AF$2*1.2</f>
        <v>0</v>
      </c>
      <c r="E208" s="125">
        <f>D208*Main!$AF$4</f>
        <v>0</v>
      </c>
    </row>
    <row r="209" spans="1:5" x14ac:dyDescent="0.35">
      <c r="A209" s="128"/>
      <c r="B209" s="122"/>
      <c r="D209" s="124">
        <f>C209/100*Main!$AF$2*1.2</f>
        <v>0</v>
      </c>
      <c r="E209" s="125">
        <f>D209*Main!$AF$4</f>
        <v>0</v>
      </c>
    </row>
    <row r="210" spans="1:5" x14ac:dyDescent="0.35">
      <c r="A210" s="128"/>
      <c r="B210" s="122"/>
      <c r="D210" s="124">
        <f>C210/100*Main!$AF$2*1.2</f>
        <v>0</v>
      </c>
      <c r="E210" s="125">
        <f>D210*Main!$AF$4</f>
        <v>0</v>
      </c>
    </row>
    <row r="211" spans="1:5" x14ac:dyDescent="0.35">
      <c r="A211" s="128"/>
      <c r="B211" s="122"/>
      <c r="D211" s="124">
        <f>C211/100*Main!$AF$2*1.2</f>
        <v>0</v>
      </c>
      <c r="E211" s="125">
        <f>D211*Main!$AF$4</f>
        <v>0</v>
      </c>
    </row>
    <row r="212" spans="1:5" x14ac:dyDescent="0.35">
      <c r="A212" s="128"/>
      <c r="B212" s="122"/>
      <c r="D212" s="124">
        <f>C212/100*Main!$AF$2*1.2</f>
        <v>0</v>
      </c>
      <c r="E212" s="125">
        <f>D212*Main!$AF$4</f>
        <v>0</v>
      </c>
    </row>
    <row r="213" spans="1:5" x14ac:dyDescent="0.35">
      <c r="A213" s="128"/>
      <c r="B213" s="122"/>
      <c r="D213" s="124">
        <f>C213/100*Main!$AF$2*1.2</f>
        <v>0</v>
      </c>
      <c r="E213" s="125">
        <f>D213*Main!$AF$4</f>
        <v>0</v>
      </c>
    </row>
    <row r="214" spans="1:5" x14ac:dyDescent="0.35">
      <c r="A214" s="128"/>
      <c r="B214" s="122"/>
      <c r="D214" s="124">
        <f>C214/100*Main!$AF$2*1.2</f>
        <v>0</v>
      </c>
      <c r="E214" s="125">
        <f>D214*Main!$AF$4</f>
        <v>0</v>
      </c>
    </row>
    <row r="215" spans="1:5" x14ac:dyDescent="0.35">
      <c r="A215" s="128"/>
      <c r="B215" s="122"/>
      <c r="D215" s="124">
        <f>C215/100*Main!$AF$2*1.2</f>
        <v>0</v>
      </c>
      <c r="E215" s="125">
        <f>D215*Main!$AF$4</f>
        <v>0</v>
      </c>
    </row>
    <row r="216" spans="1:5" x14ac:dyDescent="0.35">
      <c r="A216" s="128"/>
      <c r="B216" s="122"/>
      <c r="D216" s="124">
        <f>C216/100*Main!$AF$2*1.2</f>
        <v>0</v>
      </c>
      <c r="E216" s="125">
        <f>D216*Main!$AF$4</f>
        <v>0</v>
      </c>
    </row>
    <row r="217" spans="1:5" x14ac:dyDescent="0.35">
      <c r="A217" s="128"/>
      <c r="B217" s="122"/>
      <c r="D217" s="124">
        <f>C217/100*Main!$AF$2*1.2</f>
        <v>0</v>
      </c>
      <c r="E217" s="125">
        <f>D217*Main!$AF$4</f>
        <v>0</v>
      </c>
    </row>
    <row r="218" spans="1:5" x14ac:dyDescent="0.35">
      <c r="A218" s="128"/>
      <c r="B218" s="122"/>
      <c r="D218" s="124">
        <f>C218/100*Main!$AF$2*1.2</f>
        <v>0</v>
      </c>
      <c r="E218" s="125">
        <f>D218*Main!$AF$4</f>
        <v>0</v>
      </c>
    </row>
    <row r="219" spans="1:5" x14ac:dyDescent="0.35">
      <c r="A219" s="128"/>
      <c r="B219" s="122"/>
      <c r="D219" s="124">
        <f>C219/100*Main!$AF$2*1.2</f>
        <v>0</v>
      </c>
      <c r="E219" s="125">
        <f>D219*Main!$AF$4</f>
        <v>0</v>
      </c>
    </row>
    <row r="220" spans="1:5" x14ac:dyDescent="0.35">
      <c r="A220" s="128"/>
      <c r="B220" s="122"/>
      <c r="D220" s="124">
        <f>C220/100*Main!$AF$2*1.2</f>
        <v>0</v>
      </c>
      <c r="E220" s="125">
        <f>D220*Main!$AF$4</f>
        <v>0</v>
      </c>
    </row>
    <row r="221" spans="1:5" x14ac:dyDescent="0.35">
      <c r="A221" s="128"/>
      <c r="B221" s="122"/>
      <c r="D221" s="124">
        <f>C221/100*Main!$AF$2*1.2</f>
        <v>0</v>
      </c>
      <c r="E221" s="125">
        <f>D221*Main!$AF$4</f>
        <v>0</v>
      </c>
    </row>
    <row r="222" spans="1:5" x14ac:dyDescent="0.35">
      <c r="A222" s="128"/>
      <c r="B222" s="122"/>
      <c r="D222" s="124">
        <f>C222/100*Main!$AF$2*1.2</f>
        <v>0</v>
      </c>
      <c r="E222" s="125">
        <f>D222*Main!$AF$4</f>
        <v>0</v>
      </c>
    </row>
    <row r="223" spans="1:5" x14ac:dyDescent="0.35">
      <c r="A223" s="128"/>
      <c r="B223" s="122"/>
      <c r="D223" s="124">
        <f>C223/100*Main!$AF$2*1.2</f>
        <v>0</v>
      </c>
      <c r="E223" s="125">
        <f>D223*Main!$AF$4</f>
        <v>0</v>
      </c>
    </row>
    <row r="224" spans="1:5" x14ac:dyDescent="0.35">
      <c r="A224" s="128"/>
      <c r="B224" s="122"/>
      <c r="D224" s="124">
        <f>C224/100*Main!$AF$2*1.2</f>
        <v>0</v>
      </c>
      <c r="E224" s="125">
        <f>D224*Main!$AF$4</f>
        <v>0</v>
      </c>
    </row>
    <row r="225" spans="1:5" x14ac:dyDescent="0.35">
      <c r="A225" s="128"/>
      <c r="B225" s="122"/>
      <c r="D225" s="124">
        <f>C225/100*Main!$AF$2*1.2</f>
        <v>0</v>
      </c>
      <c r="E225" s="125">
        <f>D225*Main!$AF$4</f>
        <v>0</v>
      </c>
    </row>
    <row r="226" spans="1:5" x14ac:dyDescent="0.35">
      <c r="A226" s="128"/>
      <c r="B226" s="122"/>
      <c r="D226" s="124">
        <f>C226/100*Main!$AF$2*1.2</f>
        <v>0</v>
      </c>
      <c r="E226" s="125">
        <f>D226*Main!$AF$4</f>
        <v>0</v>
      </c>
    </row>
    <row r="227" spans="1:5" x14ac:dyDescent="0.35">
      <c r="A227" s="128"/>
      <c r="B227" s="122"/>
      <c r="D227" s="124">
        <f>C227/100*Main!$AF$2*1.2</f>
        <v>0</v>
      </c>
      <c r="E227" s="125">
        <f>D227*Main!$AF$4</f>
        <v>0</v>
      </c>
    </row>
    <row r="228" spans="1:5" x14ac:dyDescent="0.35">
      <c r="A228" s="128"/>
      <c r="B228" s="122"/>
      <c r="D228" s="124">
        <f>C228/100*Main!$AF$2*1.2</f>
        <v>0</v>
      </c>
      <c r="E228" s="125">
        <f>D228*Main!$AF$4</f>
        <v>0</v>
      </c>
    </row>
    <row r="229" spans="1:5" x14ac:dyDescent="0.35">
      <c r="A229" s="128"/>
      <c r="B229" s="122"/>
      <c r="D229" s="124">
        <f>C229/100*Main!$AF$2*1.2</f>
        <v>0</v>
      </c>
      <c r="E229" s="125">
        <f>D229*Main!$AF$4</f>
        <v>0</v>
      </c>
    </row>
    <row r="230" spans="1:5" x14ac:dyDescent="0.35">
      <c r="A230" s="128"/>
      <c r="B230" s="122"/>
      <c r="D230" s="124">
        <f>C230/100*Main!$AF$2*1.2</f>
        <v>0</v>
      </c>
      <c r="E230" s="125">
        <f>D230*Main!$AF$4</f>
        <v>0</v>
      </c>
    </row>
    <row r="231" spans="1:5" x14ac:dyDescent="0.35">
      <c r="A231" s="128"/>
      <c r="B231" s="122"/>
      <c r="D231" s="124">
        <f>C231/100*Main!$AF$2*1.2</f>
        <v>0</v>
      </c>
      <c r="E231" s="125">
        <f>D231*Main!$AF$4</f>
        <v>0</v>
      </c>
    </row>
    <row r="232" spans="1:5" x14ac:dyDescent="0.35">
      <c r="A232" s="128"/>
      <c r="B232" s="122"/>
      <c r="D232" s="124">
        <f>C232/100*Main!$AF$2*1.2</f>
        <v>0</v>
      </c>
      <c r="E232" s="125">
        <f>D232*Main!$AF$4</f>
        <v>0</v>
      </c>
    </row>
    <row r="233" spans="1:5" x14ac:dyDescent="0.35">
      <c r="A233" s="128"/>
      <c r="B233" s="122"/>
      <c r="D233" s="124">
        <f>C233/100*Main!$AF$2*1.2</f>
        <v>0</v>
      </c>
      <c r="E233" s="125">
        <f>D233*Main!$AF$4</f>
        <v>0</v>
      </c>
    </row>
    <row r="234" spans="1:5" x14ac:dyDescent="0.35">
      <c r="A234" s="128"/>
      <c r="B234" s="122"/>
      <c r="D234" s="124">
        <f>C234/100*Main!$AF$2*1.2</f>
        <v>0</v>
      </c>
      <c r="E234" s="125">
        <f>D234*Main!$AF$4</f>
        <v>0</v>
      </c>
    </row>
    <row r="235" spans="1:5" x14ac:dyDescent="0.35">
      <c r="A235" s="128"/>
      <c r="B235" s="122"/>
      <c r="D235" s="124">
        <f>C235/100*Main!$AF$2*1.2</f>
        <v>0</v>
      </c>
      <c r="E235" s="125">
        <f>D235*Main!$AF$4</f>
        <v>0</v>
      </c>
    </row>
    <row r="236" spans="1:5" x14ac:dyDescent="0.35">
      <c r="A236" s="128"/>
      <c r="B236" s="122"/>
      <c r="D236" s="124">
        <f>C236/100*Main!$AF$2*1.2</f>
        <v>0</v>
      </c>
      <c r="E236" s="125">
        <f>D236*Main!$AF$4</f>
        <v>0</v>
      </c>
    </row>
    <row r="237" spans="1:5" x14ac:dyDescent="0.35">
      <c r="A237" s="128"/>
      <c r="B237" s="122"/>
      <c r="D237" s="124">
        <f>C237/100*Main!$AF$2*1.2</f>
        <v>0</v>
      </c>
      <c r="E237" s="125">
        <f>D237*Main!$AF$4</f>
        <v>0</v>
      </c>
    </row>
    <row r="238" spans="1:5" x14ac:dyDescent="0.35">
      <c r="A238" s="128"/>
      <c r="B238" s="122"/>
      <c r="D238" s="124">
        <f>C238/100*Main!$AF$2*1.2</f>
        <v>0</v>
      </c>
      <c r="E238" s="125">
        <f>D238*Main!$AF$4</f>
        <v>0</v>
      </c>
    </row>
    <row r="239" spans="1:5" x14ac:dyDescent="0.35">
      <c r="A239" s="128"/>
      <c r="B239" s="122"/>
      <c r="D239" s="124">
        <f>C239/100*Main!$AF$2*1.2</f>
        <v>0</v>
      </c>
      <c r="E239" s="125">
        <f>D239*Main!$AF$4</f>
        <v>0</v>
      </c>
    </row>
    <row r="240" spans="1:5" x14ac:dyDescent="0.35">
      <c r="A240" s="128"/>
      <c r="B240" s="122"/>
      <c r="D240" s="124">
        <f>C240/100*Main!$AF$2*1.2</f>
        <v>0</v>
      </c>
      <c r="E240" s="125">
        <f>D240*Main!$AF$4</f>
        <v>0</v>
      </c>
    </row>
    <row r="241" spans="1:5" x14ac:dyDescent="0.35">
      <c r="A241" s="128"/>
      <c r="B241" s="122"/>
      <c r="D241" s="124">
        <f>C241/100*Main!$AF$2*1.2</f>
        <v>0</v>
      </c>
      <c r="E241" s="125">
        <f>D241*Main!$AF$4</f>
        <v>0</v>
      </c>
    </row>
    <row r="242" spans="1:5" x14ac:dyDescent="0.35">
      <c r="A242" s="128"/>
      <c r="B242" s="122"/>
      <c r="D242" s="124">
        <f>C242/100*Main!$AF$2*1.2</f>
        <v>0</v>
      </c>
      <c r="E242" s="125">
        <f>D242*Main!$AF$4</f>
        <v>0</v>
      </c>
    </row>
    <row r="243" spans="1:5" x14ac:dyDescent="0.35">
      <c r="A243" s="128"/>
      <c r="B243" s="122"/>
      <c r="D243" s="124">
        <f>C243/100*Main!$AF$2*1.2</f>
        <v>0</v>
      </c>
      <c r="E243" s="125">
        <f>D243*Main!$AF$4</f>
        <v>0</v>
      </c>
    </row>
    <row r="244" spans="1:5" x14ac:dyDescent="0.35">
      <c r="A244" s="128"/>
      <c r="B244" s="122"/>
      <c r="D244" s="124">
        <f>C244/100*Main!$AF$2*1.2</f>
        <v>0</v>
      </c>
      <c r="E244" s="125">
        <f>D244*Main!$AF$4</f>
        <v>0</v>
      </c>
    </row>
    <row r="245" spans="1:5" x14ac:dyDescent="0.35">
      <c r="A245" s="128"/>
      <c r="B245" s="122"/>
      <c r="D245" s="124">
        <f>C245/100*Main!$AF$2*1.2</f>
        <v>0</v>
      </c>
      <c r="E245" s="125">
        <f>D245*Main!$AF$4</f>
        <v>0</v>
      </c>
    </row>
    <row r="246" spans="1:5" x14ac:dyDescent="0.35">
      <c r="A246" s="128"/>
      <c r="B246" s="122"/>
      <c r="D246" s="124">
        <f>C246/100*Main!$AF$2*1.2</f>
        <v>0</v>
      </c>
      <c r="E246" s="125">
        <f>D246*Main!$AF$4</f>
        <v>0</v>
      </c>
    </row>
    <row r="247" spans="1:5" x14ac:dyDescent="0.35">
      <c r="A247" s="128"/>
      <c r="B247" s="122"/>
      <c r="D247" s="124">
        <f>C247/100*Main!$AF$2*1.2</f>
        <v>0</v>
      </c>
      <c r="E247" s="125">
        <f>D247*Main!$AF$4</f>
        <v>0</v>
      </c>
    </row>
    <row r="248" spans="1:5" x14ac:dyDescent="0.35">
      <c r="A248" s="128"/>
      <c r="B248" s="122"/>
      <c r="D248" s="124">
        <f>C248/100*Main!$AF$2*1.2</f>
        <v>0</v>
      </c>
      <c r="E248" s="125">
        <f>D248*Main!$AF$4</f>
        <v>0</v>
      </c>
    </row>
    <row r="249" spans="1:5" x14ac:dyDescent="0.35">
      <c r="A249" s="128"/>
      <c r="B249" s="122"/>
      <c r="D249" s="124">
        <f>C249/100*Main!$AF$2*1.2</f>
        <v>0</v>
      </c>
      <c r="E249" s="125">
        <f>D249*Main!$AF$4</f>
        <v>0</v>
      </c>
    </row>
    <row r="250" spans="1:5" x14ac:dyDescent="0.35">
      <c r="A250" s="128"/>
      <c r="B250" s="122"/>
      <c r="D250" s="124">
        <f>C250/100*Main!$AF$2*1.2</f>
        <v>0</v>
      </c>
      <c r="E250" s="125">
        <f>D250*Main!$AF$4</f>
        <v>0</v>
      </c>
    </row>
    <row r="251" spans="1:5" x14ac:dyDescent="0.35">
      <c r="A251" s="128"/>
      <c r="B251" s="122"/>
      <c r="D251" s="124">
        <f>C251/100*Main!$AF$2*1.2</f>
        <v>0</v>
      </c>
      <c r="E251" s="125">
        <f>D251*Main!$AF$4</f>
        <v>0</v>
      </c>
    </row>
    <row r="252" spans="1:5" x14ac:dyDescent="0.35">
      <c r="A252" s="128"/>
      <c r="B252" s="122"/>
      <c r="D252" s="124">
        <f>C252/100*Main!$AF$2*1.2</f>
        <v>0</v>
      </c>
      <c r="E252" s="125">
        <f>D252*Main!$AF$4</f>
        <v>0</v>
      </c>
    </row>
    <row r="253" spans="1:5" x14ac:dyDescent="0.35">
      <c r="A253" s="128"/>
      <c r="B253" s="122"/>
      <c r="D253" s="124">
        <f>C253/100*Main!$AF$2*1.2</f>
        <v>0</v>
      </c>
      <c r="E253" s="125">
        <f>D253*Main!$AF$4</f>
        <v>0</v>
      </c>
    </row>
    <row r="254" spans="1:5" x14ac:dyDescent="0.35">
      <c r="A254" s="128"/>
      <c r="B254" s="122"/>
      <c r="D254" s="124">
        <f>C254/100*Main!$AF$2*1.2</f>
        <v>0</v>
      </c>
      <c r="E254" s="125">
        <f>D254*Main!$AF$4</f>
        <v>0</v>
      </c>
    </row>
    <row r="255" spans="1:5" x14ac:dyDescent="0.35">
      <c r="A255" s="128"/>
      <c r="B255" s="122"/>
      <c r="D255" s="124">
        <f>C255/100*Main!$AF$2*1.2</f>
        <v>0</v>
      </c>
      <c r="E255" s="125">
        <f>D255*Main!$AF$4</f>
        <v>0</v>
      </c>
    </row>
    <row r="256" spans="1:5" x14ac:dyDescent="0.35">
      <c r="A256" s="128"/>
      <c r="B256" s="122"/>
      <c r="D256" s="124">
        <f>C256/100*Main!$AF$2*1.2</f>
        <v>0</v>
      </c>
      <c r="E256" s="125">
        <f>D256*Main!$AF$4</f>
        <v>0</v>
      </c>
    </row>
    <row r="257" spans="1:5" x14ac:dyDescent="0.35">
      <c r="A257" s="128"/>
      <c r="B257" s="122"/>
      <c r="D257" s="124">
        <f>C257/100*Main!$AF$2*1.2</f>
        <v>0</v>
      </c>
      <c r="E257" s="125">
        <f>D257*Main!$AF$4</f>
        <v>0</v>
      </c>
    </row>
    <row r="258" spans="1:5" x14ac:dyDescent="0.35">
      <c r="A258" s="128"/>
      <c r="B258" s="122"/>
      <c r="D258" s="124">
        <f>C258/100*Main!$AF$2*1.2</f>
        <v>0</v>
      </c>
      <c r="E258" s="125">
        <f>D258*Main!$AF$4</f>
        <v>0</v>
      </c>
    </row>
    <row r="259" spans="1:5" x14ac:dyDescent="0.35">
      <c r="A259" s="128"/>
      <c r="B259" s="122"/>
      <c r="D259" s="124">
        <f>C259/100*Main!$AF$2*1.2</f>
        <v>0</v>
      </c>
      <c r="E259" s="125">
        <f>D259*Main!$AF$4</f>
        <v>0</v>
      </c>
    </row>
    <row r="260" spans="1:5" x14ac:dyDescent="0.35">
      <c r="A260" s="128"/>
      <c r="B260" s="122"/>
      <c r="D260" s="124">
        <f>C260/100*Main!$AF$2*1.2</f>
        <v>0</v>
      </c>
      <c r="E260" s="125">
        <f>D260*Main!$AF$4</f>
        <v>0</v>
      </c>
    </row>
    <row r="261" spans="1:5" x14ac:dyDescent="0.35">
      <c r="A261" s="128"/>
      <c r="B261" s="122"/>
      <c r="D261" s="124">
        <f>C261/100*Main!$AF$2*1.2</f>
        <v>0</v>
      </c>
      <c r="E261" s="125">
        <f>D261*Main!$AF$4</f>
        <v>0</v>
      </c>
    </row>
    <row r="262" spans="1:5" x14ac:dyDescent="0.35">
      <c r="A262" s="128"/>
      <c r="B262" s="122"/>
      <c r="D262" s="124">
        <f>C262/100*Main!$AF$2*1.2</f>
        <v>0</v>
      </c>
      <c r="E262" s="125">
        <f>D262*Main!$AF$4</f>
        <v>0</v>
      </c>
    </row>
    <row r="263" spans="1:5" x14ac:dyDescent="0.35">
      <c r="A263" s="128"/>
      <c r="B263" s="122"/>
      <c r="D263" s="124">
        <f>C263/100*Main!$AF$2*1.2</f>
        <v>0</v>
      </c>
      <c r="E263" s="125">
        <f>D263*Main!$AF$4</f>
        <v>0</v>
      </c>
    </row>
    <row r="264" spans="1:5" x14ac:dyDescent="0.35">
      <c r="A264" s="128"/>
      <c r="B264" s="122"/>
      <c r="D264" s="124">
        <f>C264/100*Main!$AF$2*1.2</f>
        <v>0</v>
      </c>
      <c r="E264" s="125">
        <f>D264*Main!$AF$4</f>
        <v>0</v>
      </c>
    </row>
    <row r="265" spans="1:5" x14ac:dyDescent="0.35">
      <c r="A265" s="128"/>
      <c r="B265" s="122"/>
      <c r="D265" s="124">
        <f>C265/100*Main!$AF$2*1.2</f>
        <v>0</v>
      </c>
      <c r="E265" s="125">
        <f>D265*Main!$AF$4</f>
        <v>0</v>
      </c>
    </row>
    <row r="266" spans="1:5" x14ac:dyDescent="0.35">
      <c r="A266" s="128"/>
      <c r="B266" s="122"/>
      <c r="D266" s="124">
        <f>C266/100*Main!$AF$2*1.2</f>
        <v>0</v>
      </c>
      <c r="E266" s="125">
        <f>D266*Main!$AF$4</f>
        <v>0</v>
      </c>
    </row>
    <row r="267" spans="1:5" x14ac:dyDescent="0.35">
      <c r="A267" s="128"/>
      <c r="B267" s="122"/>
      <c r="D267" s="124">
        <f>C267/100*Main!$AF$2*1.2</f>
        <v>0</v>
      </c>
      <c r="E267" s="125">
        <f>D267*Main!$AF$4</f>
        <v>0</v>
      </c>
    </row>
    <row r="268" spans="1:5" x14ac:dyDescent="0.35">
      <c r="A268" s="128"/>
      <c r="B268" s="122"/>
      <c r="D268" s="124">
        <f>C268/100*Main!$AF$2*1.2</f>
        <v>0</v>
      </c>
      <c r="E268" s="125">
        <f>D268*Main!$AF$4</f>
        <v>0</v>
      </c>
    </row>
    <row r="269" spans="1:5" x14ac:dyDescent="0.35">
      <c r="A269" s="128"/>
      <c r="B269" s="122"/>
      <c r="D269" s="124">
        <f>C269/100*Main!$AF$2*1.2</f>
        <v>0</v>
      </c>
      <c r="E269" s="125">
        <f>D269*Main!$AF$4</f>
        <v>0</v>
      </c>
    </row>
    <row r="270" spans="1:5" x14ac:dyDescent="0.35">
      <c r="A270" s="128"/>
      <c r="B270" s="122"/>
      <c r="D270" s="124">
        <f>C270/100*Main!$AF$2*1.2</f>
        <v>0</v>
      </c>
      <c r="E270" s="125">
        <f>D270*Main!$AF$4</f>
        <v>0</v>
      </c>
    </row>
    <row r="271" spans="1:5" x14ac:dyDescent="0.35">
      <c r="A271" s="128"/>
      <c r="B271" s="122"/>
      <c r="D271" s="124">
        <f>C271/100*Main!$AF$2*1.2</f>
        <v>0</v>
      </c>
      <c r="E271" s="125">
        <f>D271*Main!$AF$4</f>
        <v>0</v>
      </c>
    </row>
    <row r="272" spans="1:5" x14ac:dyDescent="0.35">
      <c r="A272" s="128"/>
      <c r="B272" s="122"/>
      <c r="D272" s="124">
        <f>C272/100*Main!$AF$2*1.2</f>
        <v>0</v>
      </c>
      <c r="E272" s="125">
        <f>D272*Main!$AF$4</f>
        <v>0</v>
      </c>
    </row>
    <row r="273" spans="1:5" x14ac:dyDescent="0.35">
      <c r="A273" s="128"/>
      <c r="B273" s="122"/>
      <c r="D273" s="124">
        <f>C273/100*Main!$AF$2*1.2</f>
        <v>0</v>
      </c>
      <c r="E273" s="125">
        <f>D273*Main!$AF$4</f>
        <v>0</v>
      </c>
    </row>
    <row r="274" spans="1:5" x14ac:dyDescent="0.35">
      <c r="A274" s="128"/>
      <c r="B274" s="122"/>
      <c r="D274" s="124">
        <f>C274/100*Main!$AF$2*1.2</f>
        <v>0</v>
      </c>
      <c r="E274" s="125">
        <f>D274*Main!$AF$4</f>
        <v>0</v>
      </c>
    </row>
    <row r="275" spans="1:5" x14ac:dyDescent="0.35">
      <c r="A275" s="128"/>
      <c r="B275" s="122"/>
      <c r="D275" s="124">
        <f>C275/100*Main!$AF$2*1.2</f>
        <v>0</v>
      </c>
      <c r="E275" s="125">
        <f>D275*Main!$AF$4</f>
        <v>0</v>
      </c>
    </row>
    <row r="276" spans="1:5" x14ac:dyDescent="0.35">
      <c r="A276" s="128"/>
      <c r="B276" s="122"/>
      <c r="D276" s="124">
        <f>C276/100*Main!$AF$2*1.2</f>
        <v>0</v>
      </c>
      <c r="E276" s="125">
        <f>D276*Main!$AF$4</f>
        <v>0</v>
      </c>
    </row>
    <row r="277" spans="1:5" x14ac:dyDescent="0.35">
      <c r="A277" s="128"/>
      <c r="B277" s="122"/>
      <c r="D277" s="124">
        <f>C277/100*Main!$AF$2*1.2</f>
        <v>0</v>
      </c>
      <c r="E277" s="125">
        <f>D277*Main!$AF$4</f>
        <v>0</v>
      </c>
    </row>
    <row r="278" spans="1:5" x14ac:dyDescent="0.35">
      <c r="A278" s="128"/>
      <c r="B278" s="122"/>
      <c r="D278" s="124">
        <f>C278/100*Main!$AF$2*1.2</f>
        <v>0</v>
      </c>
      <c r="E278" s="125">
        <f>D278*Main!$AF$4</f>
        <v>0</v>
      </c>
    </row>
    <row r="279" spans="1:5" x14ac:dyDescent="0.35">
      <c r="A279" s="128"/>
      <c r="B279" s="122"/>
      <c r="D279" s="124">
        <f>C279/100*Main!$AF$2*1.2</f>
        <v>0</v>
      </c>
      <c r="E279" s="125">
        <f>D279*Main!$AF$4</f>
        <v>0</v>
      </c>
    </row>
    <row r="280" spans="1:5" x14ac:dyDescent="0.35">
      <c r="A280" s="128"/>
      <c r="B280" s="122"/>
      <c r="D280" s="124">
        <f>C280/100*Main!$AF$2*1.2</f>
        <v>0</v>
      </c>
      <c r="E280" s="125">
        <f>D280*Main!$AF$4</f>
        <v>0</v>
      </c>
    </row>
    <row r="281" spans="1:5" x14ac:dyDescent="0.35">
      <c r="A281" s="128"/>
      <c r="B281" s="122"/>
      <c r="D281" s="124">
        <f>C281/100*Main!$AF$2*1.2</f>
        <v>0</v>
      </c>
      <c r="E281" s="125">
        <f>D281*Main!$AF$4</f>
        <v>0</v>
      </c>
    </row>
    <row r="282" spans="1:5" x14ac:dyDescent="0.35">
      <c r="A282" s="128"/>
      <c r="B282" s="122"/>
      <c r="D282" s="124">
        <f>C282/100*Main!$AF$2*1.2</f>
        <v>0</v>
      </c>
      <c r="E282" s="125">
        <f>D282*Main!$AF$4</f>
        <v>0</v>
      </c>
    </row>
    <row r="283" spans="1:5" x14ac:dyDescent="0.35">
      <c r="A283" s="128"/>
      <c r="B283" s="122"/>
      <c r="D283" s="124">
        <f>C283/100*Main!$AF$2*1.2</f>
        <v>0</v>
      </c>
      <c r="E283" s="125">
        <f>D283*Main!$AF$4</f>
        <v>0</v>
      </c>
    </row>
    <row r="284" spans="1:5" x14ac:dyDescent="0.35">
      <c r="A284" s="128"/>
      <c r="B284" s="122"/>
      <c r="D284" s="124">
        <f>C284/100*Main!$AF$2*1.2</f>
        <v>0</v>
      </c>
      <c r="E284" s="125">
        <f>D284*Main!$AF$4</f>
        <v>0</v>
      </c>
    </row>
    <row r="285" spans="1:5" x14ac:dyDescent="0.35">
      <c r="A285" s="128"/>
      <c r="B285" s="122"/>
      <c r="D285" s="124">
        <f>C285/100*Main!$AF$2*1.2</f>
        <v>0</v>
      </c>
      <c r="E285" s="125">
        <f>D285*Main!$AF$4</f>
        <v>0</v>
      </c>
    </row>
    <row r="286" spans="1:5" x14ac:dyDescent="0.35">
      <c r="A286" s="128"/>
      <c r="B286" s="122"/>
      <c r="D286" s="124">
        <f>C286/100*Main!$AF$2*1.2</f>
        <v>0</v>
      </c>
      <c r="E286" s="125">
        <f>D286*Main!$AF$4</f>
        <v>0</v>
      </c>
    </row>
    <row r="287" spans="1:5" x14ac:dyDescent="0.35">
      <c r="A287" s="128"/>
      <c r="B287" s="122"/>
      <c r="D287" s="124">
        <f>C287/100*Main!$AF$2*1.2</f>
        <v>0</v>
      </c>
      <c r="E287" s="125">
        <f>D287*Main!$AF$4</f>
        <v>0</v>
      </c>
    </row>
    <row r="288" spans="1:5" x14ac:dyDescent="0.35">
      <c r="A288" s="128"/>
      <c r="B288" s="122"/>
      <c r="D288" s="124">
        <f>C288/100*Main!$AF$2*1.2</f>
        <v>0</v>
      </c>
      <c r="E288" s="125">
        <f>D288*Main!$AF$4</f>
        <v>0</v>
      </c>
    </row>
    <row r="289" spans="1:5" x14ac:dyDescent="0.35">
      <c r="A289" s="128"/>
      <c r="B289" s="122"/>
      <c r="D289" s="124">
        <f>C289/100*Main!$AF$2*1.2</f>
        <v>0</v>
      </c>
      <c r="E289" s="125">
        <f>D289*Main!$AF$4</f>
        <v>0</v>
      </c>
    </row>
    <row r="290" spans="1:5" x14ac:dyDescent="0.35">
      <c r="A290" s="128"/>
      <c r="B290" s="122"/>
      <c r="D290" s="124">
        <f>C290/100*Main!$AF$2*1.2</f>
        <v>0</v>
      </c>
      <c r="E290" s="125">
        <f>D290*Main!$AF$4</f>
        <v>0</v>
      </c>
    </row>
    <row r="291" spans="1:5" x14ac:dyDescent="0.35">
      <c r="A291" s="128"/>
      <c r="B291" s="122"/>
      <c r="D291" s="124">
        <f>C291/100*Main!$AF$2*1.2</f>
        <v>0</v>
      </c>
      <c r="E291" s="125">
        <f>D291*Main!$AF$4</f>
        <v>0</v>
      </c>
    </row>
    <row r="292" spans="1:5" x14ac:dyDescent="0.35">
      <c r="A292" s="128"/>
      <c r="B292" s="122"/>
      <c r="D292" s="124">
        <f>C292/100*Main!$AF$2*1.2</f>
        <v>0</v>
      </c>
      <c r="E292" s="125">
        <f>D292*Main!$AF$4</f>
        <v>0</v>
      </c>
    </row>
    <row r="293" spans="1:5" x14ac:dyDescent="0.35">
      <c r="A293" s="128"/>
      <c r="B293" s="122"/>
      <c r="D293" s="124">
        <f>C293/100*Main!$AF$2*1.2</f>
        <v>0</v>
      </c>
      <c r="E293" s="125">
        <f>D293*Main!$AF$4</f>
        <v>0</v>
      </c>
    </row>
    <row r="294" spans="1:5" x14ac:dyDescent="0.35">
      <c r="A294" s="128"/>
      <c r="B294" s="122"/>
      <c r="D294" s="124">
        <f>C294/100*Main!$AF$2*1.2</f>
        <v>0</v>
      </c>
      <c r="E294" s="125">
        <f>D294*Main!$AF$4</f>
        <v>0</v>
      </c>
    </row>
    <row r="295" spans="1:5" x14ac:dyDescent="0.35">
      <c r="A295" s="128"/>
      <c r="B295" s="122"/>
      <c r="D295" s="124">
        <f>C295/100*Main!$AF$2*1.2</f>
        <v>0</v>
      </c>
      <c r="E295" s="125">
        <f>D295*Main!$AF$4</f>
        <v>0</v>
      </c>
    </row>
    <row r="296" spans="1:5" x14ac:dyDescent="0.35">
      <c r="A296" s="128"/>
      <c r="B296" s="122"/>
      <c r="D296" s="124">
        <f>C296/100*Main!$AF$2*1.2</f>
        <v>0</v>
      </c>
      <c r="E296" s="125">
        <f>D296*Main!$AF$4</f>
        <v>0</v>
      </c>
    </row>
    <row r="297" spans="1:5" x14ac:dyDescent="0.35">
      <c r="A297" s="128"/>
      <c r="B297" s="122"/>
      <c r="D297" s="124">
        <f>C297/100*Main!$AF$2*1.2</f>
        <v>0</v>
      </c>
      <c r="E297" s="125">
        <f>D297*Main!$AF$4</f>
        <v>0</v>
      </c>
    </row>
    <row r="298" spans="1:5" x14ac:dyDescent="0.35">
      <c r="A298" s="128"/>
      <c r="B298" s="122"/>
      <c r="D298" s="124">
        <f>C298/100*Main!$AF$2*1.2</f>
        <v>0</v>
      </c>
      <c r="E298" s="125">
        <f>D298*Main!$AF$4</f>
        <v>0</v>
      </c>
    </row>
    <row r="299" spans="1:5" x14ac:dyDescent="0.35">
      <c r="A299" s="128"/>
      <c r="B299" s="122"/>
      <c r="D299" s="124">
        <f>C299/100*Main!$AF$2*1.2</f>
        <v>0</v>
      </c>
      <c r="E299" s="125">
        <f>D299*Main!$AF$4</f>
        <v>0</v>
      </c>
    </row>
    <row r="300" spans="1:5" x14ac:dyDescent="0.35">
      <c r="A300" s="128"/>
      <c r="B300" s="122"/>
      <c r="D300" s="124">
        <f>C300/100*Main!$AF$2*1.2</f>
        <v>0</v>
      </c>
      <c r="E300" s="125">
        <f>D300*Main!$AF$4</f>
        <v>0</v>
      </c>
    </row>
    <row r="301" spans="1:5" x14ac:dyDescent="0.35">
      <c r="A301" s="128"/>
      <c r="B301" s="122"/>
      <c r="D301" s="124">
        <f>C301/100*Main!$AF$2*1.2</f>
        <v>0</v>
      </c>
      <c r="E301" s="125">
        <f>D301*Main!$AF$4</f>
        <v>0</v>
      </c>
    </row>
    <row r="302" spans="1:5" x14ac:dyDescent="0.35">
      <c r="A302" s="128"/>
      <c r="B302" s="122"/>
      <c r="D302" s="124">
        <f>C302/100*Main!$AF$2*1.2</f>
        <v>0</v>
      </c>
      <c r="E302" s="125">
        <f>D302*Main!$AF$4</f>
        <v>0</v>
      </c>
    </row>
    <row r="303" spans="1:5" x14ac:dyDescent="0.35">
      <c r="A303" s="128"/>
      <c r="B303" s="122"/>
      <c r="D303" s="124">
        <f>C303/100*Main!$AF$2*1.2</f>
        <v>0</v>
      </c>
      <c r="E303" s="125">
        <f>D303*Main!$AF$4</f>
        <v>0</v>
      </c>
    </row>
    <row r="304" spans="1:5" x14ac:dyDescent="0.35">
      <c r="A304" s="128"/>
      <c r="B304" s="122"/>
      <c r="D304" s="124">
        <f>C304/100*Main!$AF$2*1.2</f>
        <v>0</v>
      </c>
      <c r="E304" s="125">
        <f>D304*Main!$AF$4</f>
        <v>0</v>
      </c>
    </row>
    <row r="305" spans="1:5" x14ac:dyDescent="0.35">
      <c r="A305" s="128"/>
      <c r="B305" s="122"/>
      <c r="D305" s="124">
        <f>C305/100*Main!$AF$2*1.2</f>
        <v>0</v>
      </c>
      <c r="E305" s="125">
        <f>D305*Main!$AF$4</f>
        <v>0</v>
      </c>
    </row>
    <row r="306" spans="1:5" x14ac:dyDescent="0.35">
      <c r="A306" s="128"/>
      <c r="B306" s="122"/>
      <c r="D306" s="124">
        <f>C306/100*Main!$AF$2*1.2</f>
        <v>0</v>
      </c>
      <c r="E306" s="125">
        <f>D306*Main!$AF$4</f>
        <v>0</v>
      </c>
    </row>
    <row r="307" spans="1:5" x14ac:dyDescent="0.35">
      <c r="A307" s="128"/>
      <c r="B307" s="122"/>
      <c r="D307" s="124">
        <f>C307/100*Main!$AF$2*1.2</f>
        <v>0</v>
      </c>
      <c r="E307" s="125">
        <f>D307*Main!$AF$4</f>
        <v>0</v>
      </c>
    </row>
    <row r="308" spans="1:5" x14ac:dyDescent="0.35">
      <c r="A308" s="128"/>
      <c r="B308" s="122"/>
      <c r="D308" s="124">
        <f>C308/100*Main!$AF$2*1.2</f>
        <v>0</v>
      </c>
      <c r="E308" s="125">
        <f>D308*Main!$AF$4</f>
        <v>0</v>
      </c>
    </row>
    <row r="309" spans="1:5" x14ac:dyDescent="0.35">
      <c r="A309" s="128"/>
      <c r="B309" s="122"/>
      <c r="D309" s="124">
        <f>C309/100*Main!$AF$2*1.2</f>
        <v>0</v>
      </c>
      <c r="E309" s="125">
        <f>D309*Main!$AF$4</f>
        <v>0</v>
      </c>
    </row>
    <row r="310" spans="1:5" x14ac:dyDescent="0.35">
      <c r="A310" s="128"/>
      <c r="B310" s="122"/>
      <c r="D310" s="124">
        <f>C310/100*Main!$AF$2*1.2</f>
        <v>0</v>
      </c>
      <c r="E310" s="125">
        <f>D310*Main!$AF$4</f>
        <v>0</v>
      </c>
    </row>
    <row r="311" spans="1:5" x14ac:dyDescent="0.35">
      <c r="A311" s="128"/>
      <c r="B311" s="122"/>
      <c r="D311" s="124">
        <f>C311/100*Main!$AF$2*1.2</f>
        <v>0</v>
      </c>
      <c r="E311" s="125">
        <f>D311*Main!$AF$4</f>
        <v>0</v>
      </c>
    </row>
    <row r="312" spans="1:5" x14ac:dyDescent="0.35">
      <c r="A312" s="128"/>
      <c r="B312" s="122"/>
      <c r="D312" s="124">
        <f>C312/100*Main!$AF$2*1.2</f>
        <v>0</v>
      </c>
      <c r="E312" s="125">
        <f>D312*Main!$AF$4</f>
        <v>0</v>
      </c>
    </row>
    <row r="313" spans="1:5" x14ac:dyDescent="0.35">
      <c r="A313" s="128"/>
      <c r="B313" s="122"/>
      <c r="D313" s="124">
        <f>C313/100*Main!$AF$2*1.2</f>
        <v>0</v>
      </c>
      <c r="E313" s="125">
        <f>D313*Main!$AF$4</f>
        <v>0</v>
      </c>
    </row>
    <row r="314" spans="1:5" x14ac:dyDescent="0.35">
      <c r="A314" s="128"/>
      <c r="B314" s="122"/>
      <c r="D314" s="124">
        <f>C314/100*Main!$AF$2*1.2</f>
        <v>0</v>
      </c>
      <c r="E314" s="125">
        <f>D314*Main!$AF$4</f>
        <v>0</v>
      </c>
    </row>
    <row r="315" spans="1:5" x14ac:dyDescent="0.35">
      <c r="A315" s="128"/>
      <c r="B315" s="122"/>
      <c r="D315" s="124">
        <f>C315/100*Main!$AF$2*1.2</f>
        <v>0</v>
      </c>
      <c r="E315" s="125">
        <f>D315*Main!$AF$4</f>
        <v>0</v>
      </c>
    </row>
    <row r="316" spans="1:5" x14ac:dyDescent="0.35">
      <c r="A316" s="128"/>
      <c r="B316" s="122"/>
      <c r="D316" s="124">
        <f>C316/100*Main!$AF$2*1.2</f>
        <v>0</v>
      </c>
      <c r="E316" s="125">
        <f>D316*Main!$AF$4</f>
        <v>0</v>
      </c>
    </row>
    <row r="317" spans="1:5" x14ac:dyDescent="0.35">
      <c r="A317" s="128"/>
      <c r="B317" s="122"/>
      <c r="D317" s="124">
        <f>C317/100*Main!$AF$2*1.2</f>
        <v>0</v>
      </c>
      <c r="E317" s="125">
        <f>D317*Main!$AF$4</f>
        <v>0</v>
      </c>
    </row>
    <row r="318" spans="1:5" x14ac:dyDescent="0.35">
      <c r="A318" s="128"/>
      <c r="B318" s="122"/>
      <c r="D318" s="124">
        <f>C318/100*Main!$AF$2*1.2</f>
        <v>0</v>
      </c>
      <c r="E318" s="125">
        <f>D318*Main!$AF$4</f>
        <v>0</v>
      </c>
    </row>
    <row r="319" spans="1:5" x14ac:dyDescent="0.35">
      <c r="A319" s="128"/>
      <c r="B319" s="122"/>
      <c r="D319" s="124">
        <f>C319/100*Main!$AF$2*1.2</f>
        <v>0</v>
      </c>
      <c r="E319" s="125">
        <f>D319*Main!$AF$4</f>
        <v>0</v>
      </c>
    </row>
    <row r="320" spans="1:5" x14ac:dyDescent="0.35">
      <c r="A320" s="128"/>
      <c r="B320" s="122"/>
      <c r="D320" s="124">
        <f>C320/100*Main!$AF$2*1.2</f>
        <v>0</v>
      </c>
      <c r="E320" s="125">
        <f>D320*Main!$AF$4</f>
        <v>0</v>
      </c>
    </row>
    <row r="321" spans="1:5" x14ac:dyDescent="0.35">
      <c r="A321" s="128"/>
      <c r="B321" s="122"/>
      <c r="D321" s="124">
        <f>C321/100*Main!$AF$2*1.2</f>
        <v>0</v>
      </c>
      <c r="E321" s="125">
        <f>D321*Main!$AF$4</f>
        <v>0</v>
      </c>
    </row>
    <row r="322" spans="1:5" x14ac:dyDescent="0.35">
      <c r="A322" s="128"/>
      <c r="B322" s="122"/>
      <c r="D322" s="124">
        <f>C322/100*Main!$AF$2*1.2</f>
        <v>0</v>
      </c>
      <c r="E322" s="125">
        <f>D322*Main!$AF$4</f>
        <v>0</v>
      </c>
    </row>
    <row r="323" spans="1:5" x14ac:dyDescent="0.35">
      <c r="A323" s="128"/>
      <c r="B323" s="122"/>
      <c r="D323" s="124">
        <f>C323/100*Main!$AF$2*1.2</f>
        <v>0</v>
      </c>
      <c r="E323" s="125">
        <f>D323*Main!$AF$4</f>
        <v>0</v>
      </c>
    </row>
    <row r="324" spans="1:5" x14ac:dyDescent="0.35">
      <c r="A324" s="128"/>
      <c r="B324" s="122"/>
      <c r="D324" s="124">
        <f>C324/100*Main!$AF$2*1.2</f>
        <v>0</v>
      </c>
      <c r="E324" s="125">
        <f>D324*Main!$AF$4</f>
        <v>0</v>
      </c>
    </row>
    <row r="325" spans="1:5" x14ac:dyDescent="0.35">
      <c r="A325" s="128"/>
      <c r="B325" s="122"/>
      <c r="D325" s="124">
        <f>C325/100*Main!$AF$2*1.2</f>
        <v>0</v>
      </c>
      <c r="E325" s="125">
        <f>D325*Main!$AF$4</f>
        <v>0</v>
      </c>
    </row>
    <row r="326" spans="1:5" x14ac:dyDescent="0.35">
      <c r="A326" s="128"/>
      <c r="B326" s="122"/>
      <c r="D326" s="124">
        <f>C326/100*Main!$AF$2*1.2</f>
        <v>0</v>
      </c>
      <c r="E326" s="125">
        <f>D326*Main!$AF$4</f>
        <v>0</v>
      </c>
    </row>
    <row r="327" spans="1:5" x14ac:dyDescent="0.35">
      <c r="A327" s="128"/>
      <c r="B327" s="122"/>
      <c r="D327" s="124">
        <f>C327/100*Main!$AF$2*1.2</f>
        <v>0</v>
      </c>
      <c r="E327" s="125">
        <f>D327*Main!$AF$4</f>
        <v>0</v>
      </c>
    </row>
    <row r="328" spans="1:5" x14ac:dyDescent="0.35">
      <c r="A328" s="128"/>
      <c r="B328" s="122"/>
      <c r="D328" s="124">
        <f>C328/100*Main!$AF$2*1.2</f>
        <v>0</v>
      </c>
      <c r="E328" s="125">
        <f>D328*Main!$AF$4</f>
        <v>0</v>
      </c>
    </row>
    <row r="329" spans="1:5" x14ac:dyDescent="0.35">
      <c r="A329" s="128"/>
      <c r="B329" s="122"/>
      <c r="D329" s="124">
        <f>C329/100*Main!$AF$2*1.2</f>
        <v>0</v>
      </c>
      <c r="E329" s="125">
        <f>D329*Main!$AF$4</f>
        <v>0</v>
      </c>
    </row>
    <row r="330" spans="1:5" x14ac:dyDescent="0.35">
      <c r="A330" s="128"/>
      <c r="B330" s="122"/>
      <c r="D330" s="124">
        <f>C330/100*Main!$AF$2*1.2</f>
        <v>0</v>
      </c>
      <c r="E330" s="125">
        <f>D330*Main!$AF$4</f>
        <v>0</v>
      </c>
    </row>
    <row r="331" spans="1:5" x14ac:dyDescent="0.35">
      <c r="A331" s="128"/>
      <c r="B331" s="122"/>
      <c r="D331" s="124">
        <f>C331/100*Main!$AF$2*1.2</f>
        <v>0</v>
      </c>
      <c r="E331" s="125">
        <f>D331*Main!$AF$4</f>
        <v>0</v>
      </c>
    </row>
    <row r="332" spans="1:5" x14ac:dyDescent="0.35">
      <c r="A332" s="128"/>
      <c r="B332" s="122"/>
      <c r="D332" s="124">
        <f>C332/100*Main!$AF$2*1.2</f>
        <v>0</v>
      </c>
      <c r="E332" s="125">
        <f>D332*Main!$AF$4</f>
        <v>0</v>
      </c>
    </row>
    <row r="333" spans="1:5" x14ac:dyDescent="0.35">
      <c r="A333" s="128"/>
      <c r="B333" s="122"/>
      <c r="D333" s="124">
        <f>C333/100*Main!$AF$2*1.2</f>
        <v>0</v>
      </c>
      <c r="E333" s="125">
        <f>D333*Main!$AF$4</f>
        <v>0</v>
      </c>
    </row>
    <row r="334" spans="1:5" x14ac:dyDescent="0.35">
      <c r="A334" s="128"/>
      <c r="B334" s="122"/>
      <c r="D334" s="124">
        <f>C334/100*Main!$AF$2*1.2</f>
        <v>0</v>
      </c>
      <c r="E334" s="125">
        <f>D334*Main!$AF$4</f>
        <v>0</v>
      </c>
    </row>
    <row r="335" spans="1:5" x14ac:dyDescent="0.35">
      <c r="A335" s="128"/>
      <c r="B335" s="122"/>
      <c r="D335" s="124">
        <f>C335/100*Main!$AF$2*1.2</f>
        <v>0</v>
      </c>
      <c r="E335" s="125">
        <f>D335*Main!$AF$4</f>
        <v>0</v>
      </c>
    </row>
    <row r="336" spans="1:5" x14ac:dyDescent="0.35">
      <c r="A336" s="128"/>
      <c r="B336" s="122"/>
      <c r="D336" s="124">
        <f>C336/100*Main!$AF$2*1.2</f>
        <v>0</v>
      </c>
      <c r="E336" s="125">
        <f>D336*Main!$AF$4</f>
        <v>0</v>
      </c>
    </row>
    <row r="337" spans="1:5" x14ac:dyDescent="0.35">
      <c r="A337" s="128"/>
      <c r="B337" s="122"/>
      <c r="D337" s="124">
        <f>C337/100*Main!$AF$2*1.2</f>
        <v>0</v>
      </c>
      <c r="E337" s="125">
        <f>D337*Main!$AF$4</f>
        <v>0</v>
      </c>
    </row>
    <row r="338" spans="1:5" x14ac:dyDescent="0.35">
      <c r="A338" s="128"/>
      <c r="B338" s="122"/>
      <c r="D338" s="124">
        <f>C338/100*Main!$AF$2*1.2</f>
        <v>0</v>
      </c>
      <c r="E338" s="125">
        <f>D338*Main!$AF$4</f>
        <v>0</v>
      </c>
    </row>
    <row r="339" spans="1:5" x14ac:dyDescent="0.35">
      <c r="A339" s="128"/>
      <c r="B339" s="122"/>
      <c r="D339" s="124">
        <f>C339/100*Main!$AF$2*1.2</f>
        <v>0</v>
      </c>
      <c r="E339" s="125">
        <f>D339*Main!$AF$4</f>
        <v>0</v>
      </c>
    </row>
    <row r="340" spans="1:5" x14ac:dyDescent="0.35">
      <c r="A340" s="128"/>
      <c r="B340" s="122"/>
      <c r="D340" s="124">
        <f>C340/100*Main!$AF$2*1.2</f>
        <v>0</v>
      </c>
      <c r="E340" s="125">
        <f>D340*Main!$AF$4</f>
        <v>0</v>
      </c>
    </row>
    <row r="341" spans="1:5" x14ac:dyDescent="0.35">
      <c r="A341" s="128"/>
      <c r="B341" s="122"/>
      <c r="D341" s="124">
        <f>C341/100*Main!$AF$2*1.2</f>
        <v>0</v>
      </c>
      <c r="E341" s="125">
        <f>D341*Main!$AF$4</f>
        <v>0</v>
      </c>
    </row>
    <row r="342" spans="1:5" x14ac:dyDescent="0.35">
      <c r="A342" s="128"/>
      <c r="B342" s="122"/>
      <c r="D342" s="124">
        <f>C342/100*Main!$AF$2*1.2</f>
        <v>0</v>
      </c>
      <c r="E342" s="125">
        <f>D342*Main!$AF$4</f>
        <v>0</v>
      </c>
    </row>
    <row r="343" spans="1:5" x14ac:dyDescent="0.35">
      <c r="A343" s="128"/>
      <c r="B343" s="122"/>
      <c r="D343" s="124">
        <f>C343/100*Main!$AF$2*1.2</f>
        <v>0</v>
      </c>
      <c r="E343" s="125">
        <f>D343*Main!$AF$4</f>
        <v>0</v>
      </c>
    </row>
    <row r="344" spans="1:5" x14ac:dyDescent="0.35">
      <c r="A344" s="128"/>
      <c r="B344" s="122"/>
      <c r="D344" s="124">
        <f>C344/100*Main!$AF$2*1.2</f>
        <v>0</v>
      </c>
      <c r="E344" s="125">
        <f>D344*Main!$AF$4</f>
        <v>0</v>
      </c>
    </row>
    <row r="345" spans="1:5" x14ac:dyDescent="0.35">
      <c r="A345" s="128"/>
      <c r="B345" s="122"/>
      <c r="D345" s="124">
        <f>C345/100*Main!$AF$2*1.2</f>
        <v>0</v>
      </c>
      <c r="E345" s="125">
        <f>D345*Main!$AF$4</f>
        <v>0</v>
      </c>
    </row>
    <row r="346" spans="1:5" x14ac:dyDescent="0.35">
      <c r="A346" s="128"/>
      <c r="B346" s="122"/>
      <c r="D346" s="124">
        <f>C346/100*Main!$AF$2*1.2</f>
        <v>0</v>
      </c>
      <c r="E346" s="125">
        <f>D346*Main!$AF$4</f>
        <v>0</v>
      </c>
    </row>
    <row r="347" spans="1:5" x14ac:dyDescent="0.35">
      <c r="A347" s="128"/>
      <c r="B347" s="122"/>
      <c r="D347" s="124">
        <f>C347/100*Main!$AF$2*1.2</f>
        <v>0</v>
      </c>
      <c r="E347" s="125">
        <f>D347*Main!$AF$4</f>
        <v>0</v>
      </c>
    </row>
    <row r="348" spans="1:5" x14ac:dyDescent="0.35">
      <c r="A348" s="128"/>
      <c r="B348" s="122"/>
      <c r="D348" s="124">
        <f>C348/100*Main!$AF$2*1.2</f>
        <v>0</v>
      </c>
      <c r="E348" s="125">
        <f>D348*Main!$AF$4</f>
        <v>0</v>
      </c>
    </row>
    <row r="349" spans="1:5" x14ac:dyDescent="0.35">
      <c r="A349" s="128"/>
      <c r="B349" s="122"/>
      <c r="D349" s="124">
        <f>C349/100*Main!$AF$2*1.2</f>
        <v>0</v>
      </c>
      <c r="E349" s="125">
        <f>D349*Main!$AF$4</f>
        <v>0</v>
      </c>
    </row>
    <row r="350" spans="1:5" x14ac:dyDescent="0.35">
      <c r="A350" s="128"/>
      <c r="B350" s="122"/>
      <c r="D350" s="124">
        <f>C350/100*Main!$AF$2*1.2</f>
        <v>0</v>
      </c>
      <c r="E350" s="125">
        <f>D350*Main!$AF$4</f>
        <v>0</v>
      </c>
    </row>
    <row r="351" spans="1:5" x14ac:dyDescent="0.35">
      <c r="A351" s="128"/>
      <c r="B351" s="122"/>
      <c r="D351" s="124">
        <f>C351/100*Main!$AF$2*1.2</f>
        <v>0</v>
      </c>
      <c r="E351" s="125">
        <f>D351*Main!$AF$4</f>
        <v>0</v>
      </c>
    </row>
    <row r="352" spans="1:5" x14ac:dyDescent="0.35">
      <c r="A352" s="128"/>
      <c r="B352" s="122"/>
      <c r="D352" s="124">
        <f>C352/100*Main!$AF$2*1.2</f>
        <v>0</v>
      </c>
      <c r="E352" s="125">
        <f>D352*Main!$AF$4</f>
        <v>0</v>
      </c>
    </row>
    <row r="353" spans="1:5" x14ac:dyDescent="0.35">
      <c r="A353" s="128"/>
      <c r="B353" s="122"/>
      <c r="D353" s="124">
        <f>C353/100*Main!$AF$2*1.2</f>
        <v>0</v>
      </c>
      <c r="E353" s="125">
        <f>D353*Main!$AF$4</f>
        <v>0</v>
      </c>
    </row>
    <row r="354" spans="1:5" x14ac:dyDescent="0.35">
      <c r="A354" s="128"/>
      <c r="B354" s="122"/>
      <c r="D354" s="124">
        <f>C354/100*Main!$AF$2*1.2</f>
        <v>0</v>
      </c>
      <c r="E354" s="125">
        <f>D354*Main!$AF$4</f>
        <v>0</v>
      </c>
    </row>
    <row r="355" spans="1:5" x14ac:dyDescent="0.35">
      <c r="A355" s="128"/>
      <c r="B355" s="122"/>
      <c r="D355" s="124">
        <f>C355/100*Main!$AF$2*1.2</f>
        <v>0</v>
      </c>
      <c r="E355" s="125">
        <f>D355*Main!$AF$4</f>
        <v>0</v>
      </c>
    </row>
    <row r="356" spans="1:5" x14ac:dyDescent="0.35">
      <c r="A356" s="128"/>
      <c r="B356" s="122"/>
      <c r="D356" s="124">
        <f>C356/100*Main!$AF$2*1.2</f>
        <v>0</v>
      </c>
      <c r="E356" s="125">
        <f>D356*Main!$AF$4</f>
        <v>0</v>
      </c>
    </row>
    <row r="357" spans="1:5" x14ac:dyDescent="0.35">
      <c r="A357" s="128"/>
      <c r="B357" s="122"/>
      <c r="D357" s="124">
        <f>C357/100*Main!$AF$2*1.2</f>
        <v>0</v>
      </c>
      <c r="E357" s="125">
        <f>D357*Main!$AF$4</f>
        <v>0</v>
      </c>
    </row>
    <row r="358" spans="1:5" x14ac:dyDescent="0.35">
      <c r="A358" s="128"/>
      <c r="B358" s="122"/>
      <c r="D358" s="124">
        <f>C358/100*Main!$AF$2*1.2</f>
        <v>0</v>
      </c>
      <c r="E358" s="125">
        <f>D358*Main!$AF$4</f>
        <v>0</v>
      </c>
    </row>
    <row r="359" spans="1:5" x14ac:dyDescent="0.35">
      <c r="A359" s="128"/>
      <c r="B359" s="122"/>
      <c r="D359" s="124">
        <f>C359/100*Main!$AF$2*1.2</f>
        <v>0</v>
      </c>
      <c r="E359" s="125">
        <f>D359*Main!$AF$4</f>
        <v>0</v>
      </c>
    </row>
    <row r="360" spans="1:5" x14ac:dyDescent="0.35">
      <c r="A360" s="128"/>
      <c r="B360" s="122"/>
      <c r="D360" s="124">
        <f>C360/100*Main!$AF$2*1.2</f>
        <v>0</v>
      </c>
      <c r="E360" s="125">
        <f>D360*Main!$AF$4</f>
        <v>0</v>
      </c>
    </row>
    <row r="361" spans="1:5" x14ac:dyDescent="0.35">
      <c r="A361" s="128"/>
      <c r="B361" s="122"/>
      <c r="D361" s="124">
        <f>C361/100*Main!$AF$2*1.2</f>
        <v>0</v>
      </c>
      <c r="E361" s="125">
        <f>D361*Main!$AF$4</f>
        <v>0</v>
      </c>
    </row>
    <row r="362" spans="1:5" x14ac:dyDescent="0.35">
      <c r="A362" s="128"/>
      <c r="B362" s="122"/>
      <c r="D362" s="124">
        <f>C362/100*Main!$AF$2*1.2</f>
        <v>0</v>
      </c>
      <c r="E362" s="125">
        <f>D362*Main!$AF$4</f>
        <v>0</v>
      </c>
    </row>
    <row r="363" spans="1:5" x14ac:dyDescent="0.35">
      <c r="A363" s="128"/>
      <c r="B363" s="122"/>
      <c r="D363" s="124">
        <f>C363/100*Main!$AF$2*1.2</f>
        <v>0</v>
      </c>
      <c r="E363" s="125">
        <f>D363*Main!$AF$4</f>
        <v>0</v>
      </c>
    </row>
    <row r="364" spans="1:5" x14ac:dyDescent="0.35">
      <c r="A364" s="128"/>
      <c r="B364" s="122"/>
      <c r="D364" s="124">
        <f>C364/100*Main!$AF$2*1.2</f>
        <v>0</v>
      </c>
      <c r="E364" s="125">
        <f>D364*Main!$AF$4</f>
        <v>0</v>
      </c>
    </row>
    <row r="365" spans="1:5" x14ac:dyDescent="0.35">
      <c r="A365" s="128"/>
      <c r="B365" s="122"/>
      <c r="D365" s="124">
        <f>C365/100*Main!$AF$2*1.2</f>
        <v>0</v>
      </c>
      <c r="E365" s="125">
        <f>D365*Main!$AF$4</f>
        <v>0</v>
      </c>
    </row>
    <row r="366" spans="1:5" x14ac:dyDescent="0.35">
      <c r="A366" s="128"/>
      <c r="B366" s="122"/>
      <c r="D366" s="124">
        <f>C366/100*Main!$AF$2*1.2</f>
        <v>0</v>
      </c>
      <c r="E366" s="125">
        <f>D366*Main!$AF$4</f>
        <v>0</v>
      </c>
    </row>
    <row r="367" spans="1:5" x14ac:dyDescent="0.35">
      <c r="A367" s="128"/>
      <c r="B367" s="122"/>
      <c r="D367" s="124">
        <f>C367/100*Main!$AF$2*1.2</f>
        <v>0</v>
      </c>
      <c r="E367" s="125">
        <f>D367*Main!$AF$4</f>
        <v>0</v>
      </c>
    </row>
    <row r="368" spans="1:5" x14ac:dyDescent="0.35">
      <c r="A368" s="128"/>
      <c r="B368" s="122"/>
      <c r="D368" s="124">
        <f>C368/100*Main!$AF$2*1.2</f>
        <v>0</v>
      </c>
      <c r="E368" s="125">
        <f>D368*Main!$AF$4</f>
        <v>0</v>
      </c>
    </row>
    <row r="369" spans="1:5" x14ac:dyDescent="0.35">
      <c r="A369" s="128"/>
      <c r="B369" s="122"/>
      <c r="D369" s="124">
        <f>C369/100*Main!$AF$2*1.2</f>
        <v>0</v>
      </c>
      <c r="E369" s="125">
        <f>D369*Main!$AF$4</f>
        <v>0</v>
      </c>
    </row>
    <row r="370" spans="1:5" x14ac:dyDescent="0.35">
      <c r="A370" s="128"/>
      <c r="B370" s="122"/>
      <c r="D370" s="124">
        <f>C370/100*Main!$AF$2*1.2</f>
        <v>0</v>
      </c>
      <c r="E370" s="125">
        <f>D370*Main!$AF$4</f>
        <v>0</v>
      </c>
    </row>
    <row r="371" spans="1:5" x14ac:dyDescent="0.35">
      <c r="A371" s="128"/>
      <c r="B371" s="122"/>
      <c r="D371" s="124">
        <f>C371/100*Main!$AF$2*1.2</f>
        <v>0</v>
      </c>
      <c r="E371" s="125">
        <f>D371*Main!$AF$4</f>
        <v>0</v>
      </c>
    </row>
    <row r="372" spans="1:5" x14ac:dyDescent="0.35">
      <c r="A372" s="128"/>
      <c r="B372" s="122"/>
      <c r="D372" s="124">
        <f>C372/100*Main!$AF$2*1.2</f>
        <v>0</v>
      </c>
      <c r="E372" s="125">
        <f>D372*Main!$AF$4</f>
        <v>0</v>
      </c>
    </row>
    <row r="373" spans="1:5" x14ac:dyDescent="0.35">
      <c r="A373" s="128"/>
      <c r="B373" s="122"/>
      <c r="D373" s="124">
        <f>C373/100*Main!$AF$2*1.2</f>
        <v>0</v>
      </c>
      <c r="E373" s="125">
        <f>D373*Main!$AF$4</f>
        <v>0</v>
      </c>
    </row>
    <row r="374" spans="1:5" x14ac:dyDescent="0.35">
      <c r="A374" s="128"/>
      <c r="B374" s="122"/>
      <c r="D374" s="124">
        <f>C374/100*Main!$AF$2*1.2</f>
        <v>0</v>
      </c>
      <c r="E374" s="125">
        <f>D374*Main!$AF$4</f>
        <v>0</v>
      </c>
    </row>
    <row r="375" spans="1:5" x14ac:dyDescent="0.35">
      <c r="A375" s="128"/>
      <c r="B375" s="122"/>
      <c r="D375" s="124">
        <f>C375/100*Main!$AF$2*1.2</f>
        <v>0</v>
      </c>
      <c r="E375" s="125">
        <f>D375*Main!$AF$4</f>
        <v>0</v>
      </c>
    </row>
    <row r="376" spans="1:5" x14ac:dyDescent="0.35">
      <c r="A376" s="128"/>
      <c r="B376" s="122"/>
      <c r="D376" s="124">
        <f>C376/100*Main!$AF$2*1.2</f>
        <v>0</v>
      </c>
      <c r="E376" s="125">
        <f>D376*Main!$AF$4</f>
        <v>0</v>
      </c>
    </row>
    <row r="377" spans="1:5" x14ac:dyDescent="0.35">
      <c r="A377" s="128"/>
      <c r="B377" s="122"/>
      <c r="D377" s="124">
        <f>C377/100*Main!$AF$2*1.2</f>
        <v>0</v>
      </c>
      <c r="E377" s="125">
        <f>D377*Main!$AF$4</f>
        <v>0</v>
      </c>
    </row>
    <row r="378" spans="1:5" x14ac:dyDescent="0.35">
      <c r="A378" s="128"/>
      <c r="B378" s="122"/>
      <c r="D378" s="124">
        <f>C378/100*Main!$AF$2*1.2</f>
        <v>0</v>
      </c>
      <c r="E378" s="125">
        <f>D378*Main!$AF$4</f>
        <v>0</v>
      </c>
    </row>
    <row r="379" spans="1:5" x14ac:dyDescent="0.35">
      <c r="A379" s="128"/>
      <c r="B379" s="122"/>
      <c r="D379" s="124">
        <f>C379/100*Main!$AF$2*1.2</f>
        <v>0</v>
      </c>
      <c r="E379" s="125">
        <f>D379*Main!$AF$4</f>
        <v>0</v>
      </c>
    </row>
    <row r="380" spans="1:5" x14ac:dyDescent="0.35">
      <c r="A380" s="128"/>
      <c r="B380" s="122"/>
      <c r="D380" s="124">
        <f>C380/100*Main!$AF$2*1.2</f>
        <v>0</v>
      </c>
      <c r="E380" s="125">
        <f>D380*Main!$AF$4</f>
        <v>0</v>
      </c>
    </row>
    <row r="381" spans="1:5" x14ac:dyDescent="0.35">
      <c r="A381" s="128"/>
      <c r="B381" s="122"/>
      <c r="D381" s="124">
        <f>C381/100*Main!$AF$2*1.2</f>
        <v>0</v>
      </c>
      <c r="E381" s="125">
        <f>D381*Main!$AF$4</f>
        <v>0</v>
      </c>
    </row>
    <row r="382" spans="1:5" x14ac:dyDescent="0.35">
      <c r="A382" s="128"/>
      <c r="B382" s="122"/>
      <c r="D382" s="124">
        <f>C382/100*Main!$AF$2*1.2</f>
        <v>0</v>
      </c>
      <c r="E382" s="125">
        <f>D382*Main!$AF$4</f>
        <v>0</v>
      </c>
    </row>
    <row r="383" spans="1:5" x14ac:dyDescent="0.35">
      <c r="A383" s="128"/>
      <c r="B383" s="122"/>
      <c r="D383" s="124">
        <f>C383/100*Main!$AF$2*1.2</f>
        <v>0</v>
      </c>
      <c r="E383" s="125">
        <f>D383*Main!$AF$4</f>
        <v>0</v>
      </c>
    </row>
    <row r="384" spans="1:5" x14ac:dyDescent="0.35">
      <c r="A384" s="128"/>
      <c r="B384" s="122"/>
      <c r="D384" s="124">
        <f>C384/100*Main!$AF$2*1.2</f>
        <v>0</v>
      </c>
      <c r="E384" s="125">
        <f>D384*Main!$AF$4</f>
        <v>0</v>
      </c>
    </row>
    <row r="385" spans="1:5" x14ac:dyDescent="0.35">
      <c r="A385" s="128"/>
      <c r="B385" s="122"/>
      <c r="D385" s="124">
        <f>C385/100*Main!$AF$2*1.2</f>
        <v>0</v>
      </c>
      <c r="E385" s="125">
        <f>D385*Main!$AF$4</f>
        <v>0</v>
      </c>
    </row>
    <row r="386" spans="1:5" x14ac:dyDescent="0.35">
      <c r="A386" s="128"/>
      <c r="B386" s="122"/>
      <c r="D386" s="124">
        <f>C386/100*Main!$AF$2*1.2</f>
        <v>0</v>
      </c>
      <c r="E386" s="125">
        <f>D386*Main!$AF$4</f>
        <v>0</v>
      </c>
    </row>
    <row r="387" spans="1:5" x14ac:dyDescent="0.35">
      <c r="A387" s="128"/>
      <c r="B387" s="122"/>
      <c r="D387" s="124">
        <f>C387/100*Main!$AF$2*1.2</f>
        <v>0</v>
      </c>
      <c r="E387" s="125">
        <f>D387*Main!$AF$4</f>
        <v>0</v>
      </c>
    </row>
    <row r="388" spans="1:5" x14ac:dyDescent="0.35">
      <c r="A388" s="128"/>
      <c r="B388" s="122"/>
      <c r="D388" s="124">
        <f>C388/100*Main!$AF$2*1.2</f>
        <v>0</v>
      </c>
      <c r="E388" s="125">
        <f>D388*Main!$AF$4</f>
        <v>0</v>
      </c>
    </row>
    <row r="389" spans="1:5" x14ac:dyDescent="0.35">
      <c r="A389" s="128"/>
      <c r="B389" s="122"/>
      <c r="D389" s="124">
        <f>C389/100*Main!$AF$2*1.2</f>
        <v>0</v>
      </c>
      <c r="E389" s="125">
        <f>D389*Main!$AF$4</f>
        <v>0</v>
      </c>
    </row>
    <row r="390" spans="1:5" x14ac:dyDescent="0.35">
      <c r="A390" s="128"/>
      <c r="B390" s="122"/>
      <c r="D390" s="124">
        <f>C390/100*Main!$AF$2*1.2</f>
        <v>0</v>
      </c>
      <c r="E390" s="125">
        <f>D390*Main!$AF$4</f>
        <v>0</v>
      </c>
    </row>
    <row r="391" spans="1:5" x14ac:dyDescent="0.35">
      <c r="A391" s="128"/>
      <c r="B391" s="122"/>
      <c r="D391" s="124">
        <f>C391/100*Main!$AF$2*1.2</f>
        <v>0</v>
      </c>
      <c r="E391" s="125">
        <f>D391*Main!$AF$4</f>
        <v>0</v>
      </c>
    </row>
    <row r="392" spans="1:5" x14ac:dyDescent="0.35">
      <c r="A392" s="128"/>
      <c r="B392" s="122"/>
      <c r="D392" s="124">
        <f>C392/100*Main!$AF$2*1.2</f>
        <v>0</v>
      </c>
      <c r="E392" s="125">
        <f>D392*Main!$AF$4</f>
        <v>0</v>
      </c>
    </row>
    <row r="393" spans="1:5" x14ac:dyDescent="0.35">
      <c r="A393" s="128"/>
      <c r="B393" s="122"/>
      <c r="D393" s="124">
        <f>C393/100*Main!$AF$2*1.2</f>
        <v>0</v>
      </c>
      <c r="E393" s="125">
        <f>D393*Main!$AF$4</f>
        <v>0</v>
      </c>
    </row>
    <row r="394" spans="1:5" x14ac:dyDescent="0.35">
      <c r="A394" s="128"/>
      <c r="B394" s="122"/>
      <c r="D394" s="124">
        <f>C394/100*Main!$AF$2*1.2</f>
        <v>0</v>
      </c>
      <c r="E394" s="125">
        <f>D394*Main!$AF$4</f>
        <v>0</v>
      </c>
    </row>
    <row r="395" spans="1:5" x14ac:dyDescent="0.35">
      <c r="A395" s="128"/>
      <c r="B395" s="122"/>
      <c r="D395" s="124">
        <f>C395/100*Main!$AF$2*1.2</f>
        <v>0</v>
      </c>
      <c r="E395" s="125">
        <f>D395*Main!$AF$4</f>
        <v>0</v>
      </c>
    </row>
    <row r="396" spans="1:5" x14ac:dyDescent="0.35">
      <c r="A396" s="128"/>
      <c r="B396" s="122"/>
      <c r="D396" s="124">
        <f>C396/100*Main!$AF$2*1.2</f>
        <v>0</v>
      </c>
      <c r="E396" s="125">
        <f>D396*Main!$AF$4</f>
        <v>0</v>
      </c>
    </row>
    <row r="397" spans="1:5" x14ac:dyDescent="0.35">
      <c r="A397" s="128"/>
      <c r="B397" s="122"/>
      <c r="D397" s="124">
        <f>C397/100*Main!$AF$2*1.2</f>
        <v>0</v>
      </c>
      <c r="E397" s="125">
        <f>D397*Main!$AF$4</f>
        <v>0</v>
      </c>
    </row>
    <row r="398" spans="1:5" x14ac:dyDescent="0.35">
      <c r="A398" s="128"/>
      <c r="B398" s="122"/>
      <c r="D398" s="124">
        <f>C398/100*Main!$AF$2*1.2</f>
        <v>0</v>
      </c>
      <c r="E398" s="125">
        <f>D398*Main!$AF$4</f>
        <v>0</v>
      </c>
    </row>
    <row r="399" spans="1:5" x14ac:dyDescent="0.35">
      <c r="A399" s="128"/>
      <c r="B399" s="122"/>
      <c r="D399" s="124">
        <f>C399/100*Main!$AF$2*1.2</f>
        <v>0</v>
      </c>
      <c r="E399" s="125">
        <f>D399*Main!$AF$4</f>
        <v>0</v>
      </c>
    </row>
    <row r="400" spans="1:5" x14ac:dyDescent="0.35">
      <c r="A400" s="128"/>
      <c r="B400" s="122"/>
      <c r="D400" s="124">
        <f>C400/100*Main!$AF$2*1.2</f>
        <v>0</v>
      </c>
      <c r="E400" s="125">
        <f>D400*Main!$AF$4</f>
        <v>0</v>
      </c>
    </row>
    <row r="401" spans="1:5" x14ac:dyDescent="0.35">
      <c r="A401" s="128"/>
      <c r="B401" s="122"/>
      <c r="D401" s="124">
        <f>C401/100*Main!$AF$2*1.2</f>
        <v>0</v>
      </c>
      <c r="E401" s="125">
        <f>D401*Main!$AF$4</f>
        <v>0</v>
      </c>
    </row>
    <row r="402" spans="1:5" x14ac:dyDescent="0.35">
      <c r="A402" s="128"/>
      <c r="B402" s="122"/>
      <c r="D402" s="124">
        <f>C402/100*Main!$AF$2*1.2</f>
        <v>0</v>
      </c>
      <c r="E402" s="125">
        <f>D402*Main!$AF$4</f>
        <v>0</v>
      </c>
    </row>
    <row r="403" spans="1:5" x14ac:dyDescent="0.35">
      <c r="A403" s="128"/>
      <c r="B403" s="122"/>
      <c r="D403" s="124">
        <f>C403/100*Main!$AF$2*1.2</f>
        <v>0</v>
      </c>
      <c r="E403" s="125">
        <f>D403*Main!$AF$4</f>
        <v>0</v>
      </c>
    </row>
    <row r="404" spans="1:5" x14ac:dyDescent="0.35">
      <c r="A404" s="128"/>
      <c r="B404" s="122"/>
      <c r="D404" s="124">
        <f>C404/100*Main!$AF$2*1.2</f>
        <v>0</v>
      </c>
      <c r="E404" s="125">
        <f>D404*Main!$AF$4</f>
        <v>0</v>
      </c>
    </row>
    <row r="405" spans="1:5" x14ac:dyDescent="0.35">
      <c r="A405" s="128"/>
      <c r="B405" s="122"/>
      <c r="D405" s="124">
        <f>C405/100*Main!$AF$2*1.2</f>
        <v>0</v>
      </c>
      <c r="E405" s="125">
        <f>D405*Main!$AF$4</f>
        <v>0</v>
      </c>
    </row>
    <row r="406" spans="1:5" x14ac:dyDescent="0.35">
      <c r="A406" s="128"/>
      <c r="B406" s="122"/>
      <c r="D406" s="124">
        <f>C406/100*Main!$AF$2*1.2</f>
        <v>0</v>
      </c>
      <c r="E406" s="125">
        <f>D406*Main!$AF$4</f>
        <v>0</v>
      </c>
    </row>
    <row r="407" spans="1:5" x14ac:dyDescent="0.35">
      <c r="A407" s="128"/>
      <c r="B407" s="122"/>
      <c r="D407" s="124">
        <f>C407/100*Main!$AF$2*1.2</f>
        <v>0</v>
      </c>
      <c r="E407" s="125">
        <f>D407*Main!$AF$4</f>
        <v>0</v>
      </c>
    </row>
    <row r="408" spans="1:5" x14ac:dyDescent="0.35">
      <c r="A408" s="128"/>
      <c r="B408" s="122"/>
      <c r="D408" s="124">
        <f>C408/100*Main!$AF$2*1.2</f>
        <v>0</v>
      </c>
      <c r="E408" s="125">
        <f>D408*Main!$AF$4</f>
        <v>0</v>
      </c>
    </row>
    <row r="409" spans="1:5" x14ac:dyDescent="0.35">
      <c r="A409" s="128"/>
      <c r="B409" s="122"/>
      <c r="D409" s="124">
        <f>C409/100*Main!$AF$2*1.2</f>
        <v>0</v>
      </c>
      <c r="E409" s="125">
        <f>D409*Main!$AF$4</f>
        <v>0</v>
      </c>
    </row>
    <row r="410" spans="1:5" x14ac:dyDescent="0.35">
      <c r="A410" s="128"/>
      <c r="B410" s="122"/>
      <c r="D410" s="124">
        <f>C410/100*Main!$AF$2*1.2</f>
        <v>0</v>
      </c>
      <c r="E410" s="125">
        <f>D410*Main!$AF$4</f>
        <v>0</v>
      </c>
    </row>
    <row r="411" spans="1:5" x14ac:dyDescent="0.35">
      <c r="A411" s="128"/>
      <c r="B411" s="122"/>
      <c r="D411" s="124">
        <f>C411/100*Main!$AF$2*1.2</f>
        <v>0</v>
      </c>
      <c r="E411" s="125">
        <f>D411*Main!$AF$4</f>
        <v>0</v>
      </c>
    </row>
    <row r="412" spans="1:5" x14ac:dyDescent="0.35">
      <c r="A412" s="128"/>
      <c r="B412" s="122"/>
      <c r="D412" s="124">
        <f>C412/100*Main!$AF$2*1.2</f>
        <v>0</v>
      </c>
      <c r="E412" s="125">
        <f>D412*Main!$AF$4</f>
        <v>0</v>
      </c>
    </row>
    <row r="413" spans="1:5" x14ac:dyDescent="0.35">
      <c r="A413" s="128"/>
      <c r="B413" s="122"/>
      <c r="D413" s="124">
        <f>C413/100*Main!$AF$2*1.2</f>
        <v>0</v>
      </c>
      <c r="E413" s="125">
        <f>D413*Main!$AF$4</f>
        <v>0</v>
      </c>
    </row>
    <row r="414" spans="1:5" x14ac:dyDescent="0.35">
      <c r="A414" s="128"/>
      <c r="B414" s="122"/>
      <c r="D414" s="124">
        <f>C414/100*Main!$AF$2*1.2</f>
        <v>0</v>
      </c>
      <c r="E414" s="125">
        <f>D414*Main!$AF$4</f>
        <v>0</v>
      </c>
    </row>
    <row r="415" spans="1:5" x14ac:dyDescent="0.35">
      <c r="A415" s="128"/>
      <c r="B415" s="122"/>
      <c r="D415" s="124">
        <f>C415/100*Main!$AF$2*1.2</f>
        <v>0</v>
      </c>
      <c r="E415" s="125">
        <f>D415*Main!$AF$4</f>
        <v>0</v>
      </c>
    </row>
    <row r="416" spans="1:5" x14ac:dyDescent="0.35">
      <c r="A416" s="128"/>
      <c r="B416" s="122"/>
      <c r="D416" s="124">
        <f>C416/100*Main!$AF$2*1.2</f>
        <v>0</v>
      </c>
      <c r="E416" s="125">
        <f>D416*Main!$AF$4</f>
        <v>0</v>
      </c>
    </row>
    <row r="417" spans="1:5" x14ac:dyDescent="0.35">
      <c r="A417" s="128"/>
      <c r="B417" s="122"/>
      <c r="D417" s="124">
        <f>C417/100*Main!$AF$2*1.2</f>
        <v>0</v>
      </c>
      <c r="E417" s="125">
        <f>D417*Main!$AF$4</f>
        <v>0</v>
      </c>
    </row>
    <row r="418" spans="1:5" x14ac:dyDescent="0.35">
      <c r="A418" s="128"/>
      <c r="B418" s="122"/>
      <c r="D418" s="124">
        <f>C418/100*Main!$AF$2*1.2</f>
        <v>0</v>
      </c>
      <c r="E418" s="125">
        <f>D418*Main!$AF$4</f>
        <v>0</v>
      </c>
    </row>
    <row r="419" spans="1:5" x14ac:dyDescent="0.35">
      <c r="A419" s="128"/>
      <c r="B419" s="122"/>
      <c r="D419" s="124">
        <f>C419/100*Main!$AF$2*1.2</f>
        <v>0</v>
      </c>
      <c r="E419" s="125">
        <f>D419*Main!$AF$4</f>
        <v>0</v>
      </c>
    </row>
    <row r="420" spans="1:5" x14ac:dyDescent="0.35">
      <c r="A420" s="128"/>
      <c r="B420" s="122"/>
      <c r="D420" s="124">
        <f>C420/100*Main!$AF$2*1.2</f>
        <v>0</v>
      </c>
      <c r="E420" s="125">
        <f>D420*Main!$AF$4</f>
        <v>0</v>
      </c>
    </row>
    <row r="421" spans="1:5" x14ac:dyDescent="0.35">
      <c r="A421" s="128"/>
      <c r="B421" s="122"/>
      <c r="D421" s="124">
        <f>C421/100*Main!$AF$2*1.2</f>
        <v>0</v>
      </c>
      <c r="E421" s="125">
        <f>D421*Main!$AF$4</f>
        <v>0</v>
      </c>
    </row>
    <row r="422" spans="1:5" x14ac:dyDescent="0.35">
      <c r="A422" s="128"/>
      <c r="B422" s="122"/>
      <c r="D422" s="124">
        <f>C422/100*Main!$AF$2*1.2</f>
        <v>0</v>
      </c>
      <c r="E422" s="125">
        <f>D422*Main!$AF$4</f>
        <v>0</v>
      </c>
    </row>
    <row r="423" spans="1:5" x14ac:dyDescent="0.35">
      <c r="A423" s="128"/>
      <c r="B423" s="122"/>
      <c r="D423" s="124">
        <f>C423/100*Main!$AF$2*1.2</f>
        <v>0</v>
      </c>
      <c r="E423" s="125">
        <f>D423*Main!$AF$4</f>
        <v>0</v>
      </c>
    </row>
    <row r="424" spans="1:5" x14ac:dyDescent="0.35">
      <c r="A424" s="128"/>
      <c r="B424" s="122"/>
      <c r="D424" s="124">
        <f>C424/100*Main!$AF$2*1.2</f>
        <v>0</v>
      </c>
      <c r="E424" s="125">
        <f>D424*Main!$AF$4</f>
        <v>0</v>
      </c>
    </row>
    <row r="425" spans="1:5" x14ac:dyDescent="0.35">
      <c r="A425" s="128"/>
      <c r="B425" s="122"/>
      <c r="D425" s="124">
        <f>C425/100*Main!$AF$2*1.2</f>
        <v>0</v>
      </c>
      <c r="E425" s="125">
        <f>D425*Main!$AF$4</f>
        <v>0</v>
      </c>
    </row>
    <row r="426" spans="1:5" x14ac:dyDescent="0.35">
      <c r="A426" s="128"/>
      <c r="B426" s="122"/>
      <c r="D426" s="124">
        <f>C426/100*Main!$AF$2*1.2</f>
        <v>0</v>
      </c>
      <c r="E426" s="125">
        <f>D426*Main!$AF$4</f>
        <v>0</v>
      </c>
    </row>
    <row r="427" spans="1:5" x14ac:dyDescent="0.35">
      <c r="A427" s="128"/>
      <c r="B427" s="122"/>
      <c r="D427" s="124">
        <f>C427/100*Main!$AF$2*1.2</f>
        <v>0</v>
      </c>
      <c r="E427" s="125">
        <f>D427*Main!$AF$4</f>
        <v>0</v>
      </c>
    </row>
    <row r="428" spans="1:5" x14ac:dyDescent="0.35">
      <c r="A428" s="128"/>
      <c r="B428" s="122"/>
      <c r="D428" s="124">
        <f>C428/100*Main!$AF$2*1.2</f>
        <v>0</v>
      </c>
      <c r="E428" s="125">
        <f>D428*Main!$AF$4</f>
        <v>0</v>
      </c>
    </row>
    <row r="429" spans="1:5" x14ac:dyDescent="0.35">
      <c r="A429" s="128"/>
      <c r="B429" s="122"/>
      <c r="D429" s="124">
        <f>C429/100*Main!$AF$2*1.2</f>
        <v>0</v>
      </c>
      <c r="E429" s="125">
        <f>D429*Main!$AF$4</f>
        <v>0</v>
      </c>
    </row>
    <row r="430" spans="1:5" x14ac:dyDescent="0.35">
      <c r="A430" s="128"/>
      <c r="B430" s="122"/>
      <c r="D430" s="124">
        <f>C430/100*Main!$AF$2*1.2</f>
        <v>0</v>
      </c>
      <c r="E430" s="125">
        <f>D430*Main!$AF$4</f>
        <v>0</v>
      </c>
    </row>
    <row r="431" spans="1:5" x14ac:dyDescent="0.35">
      <c r="A431" s="128"/>
      <c r="B431" s="122"/>
      <c r="D431" s="124">
        <f>C431/100*Main!$AF$2*1.2</f>
        <v>0</v>
      </c>
      <c r="E431" s="125">
        <f>D431*Main!$AF$4</f>
        <v>0</v>
      </c>
    </row>
    <row r="432" spans="1:5" x14ac:dyDescent="0.35">
      <c r="A432" s="128"/>
      <c r="B432" s="122"/>
      <c r="D432" s="124">
        <f>C432/100*Main!$AF$2*1.2</f>
        <v>0</v>
      </c>
      <c r="E432" s="125">
        <f>D432*Main!$AF$4</f>
        <v>0</v>
      </c>
    </row>
    <row r="433" spans="1:5" x14ac:dyDescent="0.35">
      <c r="A433" s="128"/>
      <c r="B433" s="122"/>
      <c r="D433" s="124">
        <f>C433/100*Main!$AF$2*1.2</f>
        <v>0</v>
      </c>
      <c r="E433" s="125">
        <f>D433*Main!$AF$4</f>
        <v>0</v>
      </c>
    </row>
    <row r="434" spans="1:5" x14ac:dyDescent="0.35">
      <c r="A434" s="128"/>
      <c r="B434" s="122"/>
      <c r="D434" s="124">
        <f>C434/100*Main!$AF$2*1.2</f>
        <v>0</v>
      </c>
      <c r="E434" s="125">
        <f>D434*Main!$AF$4</f>
        <v>0</v>
      </c>
    </row>
    <row r="435" spans="1:5" x14ac:dyDescent="0.35">
      <c r="A435" s="128"/>
      <c r="B435" s="122"/>
      <c r="D435" s="124">
        <f>C435/100*Main!$AF$2*1.2</f>
        <v>0</v>
      </c>
      <c r="E435" s="125">
        <f>D435*Main!$AF$4</f>
        <v>0</v>
      </c>
    </row>
    <row r="436" spans="1:5" x14ac:dyDescent="0.35">
      <c r="A436" s="128"/>
      <c r="B436" s="122"/>
      <c r="D436" s="124">
        <f>C436/100*Main!$AF$2*1.2</f>
        <v>0</v>
      </c>
      <c r="E436" s="125">
        <f>D436*Main!$AF$4</f>
        <v>0</v>
      </c>
    </row>
    <row r="437" spans="1:5" x14ac:dyDescent="0.35">
      <c r="A437" s="128"/>
      <c r="B437" s="122"/>
      <c r="D437" s="124">
        <f>C437/100*Main!$AF$2*1.2</f>
        <v>0</v>
      </c>
      <c r="E437" s="125">
        <f>D437*Main!$AF$4</f>
        <v>0</v>
      </c>
    </row>
    <row r="438" spans="1:5" x14ac:dyDescent="0.35">
      <c r="A438" s="128"/>
      <c r="B438" s="122"/>
      <c r="D438" s="124">
        <f>C438/100*Main!$AF$2*1.2</f>
        <v>0</v>
      </c>
      <c r="E438" s="125">
        <f>D438*Main!$AF$4</f>
        <v>0</v>
      </c>
    </row>
    <row r="439" spans="1:5" x14ac:dyDescent="0.35">
      <c r="A439" s="128"/>
      <c r="B439" s="122"/>
      <c r="D439" s="124">
        <f>C439/100*Main!$AF$2*1.2</f>
        <v>0</v>
      </c>
      <c r="E439" s="125">
        <f>D439*Main!$AF$4</f>
        <v>0</v>
      </c>
    </row>
    <row r="440" spans="1:5" x14ac:dyDescent="0.35">
      <c r="A440" s="128"/>
      <c r="B440" s="122"/>
      <c r="D440" s="124">
        <f>C440/100*Main!$AF$2*1.2</f>
        <v>0</v>
      </c>
      <c r="E440" s="125">
        <f>D440*Main!$AF$4</f>
        <v>0</v>
      </c>
    </row>
    <row r="441" spans="1:5" x14ac:dyDescent="0.35">
      <c r="A441" s="128"/>
      <c r="B441" s="122"/>
      <c r="D441" s="124">
        <f>C441/100*Main!$AF$2*1.2</f>
        <v>0</v>
      </c>
      <c r="E441" s="125">
        <f>D441*Main!$AF$4</f>
        <v>0</v>
      </c>
    </row>
    <row r="442" spans="1:5" x14ac:dyDescent="0.35">
      <c r="A442" s="128"/>
      <c r="B442" s="122"/>
      <c r="D442" s="124">
        <f>C442/100*Main!$AF$2*1.2</f>
        <v>0</v>
      </c>
      <c r="E442" s="125">
        <f>D442*Main!$AF$4</f>
        <v>0</v>
      </c>
    </row>
    <row r="443" spans="1:5" x14ac:dyDescent="0.35">
      <c r="A443" s="128"/>
      <c r="B443" s="122"/>
      <c r="D443" s="124">
        <f>C443/100*Main!$AF$2*1.2</f>
        <v>0</v>
      </c>
      <c r="E443" s="125">
        <f>D443*Main!$AF$4</f>
        <v>0</v>
      </c>
    </row>
    <row r="444" spans="1:5" x14ac:dyDescent="0.35">
      <c r="A444" s="128"/>
      <c r="B444" s="122"/>
      <c r="D444" s="124">
        <f>C444/100*Main!$AF$2*1.2</f>
        <v>0</v>
      </c>
      <c r="E444" s="125">
        <f>D444*Main!$AF$4</f>
        <v>0</v>
      </c>
    </row>
    <row r="445" spans="1:5" x14ac:dyDescent="0.35">
      <c r="A445" s="128"/>
      <c r="B445" s="122"/>
      <c r="D445" s="124">
        <f>C445/100*Main!$AF$2*1.2</f>
        <v>0</v>
      </c>
      <c r="E445" s="125">
        <f>D445*Main!$AF$4</f>
        <v>0</v>
      </c>
    </row>
    <row r="446" spans="1:5" x14ac:dyDescent="0.35">
      <c r="A446" s="128"/>
      <c r="B446" s="122"/>
      <c r="D446" s="124">
        <f>C446/100*Main!$AF$2*1.2</f>
        <v>0</v>
      </c>
      <c r="E446" s="125">
        <f>D446*Main!$AF$4</f>
        <v>0</v>
      </c>
    </row>
    <row r="447" spans="1:5" x14ac:dyDescent="0.35">
      <c r="A447" s="128"/>
      <c r="B447" s="122"/>
      <c r="D447" s="124">
        <f>C447/100*Main!$AF$2*1.2</f>
        <v>0</v>
      </c>
      <c r="E447" s="125">
        <f>D447*Main!$AF$4</f>
        <v>0</v>
      </c>
    </row>
    <row r="448" spans="1:5" x14ac:dyDescent="0.35">
      <c r="A448" s="128"/>
      <c r="B448" s="122"/>
      <c r="D448" s="124">
        <f>C448/100*Main!$AF$2*1.2</f>
        <v>0</v>
      </c>
      <c r="E448" s="125">
        <f>D448*Main!$AF$4</f>
        <v>0</v>
      </c>
    </row>
    <row r="449" spans="1:5" x14ac:dyDescent="0.35">
      <c r="A449" s="128"/>
      <c r="B449" s="122"/>
      <c r="D449" s="124">
        <f>C449/100*Main!$AF$2*1.2</f>
        <v>0</v>
      </c>
      <c r="E449" s="125">
        <f>D449*Main!$AF$4</f>
        <v>0</v>
      </c>
    </row>
    <row r="450" spans="1:5" x14ac:dyDescent="0.35">
      <c r="A450" s="128"/>
      <c r="B450" s="122"/>
      <c r="D450" s="124">
        <f>C450/100*Main!$AF$2*1.2</f>
        <v>0</v>
      </c>
      <c r="E450" s="125">
        <f>D450*Main!$AF$4</f>
        <v>0</v>
      </c>
    </row>
    <row r="451" spans="1:5" x14ac:dyDescent="0.35">
      <c r="A451" s="128"/>
      <c r="B451" s="122"/>
      <c r="D451" s="124">
        <f>C451/100*Main!$AF$2*1.2</f>
        <v>0</v>
      </c>
      <c r="E451" s="125">
        <f>D451*Main!$AF$4</f>
        <v>0</v>
      </c>
    </row>
    <row r="452" spans="1:5" x14ac:dyDescent="0.35">
      <c r="A452" s="128"/>
      <c r="B452" s="122"/>
      <c r="D452" s="124">
        <f>C452/100*Main!$AF$2*1.2</f>
        <v>0</v>
      </c>
      <c r="E452" s="125">
        <f>D452*Main!$AF$4</f>
        <v>0</v>
      </c>
    </row>
    <row r="453" spans="1:5" x14ac:dyDescent="0.35">
      <c r="A453" s="128"/>
      <c r="B453" s="122"/>
      <c r="D453" s="124">
        <f>C453/100*Main!$AF$2*1.2</f>
        <v>0</v>
      </c>
      <c r="E453" s="125">
        <f>D453*Main!$AF$4</f>
        <v>0</v>
      </c>
    </row>
    <row r="454" spans="1:5" x14ac:dyDescent="0.35">
      <c r="A454" s="128"/>
      <c r="B454" s="122"/>
      <c r="D454" s="124">
        <f>C454/100*Main!$AF$2*1.2</f>
        <v>0</v>
      </c>
      <c r="E454" s="125">
        <f>D454*Main!$AF$4</f>
        <v>0</v>
      </c>
    </row>
    <row r="455" spans="1:5" x14ac:dyDescent="0.35">
      <c r="A455" s="128"/>
      <c r="B455" s="122"/>
      <c r="D455" s="124">
        <f>C455/100*Main!$AF$2*1.2</f>
        <v>0</v>
      </c>
      <c r="E455" s="125">
        <f>D455*Main!$AF$4</f>
        <v>0</v>
      </c>
    </row>
    <row r="456" spans="1:5" x14ac:dyDescent="0.35">
      <c r="A456" s="128"/>
      <c r="B456" s="122"/>
      <c r="D456" s="124">
        <f>C456/100*Main!$AF$2*1.2</f>
        <v>0</v>
      </c>
      <c r="E456" s="125">
        <f>D456*Main!$AF$4</f>
        <v>0</v>
      </c>
    </row>
    <row r="457" spans="1:5" x14ac:dyDescent="0.35">
      <c r="A457" s="128"/>
      <c r="B457" s="122"/>
      <c r="D457" s="124">
        <f>C457/100*Main!$AF$2*1.2</f>
        <v>0</v>
      </c>
      <c r="E457" s="125">
        <f>D457*Main!$AF$4</f>
        <v>0</v>
      </c>
    </row>
    <row r="458" spans="1:5" x14ac:dyDescent="0.35">
      <c r="A458" s="128"/>
      <c r="B458" s="122"/>
      <c r="D458" s="124">
        <f>C458/100*Main!$AF$2*1.2</f>
        <v>0</v>
      </c>
      <c r="E458" s="125">
        <f>D458*Main!$AF$4</f>
        <v>0</v>
      </c>
    </row>
    <row r="459" spans="1:5" x14ac:dyDescent="0.35">
      <c r="A459" s="128"/>
      <c r="B459" s="122"/>
      <c r="D459" s="124">
        <f>C459/100*Main!$AF$2*1.2</f>
        <v>0</v>
      </c>
      <c r="E459" s="125">
        <f>D459*Main!$AF$4</f>
        <v>0</v>
      </c>
    </row>
    <row r="460" spans="1:5" x14ac:dyDescent="0.35">
      <c r="A460" s="128"/>
      <c r="B460" s="122"/>
      <c r="D460" s="124">
        <f>C460/100*Main!$AF$2*1.2</f>
        <v>0</v>
      </c>
      <c r="E460" s="125">
        <f>D460*Main!$AF$4</f>
        <v>0</v>
      </c>
    </row>
    <row r="461" spans="1:5" x14ac:dyDescent="0.35">
      <c r="A461" s="128"/>
      <c r="B461" s="122"/>
      <c r="D461" s="124">
        <f>C461/100*Main!$AF$2*1.2</f>
        <v>0</v>
      </c>
      <c r="E461" s="125">
        <f>D461*Main!$AF$4</f>
        <v>0</v>
      </c>
    </row>
    <row r="462" spans="1:5" x14ac:dyDescent="0.35">
      <c r="A462" s="128"/>
      <c r="B462" s="122"/>
      <c r="D462" s="124">
        <f>C462/100*Main!$AF$2*1.2</f>
        <v>0</v>
      </c>
      <c r="E462" s="125">
        <f>D462*Main!$AF$4</f>
        <v>0</v>
      </c>
    </row>
    <row r="463" spans="1:5" x14ac:dyDescent="0.35">
      <c r="A463" s="128"/>
      <c r="B463" s="122"/>
      <c r="D463" s="124">
        <f>C463/100*Main!$AF$2*1.2</f>
        <v>0</v>
      </c>
      <c r="E463" s="125">
        <f>D463*Main!$AF$4</f>
        <v>0</v>
      </c>
    </row>
    <row r="464" spans="1:5" x14ac:dyDescent="0.35">
      <c r="A464" s="128"/>
      <c r="B464" s="122"/>
      <c r="D464" s="124">
        <f>C464/100*Main!$AF$2*1.2</f>
        <v>0</v>
      </c>
      <c r="E464" s="125">
        <f>D464*Main!$AF$4</f>
        <v>0</v>
      </c>
    </row>
    <row r="465" spans="1:5" x14ac:dyDescent="0.35">
      <c r="A465" s="128"/>
      <c r="B465" s="122"/>
      <c r="D465" s="124">
        <f>C465/100*Main!$AF$2*1.2</f>
        <v>0</v>
      </c>
      <c r="E465" s="125">
        <f>D465*Main!$AF$4</f>
        <v>0</v>
      </c>
    </row>
    <row r="466" spans="1:5" x14ac:dyDescent="0.35">
      <c r="A466" s="128"/>
      <c r="B466" s="122"/>
      <c r="D466" s="124">
        <f>C466/100*Main!$AF$2*1.2</f>
        <v>0</v>
      </c>
      <c r="E466" s="125">
        <f>D466*Main!$AF$4</f>
        <v>0</v>
      </c>
    </row>
    <row r="467" spans="1:5" x14ac:dyDescent="0.35">
      <c r="A467" s="128"/>
      <c r="B467" s="122"/>
      <c r="D467" s="124">
        <f>C467/100*Main!$AF$2*1.2</f>
        <v>0</v>
      </c>
      <c r="E467" s="125">
        <f>D467*Main!$AF$4</f>
        <v>0</v>
      </c>
    </row>
    <row r="468" spans="1:5" x14ac:dyDescent="0.35">
      <c r="A468" s="128"/>
      <c r="B468" s="122"/>
      <c r="D468" s="124">
        <f>C468/100*Main!$AF$2*1.2</f>
        <v>0</v>
      </c>
      <c r="E468" s="125">
        <f>D468*Main!$AF$4</f>
        <v>0</v>
      </c>
    </row>
    <row r="469" spans="1:5" x14ac:dyDescent="0.35">
      <c r="A469" s="128"/>
      <c r="B469" s="122"/>
      <c r="D469" s="124">
        <f>C469/100*Main!$AF$2*1.2</f>
        <v>0</v>
      </c>
      <c r="E469" s="125">
        <f>D469*Main!$AF$4</f>
        <v>0</v>
      </c>
    </row>
    <row r="470" spans="1:5" x14ac:dyDescent="0.35">
      <c r="A470" s="128"/>
      <c r="B470" s="122"/>
      <c r="D470" s="124">
        <f>C470/100*Main!$AF$2*1.2</f>
        <v>0</v>
      </c>
      <c r="E470" s="125">
        <f>D470*Main!$AF$4</f>
        <v>0</v>
      </c>
    </row>
    <row r="471" spans="1:5" x14ac:dyDescent="0.35">
      <c r="A471" s="128"/>
      <c r="B471" s="122"/>
      <c r="D471" s="124">
        <f>C471/100*Main!$AF$2*1.2</f>
        <v>0</v>
      </c>
      <c r="E471" s="125">
        <f>D471*Main!$AF$4</f>
        <v>0</v>
      </c>
    </row>
    <row r="472" spans="1:5" x14ac:dyDescent="0.35">
      <c r="A472" s="128"/>
      <c r="B472" s="122"/>
      <c r="D472" s="124">
        <f>C472/100*Main!$AF$2*1.2</f>
        <v>0</v>
      </c>
      <c r="E472" s="125">
        <f>D472*Main!$AF$4</f>
        <v>0</v>
      </c>
    </row>
    <row r="473" spans="1:5" x14ac:dyDescent="0.35">
      <c r="A473" s="128"/>
      <c r="B473" s="122"/>
      <c r="D473" s="124">
        <f>C473/100*Main!$AF$2*1.2</f>
        <v>0</v>
      </c>
      <c r="E473" s="125">
        <f>D473*Main!$AF$4</f>
        <v>0</v>
      </c>
    </row>
    <row r="474" spans="1:5" x14ac:dyDescent="0.35">
      <c r="A474" s="128"/>
      <c r="B474" s="122"/>
      <c r="D474" s="124">
        <f>C474/100*Main!$AF$2*1.2</f>
        <v>0</v>
      </c>
      <c r="E474" s="125">
        <f>D474*Main!$AF$4</f>
        <v>0</v>
      </c>
    </row>
    <row r="475" spans="1:5" x14ac:dyDescent="0.35">
      <c r="A475" s="128"/>
      <c r="B475" s="122"/>
      <c r="D475" s="124">
        <f>C475/100*Main!$AF$2*1.2</f>
        <v>0</v>
      </c>
      <c r="E475" s="125">
        <f>D475*Main!$AF$4</f>
        <v>0</v>
      </c>
    </row>
    <row r="476" spans="1:5" x14ac:dyDescent="0.35">
      <c r="A476" s="128"/>
      <c r="B476" s="122"/>
      <c r="D476" s="124">
        <f>C476/100*Main!$AF$2*1.2</f>
        <v>0</v>
      </c>
      <c r="E476" s="125">
        <f>D476*Main!$AF$4</f>
        <v>0</v>
      </c>
    </row>
    <row r="477" spans="1:5" x14ac:dyDescent="0.35">
      <c r="A477" s="128"/>
      <c r="B477" s="122"/>
      <c r="D477" s="124">
        <f>C477/100*Main!$AF$2*1.2</f>
        <v>0</v>
      </c>
      <c r="E477" s="125">
        <f>D477*Main!$AF$4</f>
        <v>0</v>
      </c>
    </row>
    <row r="478" spans="1:5" x14ac:dyDescent="0.35">
      <c r="A478" s="128"/>
      <c r="B478" s="122"/>
      <c r="D478" s="124">
        <f>C478/100*Main!$AF$2*1.2</f>
        <v>0</v>
      </c>
      <c r="E478" s="125">
        <f>D478*Main!$AF$4</f>
        <v>0</v>
      </c>
    </row>
    <row r="479" spans="1:5" x14ac:dyDescent="0.35">
      <c r="A479" s="128"/>
      <c r="B479" s="122"/>
      <c r="D479" s="124">
        <f>C479/100*Main!$AF$2*1.2</f>
        <v>0</v>
      </c>
      <c r="E479" s="125">
        <f>D479*Main!$AF$4</f>
        <v>0</v>
      </c>
    </row>
    <row r="480" spans="1:5" x14ac:dyDescent="0.35">
      <c r="A480" s="128"/>
      <c r="B480" s="122"/>
      <c r="D480" s="124">
        <f>C480/100*Main!$AF$2*1.2</f>
        <v>0</v>
      </c>
      <c r="E480" s="125">
        <f>D480*Main!$AF$4</f>
        <v>0</v>
      </c>
    </row>
    <row r="481" spans="1:5" x14ac:dyDescent="0.35">
      <c r="A481" s="128"/>
      <c r="B481" s="122"/>
      <c r="D481" s="124">
        <f>C481/100*Main!$AF$2*1.2</f>
        <v>0</v>
      </c>
      <c r="E481" s="125">
        <f>D481*Main!$AF$4</f>
        <v>0</v>
      </c>
    </row>
    <row r="482" spans="1:5" x14ac:dyDescent="0.35">
      <c r="A482" s="128"/>
      <c r="B482" s="122"/>
      <c r="D482" s="124">
        <f>C482/100*Main!$AF$2*1.2</f>
        <v>0</v>
      </c>
      <c r="E482" s="125">
        <f>D482*Main!$AF$4</f>
        <v>0</v>
      </c>
    </row>
    <row r="483" spans="1:5" x14ac:dyDescent="0.35">
      <c r="A483" s="128"/>
      <c r="B483" s="122"/>
      <c r="D483" s="124">
        <f>C483/100*Main!$AF$2*1.2</f>
        <v>0</v>
      </c>
      <c r="E483" s="125">
        <f>D483*Main!$AF$4</f>
        <v>0</v>
      </c>
    </row>
    <row r="484" spans="1:5" x14ac:dyDescent="0.35">
      <c r="A484" s="128"/>
      <c r="B484" s="122"/>
      <c r="D484" s="124">
        <f>C484/100*Main!$AF$2*1.2</f>
        <v>0</v>
      </c>
      <c r="E484" s="125">
        <f>D484*Main!$AF$4</f>
        <v>0</v>
      </c>
    </row>
    <row r="485" spans="1:5" x14ac:dyDescent="0.35">
      <c r="A485" s="128"/>
      <c r="B485" s="122"/>
      <c r="D485" s="124">
        <f>C485/100*Main!$AF$2*1.2</f>
        <v>0</v>
      </c>
      <c r="E485" s="125">
        <f>D485*Main!$AF$4</f>
        <v>0</v>
      </c>
    </row>
    <row r="486" spans="1:5" x14ac:dyDescent="0.35">
      <c r="A486" s="128"/>
      <c r="B486" s="122"/>
      <c r="D486" s="124">
        <f>C486/100*Main!$AF$2*1.2</f>
        <v>0</v>
      </c>
      <c r="E486" s="125">
        <f>D486*Main!$AF$4</f>
        <v>0</v>
      </c>
    </row>
    <row r="487" spans="1:5" x14ac:dyDescent="0.35">
      <c r="A487" s="128"/>
      <c r="B487" s="122"/>
      <c r="D487" s="124">
        <f>C487/100*Main!$AF$2*1.2</f>
        <v>0</v>
      </c>
      <c r="E487" s="125">
        <f>D487*Main!$AF$4</f>
        <v>0</v>
      </c>
    </row>
    <row r="488" spans="1:5" x14ac:dyDescent="0.35">
      <c r="A488" s="128"/>
      <c r="B488" s="122"/>
      <c r="D488" s="124">
        <f>C488/100*Main!$AF$2*1.2</f>
        <v>0</v>
      </c>
      <c r="E488" s="125">
        <f>D488*Main!$AF$4</f>
        <v>0</v>
      </c>
    </row>
    <row r="489" spans="1:5" x14ac:dyDescent="0.35">
      <c r="A489" s="128"/>
      <c r="B489" s="122"/>
      <c r="D489" s="124">
        <f>C489/100*Main!$AF$2*1.2</f>
        <v>0</v>
      </c>
      <c r="E489" s="125">
        <f>D489*Main!$AF$4</f>
        <v>0</v>
      </c>
    </row>
    <row r="490" spans="1:5" x14ac:dyDescent="0.35">
      <c r="A490" s="128"/>
      <c r="B490" s="122"/>
      <c r="D490" s="124">
        <f>C490/100*Main!$AF$2*1.2</f>
        <v>0</v>
      </c>
      <c r="E490" s="125">
        <f>D490*Main!$AF$4</f>
        <v>0</v>
      </c>
    </row>
    <row r="491" spans="1:5" x14ac:dyDescent="0.35">
      <c r="A491" s="128"/>
      <c r="B491" s="122"/>
      <c r="D491" s="124">
        <f>C491/100*Main!$AF$2*1.2</f>
        <v>0</v>
      </c>
      <c r="E491" s="125">
        <f>D491*Main!$AF$4</f>
        <v>0</v>
      </c>
    </row>
    <row r="492" spans="1:5" x14ac:dyDescent="0.35">
      <c r="A492" s="128"/>
      <c r="B492" s="122"/>
      <c r="D492" s="124">
        <f>C492/100*Main!$AF$2*1.2</f>
        <v>0</v>
      </c>
      <c r="E492" s="125">
        <f>D492*Main!$AF$4</f>
        <v>0</v>
      </c>
    </row>
    <row r="493" spans="1:5" x14ac:dyDescent="0.35">
      <c r="A493" s="128"/>
      <c r="B493" s="122"/>
      <c r="D493" s="124">
        <f>C493/100*Main!$AF$2*1.2</f>
        <v>0</v>
      </c>
      <c r="E493" s="125">
        <f>D493*Main!$AF$4</f>
        <v>0</v>
      </c>
    </row>
    <row r="494" spans="1:5" x14ac:dyDescent="0.35">
      <c r="A494" s="128"/>
      <c r="B494" s="122"/>
      <c r="D494" s="124">
        <f>C494/100*Main!$AF$2*1.2</f>
        <v>0</v>
      </c>
      <c r="E494" s="125">
        <f>D494*Main!$AF$4</f>
        <v>0</v>
      </c>
    </row>
    <row r="495" spans="1:5" x14ac:dyDescent="0.35">
      <c r="A495" s="128"/>
      <c r="B495" s="122"/>
      <c r="D495" s="124">
        <f>C495/100*Main!$AF$2*1.2</f>
        <v>0</v>
      </c>
      <c r="E495" s="125">
        <f>D495*Main!$AF$4</f>
        <v>0</v>
      </c>
    </row>
    <row r="496" spans="1:5" x14ac:dyDescent="0.35">
      <c r="A496" s="128"/>
      <c r="B496" s="122"/>
      <c r="D496" s="124">
        <f>C496/100*Main!$AF$2*1.2</f>
        <v>0</v>
      </c>
      <c r="E496" s="125">
        <f>D496*Main!$AF$4</f>
        <v>0</v>
      </c>
    </row>
    <row r="497" spans="1:5" x14ac:dyDescent="0.35">
      <c r="A497" s="128"/>
      <c r="B497" s="122"/>
      <c r="D497" s="124">
        <f>C497/100*Main!$AF$2*1.2</f>
        <v>0</v>
      </c>
      <c r="E497" s="125">
        <f>D497*Main!$AF$4</f>
        <v>0</v>
      </c>
    </row>
    <row r="498" spans="1:5" x14ac:dyDescent="0.35">
      <c r="A498" s="128"/>
      <c r="B498" s="122"/>
      <c r="D498" s="124">
        <f>C498/100*Main!$AF$2*1.2</f>
        <v>0</v>
      </c>
      <c r="E498" s="125">
        <f>D498*Main!$AF$4</f>
        <v>0</v>
      </c>
    </row>
    <row r="499" spans="1:5" x14ac:dyDescent="0.35">
      <c r="A499" s="128"/>
      <c r="B499" s="122"/>
      <c r="D499" s="124">
        <f>C499/100*Main!$AF$2*1.2</f>
        <v>0</v>
      </c>
      <c r="E499" s="125">
        <f>D499*Main!$AF$4</f>
        <v>0</v>
      </c>
    </row>
    <row r="500" spans="1:5" x14ac:dyDescent="0.35">
      <c r="A500" s="128"/>
      <c r="B500" s="122"/>
      <c r="D500" s="124">
        <f>C500/100*Main!$AF$2*1.2</f>
        <v>0</v>
      </c>
      <c r="E500" s="125">
        <f>D500*Main!$AF$4</f>
        <v>0</v>
      </c>
    </row>
    <row r="501" spans="1:5" x14ac:dyDescent="0.35">
      <c r="A501" s="128"/>
      <c r="B501" s="122"/>
      <c r="D501" s="124">
        <f>C501/100*Main!$AF$2*1.2</f>
        <v>0</v>
      </c>
      <c r="E501" s="125">
        <f>D501*Main!$AF$4</f>
        <v>0</v>
      </c>
    </row>
    <row r="502" spans="1:5" x14ac:dyDescent="0.35">
      <c r="A502" s="128"/>
      <c r="B502" s="122"/>
      <c r="D502" s="124">
        <f>C502/100*Main!$AF$2*1.2</f>
        <v>0</v>
      </c>
      <c r="E502" s="125">
        <f>D502*Main!$AF$4</f>
        <v>0</v>
      </c>
    </row>
    <row r="503" spans="1:5" x14ac:dyDescent="0.35">
      <c r="A503" s="128"/>
      <c r="B503" s="122"/>
      <c r="D503" s="124">
        <f>C503/100*Main!$AF$2*1.2</f>
        <v>0</v>
      </c>
      <c r="E503" s="125">
        <f>D503*Main!$AF$4</f>
        <v>0</v>
      </c>
    </row>
    <row r="504" spans="1:5" x14ac:dyDescent="0.35">
      <c r="A504" s="128"/>
      <c r="B504" s="122"/>
      <c r="D504" s="124">
        <f>C504/100*Main!$AF$2*1.2</f>
        <v>0</v>
      </c>
      <c r="E504" s="125">
        <f>D504*Main!$AF$4</f>
        <v>0</v>
      </c>
    </row>
    <row r="505" spans="1:5" x14ac:dyDescent="0.35">
      <c r="A505" s="128"/>
      <c r="B505" s="122"/>
      <c r="D505" s="124">
        <f>C505/100*Main!$AF$2*1.2</f>
        <v>0</v>
      </c>
      <c r="E505" s="125">
        <f>D505*Main!$AF$4</f>
        <v>0</v>
      </c>
    </row>
    <row r="506" spans="1:5" x14ac:dyDescent="0.35">
      <c r="A506" s="128"/>
      <c r="B506" s="122"/>
      <c r="D506" s="124">
        <f>C506/100*Main!$AF$2*1.2</f>
        <v>0</v>
      </c>
      <c r="E506" s="125">
        <f>D506*Main!$AF$4</f>
        <v>0</v>
      </c>
    </row>
    <row r="507" spans="1:5" x14ac:dyDescent="0.35">
      <c r="A507" s="128"/>
      <c r="B507" s="122"/>
      <c r="D507" s="124">
        <f>C507/100*Main!$AF$2*1.2</f>
        <v>0</v>
      </c>
      <c r="E507" s="125">
        <f>D507*Main!$AF$4</f>
        <v>0</v>
      </c>
    </row>
    <row r="508" spans="1:5" x14ac:dyDescent="0.35">
      <c r="A508" s="128"/>
      <c r="B508" s="122"/>
      <c r="D508" s="124">
        <f>C508/100*Main!$AF$2*1.2</f>
        <v>0</v>
      </c>
      <c r="E508" s="125">
        <f>D508*Main!$AF$4</f>
        <v>0</v>
      </c>
    </row>
    <row r="509" spans="1:5" x14ac:dyDescent="0.35">
      <c r="A509" s="128"/>
      <c r="B509" s="122"/>
      <c r="D509" s="124">
        <f>C509/100*Main!$AF$2*1.2</f>
        <v>0</v>
      </c>
      <c r="E509" s="125">
        <f>D509*Main!$AF$4</f>
        <v>0</v>
      </c>
    </row>
    <row r="510" spans="1:5" x14ac:dyDescent="0.35">
      <c r="A510" s="128"/>
      <c r="B510" s="122"/>
      <c r="D510" s="124">
        <f>C510/100*Main!$AF$2*1.2</f>
        <v>0</v>
      </c>
      <c r="E510" s="125">
        <f>D510*Main!$AF$4</f>
        <v>0</v>
      </c>
    </row>
    <row r="511" spans="1:5" x14ac:dyDescent="0.35">
      <c r="A511" s="128"/>
      <c r="B511" s="122"/>
      <c r="D511" s="124">
        <f>C511/100*Main!$AF$2*1.2</f>
        <v>0</v>
      </c>
      <c r="E511" s="125">
        <f>D511*Main!$AF$4</f>
        <v>0</v>
      </c>
    </row>
    <row r="512" spans="1:5" x14ac:dyDescent="0.35">
      <c r="A512" s="128"/>
      <c r="B512" s="122"/>
      <c r="D512" s="124">
        <f>C512/100*Main!$AF$2*1.2</f>
        <v>0</v>
      </c>
      <c r="E512" s="125">
        <f>D512*Main!$AF$4</f>
        <v>0</v>
      </c>
    </row>
    <row r="513" spans="1:5" x14ac:dyDescent="0.35">
      <c r="A513" s="128"/>
      <c r="B513" s="122"/>
      <c r="D513" s="124">
        <f>C513/100*Main!$AF$2*1.2</f>
        <v>0</v>
      </c>
      <c r="E513" s="125">
        <f>D513*Main!$AF$4</f>
        <v>0</v>
      </c>
    </row>
    <row r="514" spans="1:5" x14ac:dyDescent="0.35">
      <c r="A514" s="128"/>
      <c r="B514" s="122"/>
      <c r="D514" s="124">
        <f>C514/100*Main!$AF$2*1.2</f>
        <v>0</v>
      </c>
      <c r="E514" s="125">
        <f>D514*Main!$AF$4</f>
        <v>0</v>
      </c>
    </row>
    <row r="515" spans="1:5" x14ac:dyDescent="0.35">
      <c r="A515" s="128"/>
      <c r="B515" s="122"/>
      <c r="D515" s="124">
        <f>C515/100*Main!$AF$2*1.2</f>
        <v>0</v>
      </c>
      <c r="E515" s="125">
        <f>D515*Main!$AF$4</f>
        <v>0</v>
      </c>
    </row>
    <row r="516" spans="1:5" x14ac:dyDescent="0.35">
      <c r="A516" s="128"/>
      <c r="B516" s="122"/>
      <c r="D516" s="124">
        <f>C516/100*Main!$AF$2*1.2</f>
        <v>0</v>
      </c>
      <c r="E516" s="125">
        <f>D516*Main!$AF$4</f>
        <v>0</v>
      </c>
    </row>
    <row r="517" spans="1:5" x14ac:dyDescent="0.35">
      <c r="A517" s="128"/>
      <c r="B517" s="122"/>
      <c r="D517" s="124">
        <f>C517/100*Main!$AF$2*1.2</f>
        <v>0</v>
      </c>
      <c r="E517" s="125">
        <f>D517*Main!$AF$4</f>
        <v>0</v>
      </c>
    </row>
    <row r="518" spans="1:5" x14ac:dyDescent="0.35">
      <c r="A518" s="128"/>
      <c r="B518" s="122"/>
      <c r="D518" s="124">
        <f>C518/100*Main!$AF$2*1.2</f>
        <v>0</v>
      </c>
      <c r="E518" s="125">
        <f>D518*Main!$AF$4</f>
        <v>0</v>
      </c>
    </row>
    <row r="519" spans="1:5" x14ac:dyDescent="0.35">
      <c r="A519" s="128"/>
      <c r="B519" s="122"/>
      <c r="D519" s="124">
        <f>C519/100*Main!$AF$2*1.2</f>
        <v>0</v>
      </c>
      <c r="E519" s="125">
        <f>D519*Main!$AF$4</f>
        <v>0</v>
      </c>
    </row>
    <row r="520" spans="1:5" x14ac:dyDescent="0.35">
      <c r="A520" s="128"/>
      <c r="B520" s="122"/>
      <c r="D520" s="124">
        <f>C520/100*Main!$AF$2*1.2</f>
        <v>0</v>
      </c>
      <c r="E520" s="125">
        <f>D520*Main!$AF$4</f>
        <v>0</v>
      </c>
    </row>
    <row r="521" spans="1:5" x14ac:dyDescent="0.35">
      <c r="A521" s="128"/>
      <c r="B521" s="122"/>
      <c r="D521" s="124">
        <f>C521/100*Main!$AF$2*1.2</f>
        <v>0</v>
      </c>
      <c r="E521" s="125">
        <f>D521*Main!$AF$4</f>
        <v>0</v>
      </c>
    </row>
    <row r="522" spans="1:5" x14ac:dyDescent="0.35">
      <c r="A522" s="128"/>
      <c r="B522" s="122"/>
      <c r="D522" s="124">
        <f>C522/100*Main!$AF$2*1.2</f>
        <v>0</v>
      </c>
      <c r="E522" s="125">
        <f>D522*Main!$AF$4</f>
        <v>0</v>
      </c>
    </row>
    <row r="523" spans="1:5" x14ac:dyDescent="0.35">
      <c r="A523" s="128"/>
      <c r="B523" s="122"/>
      <c r="D523" s="124">
        <f>C523/100*Main!$AF$2*1.2</f>
        <v>0</v>
      </c>
      <c r="E523" s="125">
        <f>D523*Main!$AF$4</f>
        <v>0</v>
      </c>
    </row>
    <row r="524" spans="1:5" x14ac:dyDescent="0.35">
      <c r="A524" s="128"/>
      <c r="B524" s="122"/>
      <c r="D524" s="124">
        <f>C524/100*Main!$AF$2*1.2</f>
        <v>0</v>
      </c>
      <c r="E524" s="125">
        <f>D524*Main!$AF$4</f>
        <v>0</v>
      </c>
    </row>
    <row r="525" spans="1:5" x14ac:dyDescent="0.35">
      <c r="A525" s="128"/>
      <c r="B525" s="122"/>
      <c r="D525" s="124">
        <f>C525/100*Main!$AF$2*1.2</f>
        <v>0</v>
      </c>
      <c r="E525" s="125">
        <f>D525*Main!$AF$4</f>
        <v>0</v>
      </c>
    </row>
    <row r="526" spans="1:5" x14ac:dyDescent="0.35">
      <c r="A526" s="128"/>
      <c r="B526" s="122"/>
      <c r="D526" s="124">
        <f>C526/100*Main!$AF$2*1.2</f>
        <v>0</v>
      </c>
      <c r="E526" s="125">
        <f>D526*Main!$AF$4</f>
        <v>0</v>
      </c>
    </row>
    <row r="527" spans="1:5" x14ac:dyDescent="0.35">
      <c r="A527" s="128"/>
      <c r="B527" s="122"/>
      <c r="D527" s="124">
        <f>C527/100*Main!$AF$2*1.2</f>
        <v>0</v>
      </c>
      <c r="E527" s="125">
        <f>D527*Main!$AF$4</f>
        <v>0</v>
      </c>
    </row>
    <row r="528" spans="1:5" x14ac:dyDescent="0.35">
      <c r="A528" s="128"/>
      <c r="B528" s="122"/>
      <c r="D528" s="124">
        <f>C528/100*Main!$AF$2*1.2</f>
        <v>0</v>
      </c>
      <c r="E528" s="125">
        <f>D528*Main!$AF$4</f>
        <v>0</v>
      </c>
    </row>
    <row r="529" spans="1:5" x14ac:dyDescent="0.35">
      <c r="A529" s="128"/>
      <c r="B529" s="122"/>
      <c r="D529" s="124">
        <f>C529/100*Main!$AF$2*1.2</f>
        <v>0</v>
      </c>
      <c r="E529" s="125">
        <f>D529*Main!$AF$4</f>
        <v>0</v>
      </c>
    </row>
    <row r="530" spans="1:5" x14ac:dyDescent="0.35">
      <c r="A530" s="128"/>
      <c r="B530" s="122"/>
      <c r="D530" s="124">
        <f>C530/100*Main!$AF$2*1.2</f>
        <v>0</v>
      </c>
      <c r="E530" s="125">
        <f>D530*Main!$AF$4</f>
        <v>0</v>
      </c>
    </row>
    <row r="531" spans="1:5" x14ac:dyDescent="0.35">
      <c r="A531" s="128"/>
      <c r="B531" s="122"/>
      <c r="D531" s="124">
        <f>C531/100*Main!$AF$2*1.2</f>
        <v>0</v>
      </c>
      <c r="E531" s="125">
        <f>D531*Main!$AF$4</f>
        <v>0</v>
      </c>
    </row>
    <row r="532" spans="1:5" x14ac:dyDescent="0.35">
      <c r="A532" s="128"/>
      <c r="B532" s="122"/>
      <c r="D532" s="124">
        <f>C532/100*Main!$AF$2*1.2</f>
        <v>0</v>
      </c>
      <c r="E532" s="125">
        <f>D532*Main!$AF$4</f>
        <v>0</v>
      </c>
    </row>
    <row r="533" spans="1:5" x14ac:dyDescent="0.35">
      <c r="A533" s="128"/>
      <c r="B533" s="122"/>
      <c r="D533" s="124">
        <f>C533/100*Main!$AF$2*1.2</f>
        <v>0</v>
      </c>
      <c r="E533" s="125">
        <f>D533*Main!$AF$4</f>
        <v>0</v>
      </c>
    </row>
    <row r="534" spans="1:5" x14ac:dyDescent="0.35">
      <c r="A534" s="128"/>
      <c r="B534" s="122"/>
      <c r="D534" s="124">
        <f>C534/100*Main!$AF$2*1.2</f>
        <v>0</v>
      </c>
      <c r="E534" s="125">
        <f>D534*Main!$AF$4</f>
        <v>0</v>
      </c>
    </row>
    <row r="535" spans="1:5" x14ac:dyDescent="0.35">
      <c r="A535" s="128"/>
      <c r="B535" s="122"/>
      <c r="D535" s="124">
        <f>C535/100*Main!$AF$2*1.2</f>
        <v>0</v>
      </c>
      <c r="E535" s="125">
        <f>D535*Main!$AF$4</f>
        <v>0</v>
      </c>
    </row>
    <row r="536" spans="1:5" x14ac:dyDescent="0.35">
      <c r="A536" s="128"/>
      <c r="B536" s="122"/>
      <c r="D536" s="124">
        <f>C536/100*Main!$AF$2*1.2</f>
        <v>0</v>
      </c>
      <c r="E536" s="125">
        <f>D536*Main!$AF$4</f>
        <v>0</v>
      </c>
    </row>
    <row r="537" spans="1:5" x14ac:dyDescent="0.35">
      <c r="A537" s="128"/>
      <c r="B537" s="122"/>
      <c r="D537" s="124">
        <f>C537/100*Main!$AF$2*1.2</f>
        <v>0</v>
      </c>
      <c r="E537" s="125">
        <f>D537*Main!$AF$4</f>
        <v>0</v>
      </c>
    </row>
    <row r="538" spans="1:5" x14ac:dyDescent="0.35">
      <c r="A538" s="128"/>
      <c r="B538" s="122"/>
      <c r="D538" s="124">
        <f>C538/100*Main!$AF$2*1.2</f>
        <v>0</v>
      </c>
      <c r="E538" s="125">
        <f>D538*Main!$AF$4</f>
        <v>0</v>
      </c>
    </row>
    <row r="539" spans="1:5" x14ac:dyDescent="0.35">
      <c r="A539" s="128"/>
      <c r="B539" s="122"/>
      <c r="D539" s="124">
        <f>C539/100*Main!$AF$2*1.2</f>
        <v>0</v>
      </c>
      <c r="E539" s="125">
        <f>D539*Main!$AF$4</f>
        <v>0</v>
      </c>
    </row>
    <row r="540" spans="1:5" x14ac:dyDescent="0.35">
      <c r="A540" s="128"/>
      <c r="B540" s="122"/>
      <c r="D540" s="124">
        <f>C540/100*Main!$AF$2*1.2</f>
        <v>0</v>
      </c>
      <c r="E540" s="125">
        <f>D540*Main!$AF$4</f>
        <v>0</v>
      </c>
    </row>
    <row r="541" spans="1:5" x14ac:dyDescent="0.35">
      <c r="A541" s="128"/>
      <c r="B541" s="122"/>
      <c r="D541" s="124">
        <f>C541/100*Main!$AF$2*1.2</f>
        <v>0</v>
      </c>
      <c r="E541" s="125">
        <f>D541*Main!$AF$4</f>
        <v>0</v>
      </c>
    </row>
    <row r="542" spans="1:5" x14ac:dyDescent="0.35">
      <c r="A542" s="128"/>
      <c r="B542" s="122"/>
      <c r="D542" s="124">
        <f>C542/100*Main!$AF$2*1.2</f>
        <v>0</v>
      </c>
      <c r="E542" s="125">
        <f>D542*Main!$AF$4</f>
        <v>0</v>
      </c>
    </row>
    <row r="543" spans="1:5" x14ac:dyDescent="0.35">
      <c r="A543" s="128"/>
      <c r="B543" s="122"/>
      <c r="D543" s="124">
        <f>C543/100*Main!$AF$2*1.2</f>
        <v>0</v>
      </c>
      <c r="E543" s="125">
        <f>D543*Main!$AF$4</f>
        <v>0</v>
      </c>
    </row>
    <row r="544" spans="1:5" x14ac:dyDescent="0.35">
      <c r="A544" s="128"/>
      <c r="B544" s="122"/>
      <c r="D544" s="124">
        <f>C544/100*Main!$AF$2*1.2</f>
        <v>0</v>
      </c>
      <c r="E544" s="125">
        <f>D544*Main!$AF$4</f>
        <v>0</v>
      </c>
    </row>
    <row r="545" spans="1:5" x14ac:dyDescent="0.35">
      <c r="A545" s="128"/>
      <c r="B545" s="122"/>
      <c r="D545" s="124">
        <f>C545/100*Main!$AF$2*1.2</f>
        <v>0</v>
      </c>
      <c r="E545" s="125">
        <f>D545*Main!$AF$4</f>
        <v>0</v>
      </c>
    </row>
    <row r="546" spans="1:5" x14ac:dyDescent="0.35">
      <c r="A546" s="128"/>
      <c r="B546" s="122"/>
      <c r="D546" s="124">
        <f>C546/100*Main!$AF$2*1.2</f>
        <v>0</v>
      </c>
      <c r="E546" s="125">
        <f>D546*Main!$AF$4</f>
        <v>0</v>
      </c>
    </row>
    <row r="547" spans="1:5" x14ac:dyDescent="0.35">
      <c r="A547" s="128"/>
      <c r="B547" s="122"/>
      <c r="D547" s="124">
        <f>C547/100*Main!$AF$2*1.2</f>
        <v>0</v>
      </c>
      <c r="E547" s="125">
        <f>D547*Main!$AF$4</f>
        <v>0</v>
      </c>
    </row>
    <row r="548" spans="1:5" x14ac:dyDescent="0.35">
      <c r="A548" s="128"/>
      <c r="B548" s="122"/>
      <c r="D548" s="124">
        <f>C548/100*Main!$AF$2*1.2</f>
        <v>0</v>
      </c>
      <c r="E548" s="125">
        <f>D548*Main!$AF$4</f>
        <v>0</v>
      </c>
    </row>
    <row r="549" spans="1:5" x14ac:dyDescent="0.35">
      <c r="A549" s="128"/>
      <c r="B549" s="122"/>
      <c r="D549" s="124">
        <f>C549/100*Main!$AF$2*1.2</f>
        <v>0</v>
      </c>
      <c r="E549" s="125">
        <f>D549*Main!$AF$4</f>
        <v>0</v>
      </c>
    </row>
    <row r="550" spans="1:5" x14ac:dyDescent="0.35">
      <c r="A550" s="128"/>
      <c r="B550" s="122"/>
      <c r="D550" s="124">
        <f>C550/100*Main!$AF$2*1.2</f>
        <v>0</v>
      </c>
      <c r="E550" s="125">
        <f>D550*Main!$AF$4</f>
        <v>0</v>
      </c>
    </row>
    <row r="551" spans="1:5" x14ac:dyDescent="0.35">
      <c r="A551" s="128"/>
      <c r="B551" s="122"/>
      <c r="D551" s="124">
        <f>C551/100*Main!$AF$2*1.2</f>
        <v>0</v>
      </c>
      <c r="E551" s="125">
        <f>D551*Main!$AF$4</f>
        <v>0</v>
      </c>
    </row>
    <row r="552" spans="1:5" x14ac:dyDescent="0.35">
      <c r="A552" s="128"/>
      <c r="B552" s="122"/>
      <c r="D552" s="124">
        <f>C552/100*Main!$AF$2*1.2</f>
        <v>0</v>
      </c>
      <c r="E552" s="125">
        <f>D552*Main!$AF$4</f>
        <v>0</v>
      </c>
    </row>
    <row r="553" spans="1:5" x14ac:dyDescent="0.35">
      <c r="A553" s="128"/>
      <c r="B553" s="122"/>
      <c r="D553" s="124">
        <f>C553/100*Main!$AF$2*1.2</f>
        <v>0</v>
      </c>
      <c r="E553" s="125">
        <f>D553*Main!$AF$4</f>
        <v>0</v>
      </c>
    </row>
    <row r="554" spans="1:5" x14ac:dyDescent="0.35">
      <c r="A554" s="128"/>
      <c r="B554" s="122"/>
      <c r="D554" s="124">
        <f>C554/100*Main!$AF$2*1.2</f>
        <v>0</v>
      </c>
      <c r="E554" s="125">
        <f>D554*Main!$AF$4</f>
        <v>0</v>
      </c>
    </row>
    <row r="555" spans="1:5" x14ac:dyDescent="0.35">
      <c r="A555" s="128"/>
      <c r="B555" s="122"/>
      <c r="D555" s="124">
        <f>C555/100*Main!$AF$2*1.2</f>
        <v>0</v>
      </c>
      <c r="E555" s="125">
        <f>D555*Main!$AF$4</f>
        <v>0</v>
      </c>
    </row>
    <row r="556" spans="1:5" x14ac:dyDescent="0.35">
      <c r="A556" s="128"/>
      <c r="B556" s="122"/>
      <c r="D556" s="124">
        <f>C556/100*Main!$AF$2*1.2</f>
        <v>0</v>
      </c>
      <c r="E556" s="125">
        <f>D556*Main!$AF$4</f>
        <v>0</v>
      </c>
    </row>
    <row r="557" spans="1:5" x14ac:dyDescent="0.35">
      <c r="A557" s="128"/>
      <c r="B557" s="122"/>
      <c r="D557" s="124">
        <f>C557/100*Main!$AF$2*1.2</f>
        <v>0</v>
      </c>
      <c r="E557" s="125">
        <f>D557*Main!$AF$4</f>
        <v>0</v>
      </c>
    </row>
    <row r="558" spans="1:5" x14ac:dyDescent="0.35">
      <c r="A558" s="128"/>
      <c r="B558" s="122"/>
      <c r="D558" s="124">
        <f>C558/100*Main!$AF$2*1.2</f>
        <v>0</v>
      </c>
      <c r="E558" s="125">
        <f>D558*Main!$AF$4</f>
        <v>0</v>
      </c>
    </row>
    <row r="559" spans="1:5" x14ac:dyDescent="0.35">
      <c r="A559" s="128"/>
      <c r="B559" s="122"/>
      <c r="D559" s="124">
        <f>C559/100*Main!$AF$2*1.2</f>
        <v>0</v>
      </c>
      <c r="E559" s="125">
        <f>D559*Main!$AF$4</f>
        <v>0</v>
      </c>
    </row>
    <row r="560" spans="1:5" x14ac:dyDescent="0.35">
      <c r="A560" s="128"/>
      <c r="B560" s="122"/>
      <c r="D560" s="124">
        <f>C560/100*Main!$AF$2*1.2</f>
        <v>0</v>
      </c>
      <c r="E560" s="125">
        <f>D560*Main!$AF$4</f>
        <v>0</v>
      </c>
    </row>
    <row r="561" spans="1:5" x14ac:dyDescent="0.35">
      <c r="A561" s="128"/>
      <c r="B561" s="122"/>
      <c r="D561" s="124">
        <f>C561/100*Main!$AF$2*1.2</f>
        <v>0</v>
      </c>
      <c r="E561" s="125">
        <f>D561*Main!$AF$4</f>
        <v>0</v>
      </c>
    </row>
    <row r="562" spans="1:5" x14ac:dyDescent="0.35">
      <c r="A562" s="128"/>
      <c r="B562" s="122"/>
      <c r="D562" s="124">
        <f>C562/100*Main!$AF$2*1.2</f>
        <v>0</v>
      </c>
      <c r="E562" s="125">
        <f>D562*Main!$AF$4</f>
        <v>0</v>
      </c>
    </row>
    <row r="563" spans="1:5" x14ac:dyDescent="0.35">
      <c r="A563" s="128"/>
      <c r="B563" s="122"/>
      <c r="D563" s="124">
        <f>C563/100*Main!$AF$2*1.2</f>
        <v>0</v>
      </c>
      <c r="E563" s="125">
        <f>D563*Main!$AF$4</f>
        <v>0</v>
      </c>
    </row>
    <row r="564" spans="1:5" x14ac:dyDescent="0.35">
      <c r="A564" s="128"/>
      <c r="B564" s="122"/>
      <c r="D564" s="124">
        <f>C564/100*Main!$AF$2*1.2</f>
        <v>0</v>
      </c>
      <c r="E564" s="125">
        <f>D564*Main!$AF$4</f>
        <v>0</v>
      </c>
    </row>
    <row r="565" spans="1:5" x14ac:dyDescent="0.35">
      <c r="A565" s="128"/>
      <c r="B565" s="122"/>
      <c r="D565" s="124">
        <f>C565/100*Main!$AF$2*1.2</f>
        <v>0</v>
      </c>
      <c r="E565" s="125">
        <f>D565*Main!$AF$4</f>
        <v>0</v>
      </c>
    </row>
    <row r="566" spans="1:5" x14ac:dyDescent="0.35">
      <c r="A566" s="128"/>
      <c r="B566" s="122"/>
      <c r="D566" s="124">
        <f>C566/100*Main!$AF$2*1.2</f>
        <v>0</v>
      </c>
      <c r="E566" s="125">
        <f>D566*Main!$AF$4</f>
        <v>0</v>
      </c>
    </row>
    <row r="567" spans="1:5" x14ac:dyDescent="0.35">
      <c r="A567" s="128"/>
      <c r="B567" s="122"/>
      <c r="D567" s="124">
        <f>C567/100*Main!$AF$2*1.2</f>
        <v>0</v>
      </c>
      <c r="E567" s="125">
        <f>D567*Main!$AF$4</f>
        <v>0</v>
      </c>
    </row>
    <row r="568" spans="1:5" x14ac:dyDescent="0.35">
      <c r="A568" s="128"/>
      <c r="B568" s="122"/>
      <c r="D568" s="124">
        <f>C568/100*Main!$AF$2*1.2</f>
        <v>0</v>
      </c>
      <c r="E568" s="125">
        <f>D568*Main!$AF$4</f>
        <v>0</v>
      </c>
    </row>
    <row r="569" spans="1:5" x14ac:dyDescent="0.35">
      <c r="A569" s="128"/>
      <c r="B569" s="122"/>
      <c r="D569" s="124">
        <f>C569/100*Main!$AF$2*1.2</f>
        <v>0</v>
      </c>
      <c r="E569" s="125">
        <f>D569*Main!$AF$4</f>
        <v>0</v>
      </c>
    </row>
    <row r="570" spans="1:5" x14ac:dyDescent="0.35">
      <c r="A570" s="128"/>
      <c r="B570" s="122"/>
      <c r="D570" s="124">
        <f>C570/100*Main!$AF$2*1.2</f>
        <v>0</v>
      </c>
      <c r="E570" s="125">
        <f>D570*Main!$AF$4</f>
        <v>0</v>
      </c>
    </row>
    <row r="571" spans="1:5" x14ac:dyDescent="0.35">
      <c r="A571" s="128"/>
      <c r="B571" s="122"/>
      <c r="D571" s="124">
        <f>C571/100*Main!$AF$2*1.2</f>
        <v>0</v>
      </c>
      <c r="E571" s="125">
        <f>D571*Main!$AF$4</f>
        <v>0</v>
      </c>
    </row>
    <row r="572" spans="1:5" x14ac:dyDescent="0.35">
      <c r="A572" s="128"/>
      <c r="B572" s="122"/>
      <c r="D572" s="124">
        <f>C572/100*Main!$AF$2*1.2</f>
        <v>0</v>
      </c>
      <c r="E572" s="125">
        <f>D572*Main!$AF$4</f>
        <v>0</v>
      </c>
    </row>
    <row r="573" spans="1:5" x14ac:dyDescent="0.35">
      <c r="A573" s="128"/>
      <c r="B573" s="122"/>
      <c r="D573" s="124">
        <f>C573/100*Main!$AF$2*1.2</f>
        <v>0</v>
      </c>
      <c r="E573" s="125">
        <f>D573*Main!$AF$4</f>
        <v>0</v>
      </c>
    </row>
    <row r="574" spans="1:5" x14ac:dyDescent="0.35">
      <c r="A574" s="128"/>
      <c r="B574" s="122"/>
      <c r="D574" s="124">
        <f>C574/100*Main!$AF$2*1.2</f>
        <v>0</v>
      </c>
      <c r="E574" s="125">
        <f>D574*Main!$AF$4</f>
        <v>0</v>
      </c>
    </row>
    <row r="575" spans="1:5" x14ac:dyDescent="0.35">
      <c r="A575" s="128"/>
      <c r="B575" s="122"/>
      <c r="D575" s="124">
        <f>C575/100*Main!$AF$2*1.2</f>
        <v>0</v>
      </c>
      <c r="E575" s="125">
        <f>D575*Main!$AF$4</f>
        <v>0</v>
      </c>
    </row>
    <row r="576" spans="1:5" x14ac:dyDescent="0.35">
      <c r="A576" s="128"/>
      <c r="B576" s="122"/>
      <c r="D576" s="124">
        <f>C576/100*Main!$AF$2*1.2</f>
        <v>0</v>
      </c>
      <c r="E576" s="125">
        <f>D576*Main!$AF$4</f>
        <v>0</v>
      </c>
    </row>
    <row r="577" spans="1:5" x14ac:dyDescent="0.35">
      <c r="A577" s="128"/>
      <c r="B577" s="122"/>
      <c r="D577" s="124">
        <f>C577/100*Main!$AF$2*1.2</f>
        <v>0</v>
      </c>
      <c r="E577" s="125">
        <f>D577*Main!$AF$4</f>
        <v>0</v>
      </c>
    </row>
    <row r="578" spans="1:5" x14ac:dyDescent="0.35">
      <c r="A578" s="128"/>
      <c r="B578" s="122"/>
      <c r="D578" s="124">
        <f>C578/100*Main!$AF$2*1.2</f>
        <v>0</v>
      </c>
      <c r="E578" s="125">
        <f>D578*Main!$AF$4</f>
        <v>0</v>
      </c>
    </row>
    <row r="579" spans="1:5" x14ac:dyDescent="0.35">
      <c r="A579" s="128"/>
      <c r="B579" s="122"/>
      <c r="D579" s="124">
        <f>C579/100*Main!$AF$2*1.2</f>
        <v>0</v>
      </c>
      <c r="E579" s="125">
        <f>D579*Main!$AF$4</f>
        <v>0</v>
      </c>
    </row>
    <row r="580" spans="1:5" x14ac:dyDescent="0.35">
      <c r="A580" s="128"/>
      <c r="B580" s="122"/>
      <c r="D580" s="124">
        <f>C580/100*Main!$AF$2*1.2</f>
        <v>0</v>
      </c>
      <c r="E580" s="125">
        <f>D580*Main!$AF$4</f>
        <v>0</v>
      </c>
    </row>
    <row r="581" spans="1:5" x14ac:dyDescent="0.35">
      <c r="A581" s="128"/>
      <c r="B581" s="122"/>
      <c r="D581" s="124">
        <f>C581/100*Main!$AF$2*1.2</f>
        <v>0</v>
      </c>
      <c r="E581" s="125">
        <f>D581*Main!$AF$4</f>
        <v>0</v>
      </c>
    </row>
    <row r="582" spans="1:5" x14ac:dyDescent="0.35">
      <c r="A582" s="128"/>
      <c r="B582" s="122"/>
      <c r="D582" s="124">
        <f>C582/100*Main!$AF$2*1.2</f>
        <v>0</v>
      </c>
      <c r="E582" s="125">
        <f>D582*Main!$AF$4</f>
        <v>0</v>
      </c>
    </row>
    <row r="583" spans="1:5" x14ac:dyDescent="0.35">
      <c r="A583" s="128"/>
      <c r="B583" s="122"/>
      <c r="D583" s="124">
        <f>C583/100*Main!$AF$2*1.2</f>
        <v>0</v>
      </c>
      <c r="E583" s="125">
        <f>D583*Main!$AF$4</f>
        <v>0</v>
      </c>
    </row>
    <row r="584" spans="1:5" x14ac:dyDescent="0.35">
      <c r="A584" s="128"/>
      <c r="B584" s="122"/>
      <c r="D584" s="124">
        <f>C584/100*Main!$AF$2*1.2</f>
        <v>0</v>
      </c>
      <c r="E584" s="125">
        <f>D584*Main!$AF$4</f>
        <v>0</v>
      </c>
    </row>
    <row r="585" spans="1:5" x14ac:dyDescent="0.35">
      <c r="A585" s="128"/>
      <c r="B585" s="122"/>
      <c r="D585" s="124">
        <f>C585/100*Main!$AF$2*1.2</f>
        <v>0</v>
      </c>
      <c r="E585" s="125">
        <f>D585*Main!$AF$4</f>
        <v>0</v>
      </c>
    </row>
    <row r="586" spans="1:5" x14ac:dyDescent="0.35">
      <c r="A586" s="128"/>
      <c r="B586" s="122"/>
      <c r="D586" s="124">
        <f>C586/100*Main!$AF$2*1.2</f>
        <v>0</v>
      </c>
      <c r="E586" s="125">
        <f>D586*Main!$AF$4</f>
        <v>0</v>
      </c>
    </row>
    <row r="587" spans="1:5" x14ac:dyDescent="0.35">
      <c r="A587" s="128"/>
      <c r="B587" s="122"/>
      <c r="D587" s="124">
        <f>C587/100*Main!$AF$2*1.2</f>
        <v>0</v>
      </c>
      <c r="E587" s="125">
        <f>D587*Main!$AF$4</f>
        <v>0</v>
      </c>
    </row>
    <row r="588" spans="1:5" x14ac:dyDescent="0.35">
      <c r="A588" s="128"/>
      <c r="B588" s="122"/>
      <c r="D588" s="124">
        <f>C588/100*Main!$AF$2*1.2</f>
        <v>0</v>
      </c>
      <c r="E588" s="125">
        <f>D588*Main!$AF$4</f>
        <v>0</v>
      </c>
    </row>
    <row r="589" spans="1:5" x14ac:dyDescent="0.35">
      <c r="A589" s="128"/>
      <c r="B589" s="122"/>
      <c r="D589" s="124">
        <f>C589/100*Main!$AF$2*1.2</f>
        <v>0</v>
      </c>
      <c r="E589" s="125">
        <f>D589*Main!$AF$4</f>
        <v>0</v>
      </c>
    </row>
    <row r="590" spans="1:5" x14ac:dyDescent="0.35">
      <c r="A590" s="128"/>
      <c r="B590" s="122"/>
      <c r="D590" s="124">
        <f>C590/100*Main!$AF$2*1.2</f>
        <v>0</v>
      </c>
      <c r="E590" s="125">
        <f>D590*Main!$AF$4</f>
        <v>0</v>
      </c>
    </row>
    <row r="591" spans="1:5" x14ac:dyDescent="0.35">
      <c r="A591" s="128"/>
      <c r="B591" s="122"/>
      <c r="D591" s="124">
        <f>C591/100*Main!$AF$2*1.2</f>
        <v>0</v>
      </c>
      <c r="E591" s="125">
        <f>D591*Main!$AF$4</f>
        <v>0</v>
      </c>
    </row>
    <row r="592" spans="1:5" x14ac:dyDescent="0.35">
      <c r="A592" s="128"/>
      <c r="B592" s="122"/>
      <c r="D592" s="124">
        <f>C592/100*Main!$AF$2*1.2</f>
        <v>0</v>
      </c>
      <c r="E592" s="125">
        <f>D592*Main!$AF$4</f>
        <v>0</v>
      </c>
    </row>
    <row r="593" spans="1:5" x14ac:dyDescent="0.35">
      <c r="A593" s="128"/>
      <c r="B593" s="122"/>
      <c r="D593" s="124">
        <f>C593/100*Main!$AF$2*1.2</f>
        <v>0</v>
      </c>
      <c r="E593" s="125">
        <f>D593*Main!$AF$4</f>
        <v>0</v>
      </c>
    </row>
    <row r="594" spans="1:5" x14ac:dyDescent="0.35">
      <c r="A594" s="128"/>
      <c r="B594" s="122"/>
      <c r="D594" s="124">
        <f>C594/100*Main!$AF$2*1.2</f>
        <v>0</v>
      </c>
      <c r="E594" s="125">
        <f>D594*Main!$AF$4</f>
        <v>0</v>
      </c>
    </row>
    <row r="595" spans="1:5" x14ac:dyDescent="0.35">
      <c r="A595" s="128"/>
      <c r="B595" s="122"/>
      <c r="D595" s="124">
        <f>C595/100*Main!$AF$2*1.2</f>
        <v>0</v>
      </c>
      <c r="E595" s="125">
        <f>D595*Main!$AF$4</f>
        <v>0</v>
      </c>
    </row>
    <row r="596" spans="1:5" x14ac:dyDescent="0.35">
      <c r="A596" s="128"/>
      <c r="B596" s="122"/>
      <c r="D596" s="124">
        <f>C596/100*Main!$AF$2*1.2</f>
        <v>0</v>
      </c>
      <c r="E596" s="125">
        <f>D596*Main!$AF$4</f>
        <v>0</v>
      </c>
    </row>
    <row r="597" spans="1:5" x14ac:dyDescent="0.35">
      <c r="A597" s="128"/>
      <c r="B597" s="122"/>
      <c r="D597" s="124">
        <f>C597/100*Main!$AF$2*1.2</f>
        <v>0</v>
      </c>
      <c r="E597" s="125">
        <f>D597*Main!$AF$4</f>
        <v>0</v>
      </c>
    </row>
    <row r="598" spans="1:5" x14ac:dyDescent="0.35">
      <c r="A598" s="128"/>
      <c r="B598" s="122"/>
      <c r="D598" s="124">
        <f>C598/100*Main!$AF$2*1.2</f>
        <v>0</v>
      </c>
      <c r="E598" s="125">
        <f>D598*Main!$AF$4</f>
        <v>0</v>
      </c>
    </row>
    <row r="599" spans="1:5" x14ac:dyDescent="0.35">
      <c r="A599" s="128"/>
      <c r="B599" s="122"/>
      <c r="D599" s="124">
        <f>C599/100*Main!$AF$2*1.2</f>
        <v>0</v>
      </c>
      <c r="E599" s="125">
        <f>D599*Main!$AF$4</f>
        <v>0</v>
      </c>
    </row>
    <row r="600" spans="1:5" x14ac:dyDescent="0.35">
      <c r="A600" s="128"/>
      <c r="B600" s="122"/>
      <c r="D600" s="124">
        <f>C600/100*Main!$AF$2*1.2</f>
        <v>0</v>
      </c>
      <c r="E600" s="125">
        <f>D600*Main!$AF$4</f>
        <v>0</v>
      </c>
    </row>
    <row r="601" spans="1:5" x14ac:dyDescent="0.35">
      <c r="A601" s="128"/>
      <c r="B601" s="122"/>
      <c r="D601" s="124">
        <f>C601/100*Main!$AF$2*1.2</f>
        <v>0</v>
      </c>
      <c r="E601" s="125">
        <f>D601*Main!$AF$4</f>
        <v>0</v>
      </c>
    </row>
    <row r="602" spans="1:5" x14ac:dyDescent="0.35">
      <c r="A602" s="128"/>
      <c r="B602" s="122"/>
      <c r="D602" s="124">
        <f>C602/100*Main!$AF$2*1.2</f>
        <v>0</v>
      </c>
      <c r="E602" s="125">
        <f>D602*Main!$AF$4</f>
        <v>0</v>
      </c>
    </row>
    <row r="603" spans="1:5" x14ac:dyDescent="0.35">
      <c r="A603" s="128"/>
      <c r="B603" s="122"/>
      <c r="D603" s="124">
        <f>C603/100*Main!$AF$2*1.2</f>
        <v>0</v>
      </c>
      <c r="E603" s="125">
        <f>D603*Main!$AF$4</f>
        <v>0</v>
      </c>
    </row>
    <row r="604" spans="1:5" x14ac:dyDescent="0.35">
      <c r="A604" s="128"/>
      <c r="B604" s="122"/>
      <c r="D604" s="124">
        <f>C604/100*Main!$AF$2*1.2</f>
        <v>0</v>
      </c>
      <c r="E604" s="125">
        <f>D604*Main!$AF$4</f>
        <v>0</v>
      </c>
    </row>
    <row r="605" spans="1:5" x14ac:dyDescent="0.35">
      <c r="A605" s="128"/>
      <c r="B605" s="122"/>
      <c r="D605" s="124">
        <f>C605/100*Main!$AF$2*1.2</f>
        <v>0</v>
      </c>
      <c r="E605" s="125">
        <f>D605*Main!$AF$4</f>
        <v>0</v>
      </c>
    </row>
    <row r="606" spans="1:5" x14ac:dyDescent="0.35">
      <c r="A606" s="128"/>
      <c r="B606" s="122"/>
      <c r="D606" s="124">
        <f>C606/100*Main!$AF$2*1.2</f>
        <v>0</v>
      </c>
      <c r="E606" s="125">
        <f>D606*Main!$AF$4</f>
        <v>0</v>
      </c>
    </row>
    <row r="607" spans="1:5" x14ac:dyDescent="0.35">
      <c r="A607" s="128"/>
      <c r="B607" s="122"/>
      <c r="D607" s="124">
        <f>C607/100*Main!$AF$2*1.2</f>
        <v>0</v>
      </c>
      <c r="E607" s="125">
        <f>D607*Main!$AF$4</f>
        <v>0</v>
      </c>
    </row>
    <row r="608" spans="1:5" x14ac:dyDescent="0.35">
      <c r="A608" s="128"/>
      <c r="B608" s="122"/>
      <c r="D608" s="124">
        <f>C608/100*Main!$AF$2*1.2</f>
        <v>0</v>
      </c>
      <c r="E608" s="125">
        <f>D608*Main!$AF$4</f>
        <v>0</v>
      </c>
    </row>
    <row r="609" spans="1:5" x14ac:dyDescent="0.35">
      <c r="A609" s="128"/>
      <c r="B609" s="122"/>
      <c r="D609" s="124">
        <f>C609/100*Main!$AF$2*1.2</f>
        <v>0</v>
      </c>
      <c r="E609" s="125">
        <f>D609*Main!$AF$4</f>
        <v>0</v>
      </c>
    </row>
    <row r="610" spans="1:5" x14ac:dyDescent="0.35">
      <c r="A610" s="128"/>
      <c r="B610" s="122"/>
      <c r="D610" s="124">
        <f>C610/100*Main!$AF$2*1.2</f>
        <v>0</v>
      </c>
      <c r="E610" s="125">
        <f>D610*Main!$AF$4</f>
        <v>0</v>
      </c>
    </row>
    <row r="611" spans="1:5" x14ac:dyDescent="0.35">
      <c r="A611" s="128"/>
      <c r="B611" s="122"/>
      <c r="D611" s="124">
        <f>C611/100*Main!$AF$2*1.2</f>
        <v>0</v>
      </c>
      <c r="E611" s="125">
        <f>D611*Main!$AF$4</f>
        <v>0</v>
      </c>
    </row>
    <row r="612" spans="1:5" x14ac:dyDescent="0.35">
      <c r="A612" s="128"/>
      <c r="B612" s="122"/>
      <c r="D612" s="124">
        <f>C612/100*Main!$AF$2*1.2</f>
        <v>0</v>
      </c>
      <c r="E612" s="125">
        <f>D612*Main!$AF$4</f>
        <v>0</v>
      </c>
    </row>
    <row r="613" spans="1:5" x14ac:dyDescent="0.35">
      <c r="A613" s="128"/>
      <c r="B613" s="122"/>
      <c r="D613" s="124">
        <f>C613/100*Main!$AF$2*1.2</f>
        <v>0</v>
      </c>
      <c r="E613" s="125">
        <f>D613*Main!$AF$4</f>
        <v>0</v>
      </c>
    </row>
    <row r="614" spans="1:5" x14ac:dyDescent="0.35">
      <c r="A614" s="128"/>
      <c r="B614" s="122"/>
      <c r="D614" s="124">
        <f>C614/100*Main!$AF$2*1.2</f>
        <v>0</v>
      </c>
      <c r="E614" s="125">
        <f>D614*Main!$AF$4</f>
        <v>0</v>
      </c>
    </row>
    <row r="615" spans="1:5" x14ac:dyDescent="0.35">
      <c r="A615" s="128"/>
      <c r="B615" s="122"/>
      <c r="D615" s="124">
        <f>C615/100*Main!$AF$2*1.2</f>
        <v>0</v>
      </c>
      <c r="E615" s="125">
        <f>D615*Main!$AF$4</f>
        <v>0</v>
      </c>
    </row>
    <row r="616" spans="1:5" x14ac:dyDescent="0.35">
      <c r="A616" s="128"/>
      <c r="B616" s="122"/>
      <c r="D616" s="124">
        <f>C616/100*Main!$AF$2*1.2</f>
        <v>0</v>
      </c>
      <c r="E616" s="125">
        <f>D616*Main!$AF$4</f>
        <v>0</v>
      </c>
    </row>
    <row r="617" spans="1:5" x14ac:dyDescent="0.35">
      <c r="A617" s="128"/>
      <c r="B617" s="122"/>
      <c r="D617" s="124">
        <f>C617/100*Main!$AF$2*1.2</f>
        <v>0</v>
      </c>
      <c r="E617" s="125">
        <f>D617*Main!$AF$4</f>
        <v>0</v>
      </c>
    </row>
    <row r="618" spans="1:5" x14ac:dyDescent="0.35">
      <c r="A618" s="128"/>
      <c r="B618" s="122"/>
      <c r="D618" s="124">
        <f>C618/100*Main!$AF$2*1.2</f>
        <v>0</v>
      </c>
      <c r="E618" s="125">
        <f>D618*Main!$AF$4</f>
        <v>0</v>
      </c>
    </row>
    <row r="619" spans="1:5" x14ac:dyDescent="0.35">
      <c r="A619" s="128"/>
      <c r="B619" s="122"/>
      <c r="D619" s="124">
        <f>C619/100*Main!$AF$2*1.2</f>
        <v>0</v>
      </c>
      <c r="E619" s="125">
        <f>D619*Main!$AF$4</f>
        <v>0</v>
      </c>
    </row>
    <row r="620" spans="1:5" x14ac:dyDescent="0.35">
      <c r="A620" s="128"/>
      <c r="B620" s="122"/>
      <c r="D620" s="124">
        <f>C620/100*Main!$AF$2*1.2</f>
        <v>0</v>
      </c>
      <c r="E620" s="125">
        <f>D620*Main!$AF$4</f>
        <v>0</v>
      </c>
    </row>
    <row r="621" spans="1:5" x14ac:dyDescent="0.35">
      <c r="A621" s="128"/>
      <c r="B621" s="122"/>
      <c r="D621" s="124">
        <f>C621/100*Main!$AF$2*1.2</f>
        <v>0</v>
      </c>
      <c r="E621" s="125">
        <f>D621*Main!$AF$4</f>
        <v>0</v>
      </c>
    </row>
    <row r="622" spans="1:5" x14ac:dyDescent="0.35">
      <c r="A622" s="128"/>
      <c r="B622" s="122"/>
      <c r="D622" s="124">
        <f>C622/100*Main!$AF$2*1.2</f>
        <v>0</v>
      </c>
      <c r="E622" s="125">
        <f>D622*Main!$AF$4</f>
        <v>0</v>
      </c>
    </row>
    <row r="623" spans="1:5" x14ac:dyDescent="0.35">
      <c r="A623" s="128"/>
      <c r="B623" s="122"/>
      <c r="D623" s="124">
        <f>C623/100*Main!$AF$2*1.2</f>
        <v>0</v>
      </c>
      <c r="E623" s="125">
        <f>D623*Main!$AF$4</f>
        <v>0</v>
      </c>
    </row>
    <row r="624" spans="1:5" x14ac:dyDescent="0.35">
      <c r="A624" s="128"/>
      <c r="B624" s="122"/>
      <c r="D624" s="124">
        <f>C624/100*Main!$AF$2*1.2</f>
        <v>0</v>
      </c>
      <c r="E624" s="125">
        <f>D624*Main!$AF$4</f>
        <v>0</v>
      </c>
    </row>
    <row r="625" spans="1:5" x14ac:dyDescent="0.35">
      <c r="A625" s="128"/>
      <c r="B625" s="122"/>
      <c r="D625" s="124">
        <f>C625/100*Main!$AF$2*1.2</f>
        <v>0</v>
      </c>
      <c r="E625" s="125">
        <f>D625*Main!$AF$4</f>
        <v>0</v>
      </c>
    </row>
    <row r="626" spans="1:5" x14ac:dyDescent="0.35">
      <c r="A626" s="128"/>
      <c r="B626" s="122"/>
      <c r="D626" s="124">
        <f>C626/100*Main!$AF$2*1.2</f>
        <v>0</v>
      </c>
      <c r="E626" s="125">
        <f>D626*Main!$AF$4</f>
        <v>0</v>
      </c>
    </row>
    <row r="627" spans="1:5" x14ac:dyDescent="0.35">
      <c r="A627" s="128"/>
      <c r="B627" s="122"/>
      <c r="D627" s="124">
        <f>C627/100*Main!$AF$2*1.2</f>
        <v>0</v>
      </c>
      <c r="E627" s="125">
        <f>D627*Main!$AF$4</f>
        <v>0</v>
      </c>
    </row>
    <row r="628" spans="1:5" x14ac:dyDescent="0.35">
      <c r="A628" s="128"/>
      <c r="B628" s="122"/>
      <c r="D628" s="124">
        <f>C628/100*Main!$AF$2*1.2</f>
        <v>0</v>
      </c>
      <c r="E628" s="125">
        <f>D628*Main!$AF$4</f>
        <v>0</v>
      </c>
    </row>
    <row r="629" spans="1:5" x14ac:dyDescent="0.35">
      <c r="A629" s="128"/>
      <c r="B629" s="122"/>
      <c r="D629" s="124">
        <f>C629/100*Main!$AF$2*1.2</f>
        <v>0</v>
      </c>
      <c r="E629" s="125">
        <f>D629*Main!$AF$4</f>
        <v>0</v>
      </c>
    </row>
    <row r="630" spans="1:5" x14ac:dyDescent="0.35">
      <c r="A630" s="128"/>
      <c r="B630" s="122"/>
      <c r="D630" s="124">
        <f>C630/100*Main!$AF$2*1.2</f>
        <v>0</v>
      </c>
      <c r="E630" s="125">
        <f>D630*Main!$AF$4</f>
        <v>0</v>
      </c>
    </row>
    <row r="631" spans="1:5" x14ac:dyDescent="0.35">
      <c r="A631" s="128"/>
      <c r="B631" s="122"/>
      <c r="D631" s="124">
        <f>C631/100*Main!$AF$2*1.2</f>
        <v>0</v>
      </c>
      <c r="E631" s="125">
        <f>D631*Main!$AF$4</f>
        <v>0</v>
      </c>
    </row>
    <row r="632" spans="1:5" x14ac:dyDescent="0.35">
      <c r="A632" s="128"/>
      <c r="B632" s="122"/>
      <c r="D632" s="124">
        <f>C632/100*Main!$AF$2*1.2</f>
        <v>0</v>
      </c>
      <c r="E632" s="125">
        <f>D632*Main!$AF$4</f>
        <v>0</v>
      </c>
    </row>
    <row r="633" spans="1:5" x14ac:dyDescent="0.35">
      <c r="A633" s="128"/>
      <c r="B633" s="122"/>
      <c r="D633" s="124">
        <f>C633/100*Main!$AF$2*1.2</f>
        <v>0</v>
      </c>
      <c r="E633" s="125">
        <f>D633*Main!$AF$4</f>
        <v>0</v>
      </c>
    </row>
    <row r="634" spans="1:5" x14ac:dyDescent="0.35">
      <c r="A634" s="128"/>
      <c r="B634" s="122"/>
      <c r="D634" s="124">
        <f>C634/100*Main!$AF$2*1.2</f>
        <v>0</v>
      </c>
      <c r="E634" s="125">
        <f>D634*Main!$AF$4</f>
        <v>0</v>
      </c>
    </row>
    <row r="635" spans="1:5" x14ac:dyDescent="0.35">
      <c r="A635" s="128"/>
      <c r="B635" s="122"/>
      <c r="D635" s="124">
        <f>C635/100*Main!$AF$2*1.2</f>
        <v>0</v>
      </c>
      <c r="E635" s="125">
        <f>D635*Main!$AF$4</f>
        <v>0</v>
      </c>
    </row>
    <row r="636" spans="1:5" x14ac:dyDescent="0.35">
      <c r="A636" s="128"/>
      <c r="B636" s="122"/>
      <c r="D636" s="124">
        <f>C636/100*Main!$AF$2*1.2</f>
        <v>0</v>
      </c>
      <c r="E636" s="125">
        <f>D636*Main!$AF$4</f>
        <v>0</v>
      </c>
    </row>
    <row r="637" spans="1:5" x14ac:dyDescent="0.35">
      <c r="A637" s="128"/>
      <c r="B637" s="122"/>
      <c r="D637" s="124">
        <f>C637/100*Main!$AF$2*1.2</f>
        <v>0</v>
      </c>
      <c r="E637" s="125">
        <f>D637*Main!$AF$4</f>
        <v>0</v>
      </c>
    </row>
    <row r="638" spans="1:5" x14ac:dyDescent="0.35">
      <c r="A638" s="128"/>
      <c r="B638" s="122"/>
      <c r="D638" s="124">
        <f>C638/100*Main!$AF$2*1.2</f>
        <v>0</v>
      </c>
      <c r="E638" s="125">
        <f>D638*Main!$AF$4</f>
        <v>0</v>
      </c>
    </row>
    <row r="639" spans="1:5" x14ac:dyDescent="0.35">
      <c r="A639" s="128"/>
      <c r="B639" s="122"/>
      <c r="D639" s="124">
        <f>C639/100*Main!$AF$2*1.2</f>
        <v>0</v>
      </c>
      <c r="E639" s="125">
        <f>D639*Main!$AF$4</f>
        <v>0</v>
      </c>
    </row>
    <row r="640" spans="1:5" x14ac:dyDescent="0.35">
      <c r="A640" s="128"/>
      <c r="B640" s="122"/>
      <c r="D640" s="124">
        <f>C640/100*Main!$AF$2*1.2</f>
        <v>0</v>
      </c>
      <c r="E640" s="125">
        <f>D640*Main!$AF$4</f>
        <v>0</v>
      </c>
    </row>
    <row r="641" spans="1:5" x14ac:dyDescent="0.35">
      <c r="A641" s="128"/>
      <c r="B641" s="122"/>
      <c r="D641" s="124">
        <f>C641/100*Main!$AF$2*1.2</f>
        <v>0</v>
      </c>
      <c r="E641" s="125">
        <f>D641*Main!$AF$4</f>
        <v>0</v>
      </c>
    </row>
    <row r="642" spans="1:5" x14ac:dyDescent="0.35">
      <c r="A642" s="128"/>
      <c r="B642" s="122"/>
      <c r="D642" s="124">
        <f>C642/100*Main!$AF$2*1.2</f>
        <v>0</v>
      </c>
      <c r="E642" s="125">
        <f>D642*Main!$AF$4</f>
        <v>0</v>
      </c>
    </row>
    <row r="643" spans="1:5" x14ac:dyDescent="0.35">
      <c r="A643" s="128"/>
      <c r="B643" s="122"/>
      <c r="D643" s="124">
        <f>C643/100*Main!$AF$2*1.2</f>
        <v>0</v>
      </c>
      <c r="E643" s="125">
        <f>D643*Main!$AF$4</f>
        <v>0</v>
      </c>
    </row>
    <row r="644" spans="1:5" x14ac:dyDescent="0.35">
      <c r="A644" s="128"/>
      <c r="B644" s="122"/>
      <c r="D644" s="124">
        <f>C644/100*Main!$AF$2*1.2</f>
        <v>0</v>
      </c>
      <c r="E644" s="125">
        <f>D644*Main!$AF$4</f>
        <v>0</v>
      </c>
    </row>
    <row r="645" spans="1:5" x14ac:dyDescent="0.35">
      <c r="A645" s="128"/>
      <c r="B645" s="122"/>
      <c r="D645" s="124">
        <f>C645/100*Main!$AF$2*1.2</f>
        <v>0</v>
      </c>
      <c r="E645" s="125">
        <f>D645*Main!$AF$4</f>
        <v>0</v>
      </c>
    </row>
    <row r="646" spans="1:5" x14ac:dyDescent="0.35">
      <c r="A646" s="128"/>
      <c r="B646" s="122"/>
      <c r="D646" s="124">
        <f>C646/100*Main!$AF$2*1.2</f>
        <v>0</v>
      </c>
      <c r="E646" s="125">
        <f>D646*Main!$AF$4</f>
        <v>0</v>
      </c>
    </row>
    <row r="647" spans="1:5" x14ac:dyDescent="0.35">
      <c r="A647" s="128"/>
      <c r="B647" s="122"/>
      <c r="D647" s="124">
        <f>C647/100*Main!$AF$2*1.2</f>
        <v>0</v>
      </c>
      <c r="E647" s="125">
        <f>D647*Main!$AF$4</f>
        <v>0</v>
      </c>
    </row>
    <row r="648" spans="1:5" x14ac:dyDescent="0.35">
      <c r="A648" s="128"/>
      <c r="B648" s="122"/>
      <c r="D648" s="124">
        <f>C648/100*Main!$AF$2*1.2</f>
        <v>0</v>
      </c>
      <c r="E648" s="125">
        <f>D648*Main!$AF$4</f>
        <v>0</v>
      </c>
    </row>
    <row r="649" spans="1:5" x14ac:dyDescent="0.35">
      <c r="A649" s="128"/>
      <c r="B649" s="122"/>
      <c r="D649" s="124">
        <f>C649/100*Main!$AF$2*1.2</f>
        <v>0</v>
      </c>
      <c r="E649" s="125">
        <f>D649*Main!$AF$4</f>
        <v>0</v>
      </c>
    </row>
    <row r="650" spans="1:5" x14ac:dyDescent="0.35">
      <c r="A650" s="128"/>
      <c r="B650" s="122"/>
      <c r="D650" s="124">
        <f>C650/100*Main!$AF$2*1.2</f>
        <v>0</v>
      </c>
      <c r="E650" s="125">
        <f>D650*Main!$AF$4</f>
        <v>0</v>
      </c>
    </row>
    <row r="651" spans="1:5" x14ac:dyDescent="0.35">
      <c r="A651" s="128"/>
      <c r="B651" s="122"/>
      <c r="D651" s="124">
        <f>C651/100*Main!$AF$2*1.2</f>
        <v>0</v>
      </c>
      <c r="E651" s="125">
        <f>D651*Main!$AF$4</f>
        <v>0</v>
      </c>
    </row>
    <row r="652" spans="1:5" x14ac:dyDescent="0.35">
      <c r="A652" s="128"/>
      <c r="B652" s="122"/>
      <c r="D652" s="124">
        <f>C652/100*Main!$AF$2*1.2</f>
        <v>0</v>
      </c>
      <c r="E652" s="125">
        <f>D652*Main!$AF$4</f>
        <v>0</v>
      </c>
    </row>
    <row r="653" spans="1:5" x14ac:dyDescent="0.35">
      <c r="A653" s="128"/>
      <c r="B653" s="122"/>
      <c r="D653" s="124">
        <f>C653/100*Main!$AF$2*1.2</f>
        <v>0</v>
      </c>
      <c r="E653" s="125">
        <f>D653*Main!$AF$4</f>
        <v>0</v>
      </c>
    </row>
    <row r="654" spans="1:5" x14ac:dyDescent="0.35">
      <c r="A654" s="128"/>
      <c r="B654" s="122"/>
      <c r="D654" s="124">
        <f>C654/100*Main!$AF$2*1.2</f>
        <v>0</v>
      </c>
      <c r="E654" s="125">
        <f>D654*Main!$AF$4</f>
        <v>0</v>
      </c>
    </row>
    <row r="655" spans="1:5" x14ac:dyDescent="0.35">
      <c r="A655" s="128"/>
      <c r="B655" s="122"/>
      <c r="D655" s="124">
        <f>C655/100*Main!$AF$2*1.2</f>
        <v>0</v>
      </c>
      <c r="E655" s="125">
        <f>D655*Main!$AF$4</f>
        <v>0</v>
      </c>
    </row>
    <row r="656" spans="1:5" x14ac:dyDescent="0.35">
      <c r="A656" s="128"/>
      <c r="B656" s="122"/>
      <c r="D656" s="124">
        <f>C656/100*Main!$AF$2*1.2</f>
        <v>0</v>
      </c>
      <c r="E656" s="125">
        <f>D656*Main!$AF$4</f>
        <v>0</v>
      </c>
    </row>
    <row r="657" spans="1:5" x14ac:dyDescent="0.35">
      <c r="A657" s="128"/>
      <c r="B657" s="122"/>
      <c r="D657" s="124">
        <f>C657/100*Main!$AF$2*1.2</f>
        <v>0</v>
      </c>
      <c r="E657" s="125">
        <f>D657*Main!$AF$4</f>
        <v>0</v>
      </c>
    </row>
    <row r="658" spans="1:5" x14ac:dyDescent="0.35">
      <c r="A658" s="128"/>
      <c r="B658" s="122"/>
      <c r="D658" s="124">
        <f>C658/100*Main!$AF$2*1.2</f>
        <v>0</v>
      </c>
      <c r="E658" s="125">
        <f>D658*Main!$AF$4</f>
        <v>0</v>
      </c>
    </row>
    <row r="659" spans="1:5" x14ac:dyDescent="0.35">
      <c r="A659" s="128"/>
      <c r="B659" s="122"/>
      <c r="D659" s="124">
        <f>C659/100*Main!$AF$2*1.2</f>
        <v>0</v>
      </c>
      <c r="E659" s="125">
        <f>D659*Main!$AF$4</f>
        <v>0</v>
      </c>
    </row>
    <row r="660" spans="1:5" x14ac:dyDescent="0.35">
      <c r="A660" s="128"/>
      <c r="B660" s="122"/>
      <c r="D660" s="124">
        <f>C660/100*Main!$AF$2*1.2</f>
        <v>0</v>
      </c>
      <c r="E660" s="125">
        <f>D660*Main!$AF$4</f>
        <v>0</v>
      </c>
    </row>
    <row r="661" spans="1:5" x14ac:dyDescent="0.35">
      <c r="A661" s="128"/>
      <c r="B661" s="122"/>
      <c r="D661" s="124">
        <f>C661/100*Main!$AF$2*1.2</f>
        <v>0</v>
      </c>
      <c r="E661" s="125">
        <f>D661*Main!$AF$4</f>
        <v>0</v>
      </c>
    </row>
    <row r="662" spans="1:5" x14ac:dyDescent="0.35">
      <c r="A662" s="128"/>
      <c r="B662" s="122"/>
      <c r="D662" s="124">
        <f>C662/100*Main!$AF$2*1.2</f>
        <v>0</v>
      </c>
      <c r="E662" s="125">
        <f>D662*Main!$AF$4</f>
        <v>0</v>
      </c>
    </row>
    <row r="663" spans="1:5" x14ac:dyDescent="0.35">
      <c r="A663" s="128"/>
      <c r="B663" s="122"/>
      <c r="D663" s="124">
        <f>C663/100*Main!$AF$2*1.2</f>
        <v>0</v>
      </c>
      <c r="E663" s="125">
        <f>D663*Main!$AF$4</f>
        <v>0</v>
      </c>
    </row>
    <row r="664" spans="1:5" x14ac:dyDescent="0.35">
      <c r="A664" s="128"/>
      <c r="B664" s="122"/>
      <c r="D664" s="124">
        <f>C664/100*Main!$AF$2*1.2</f>
        <v>0</v>
      </c>
      <c r="E664" s="125">
        <f>D664*Main!$AF$4</f>
        <v>0</v>
      </c>
    </row>
    <row r="665" spans="1:5" x14ac:dyDescent="0.35">
      <c r="A665" s="128"/>
      <c r="B665" s="122"/>
      <c r="D665" s="124">
        <f>C665/100*Main!$AF$2*1.2</f>
        <v>0</v>
      </c>
      <c r="E665" s="125">
        <f>D665*Main!$AF$4</f>
        <v>0</v>
      </c>
    </row>
    <row r="666" spans="1:5" x14ac:dyDescent="0.35">
      <c r="A666" s="128"/>
      <c r="B666" s="122"/>
      <c r="D666" s="124">
        <f>C666/100*Main!$AF$2*1.2</f>
        <v>0</v>
      </c>
      <c r="E666" s="125">
        <f>D666*Main!$AF$4</f>
        <v>0</v>
      </c>
    </row>
    <row r="667" spans="1:5" x14ac:dyDescent="0.35">
      <c r="A667" s="128"/>
      <c r="B667" s="122"/>
      <c r="D667" s="124">
        <f>C667/100*Main!$AF$2*1.2</f>
        <v>0</v>
      </c>
      <c r="E667" s="125">
        <f>D667*Main!$AF$4</f>
        <v>0</v>
      </c>
    </row>
    <row r="668" spans="1:5" x14ac:dyDescent="0.35">
      <c r="A668" s="128"/>
      <c r="B668" s="122"/>
      <c r="D668" s="124">
        <f>C668/100*Main!$AF$2*1.2</f>
        <v>0</v>
      </c>
      <c r="E668" s="125">
        <f>D668*Main!$AF$4</f>
        <v>0</v>
      </c>
    </row>
    <row r="669" spans="1:5" x14ac:dyDescent="0.35">
      <c r="A669" s="128"/>
      <c r="B669" s="122"/>
      <c r="D669" s="124">
        <f>C669/100*Main!$AF$2*1.2</f>
        <v>0</v>
      </c>
      <c r="E669" s="125">
        <f>D669*Main!$AF$4</f>
        <v>0</v>
      </c>
    </row>
    <row r="670" spans="1:5" x14ac:dyDescent="0.35">
      <c r="A670" s="128"/>
      <c r="B670" s="122"/>
      <c r="D670" s="124">
        <f>C670/100*Main!$AF$2*1.2</f>
        <v>0</v>
      </c>
      <c r="E670" s="125">
        <f>D670*Main!$AF$4</f>
        <v>0</v>
      </c>
    </row>
    <row r="671" spans="1:5" x14ac:dyDescent="0.35">
      <c r="A671" s="128"/>
      <c r="B671" s="122"/>
      <c r="D671" s="124">
        <f>C671/100*Main!$AF$2*1.2</f>
        <v>0</v>
      </c>
      <c r="E671" s="125">
        <f>D671*Main!$AF$4</f>
        <v>0</v>
      </c>
    </row>
    <row r="672" spans="1:5" x14ac:dyDescent="0.35">
      <c r="A672" s="128"/>
      <c r="B672" s="122"/>
      <c r="D672" s="124">
        <f>C672/100*Main!$AF$2*1.2</f>
        <v>0</v>
      </c>
      <c r="E672" s="125">
        <f>D672*Main!$AF$4</f>
        <v>0</v>
      </c>
    </row>
    <row r="673" spans="1:5" x14ac:dyDescent="0.35">
      <c r="A673" s="128"/>
      <c r="B673" s="122"/>
      <c r="D673" s="124">
        <f>C673/100*Main!$AF$2*1.2</f>
        <v>0</v>
      </c>
      <c r="E673" s="125">
        <f>D673*Main!$AF$4</f>
        <v>0</v>
      </c>
    </row>
    <row r="674" spans="1:5" x14ac:dyDescent="0.35">
      <c r="A674" s="128"/>
      <c r="B674" s="122"/>
      <c r="D674" s="124">
        <f>C674/100*Main!$AF$2*1.2</f>
        <v>0</v>
      </c>
      <c r="E674" s="125">
        <f>D674*Main!$AF$4</f>
        <v>0</v>
      </c>
    </row>
    <row r="675" spans="1:5" x14ac:dyDescent="0.35">
      <c r="A675" s="128"/>
      <c r="B675" s="122"/>
      <c r="D675" s="124">
        <f>C675/100*Main!$AF$2*1.2</f>
        <v>0</v>
      </c>
      <c r="E675" s="125">
        <f>D675*Main!$AF$4</f>
        <v>0</v>
      </c>
    </row>
    <row r="676" spans="1:5" x14ac:dyDescent="0.35">
      <c r="A676" s="128"/>
      <c r="B676" s="122"/>
      <c r="D676" s="124">
        <f>C676/100*Main!$AF$2*1.2</f>
        <v>0</v>
      </c>
      <c r="E676" s="125">
        <f>D676*Main!$AF$4</f>
        <v>0</v>
      </c>
    </row>
    <row r="677" spans="1:5" x14ac:dyDescent="0.35">
      <c r="A677" s="128"/>
      <c r="B677" s="122"/>
      <c r="D677" s="124">
        <f>C677/100*Main!$AF$2*1.2</f>
        <v>0</v>
      </c>
      <c r="E677" s="125">
        <f>D677*Main!$AF$4</f>
        <v>0</v>
      </c>
    </row>
    <row r="678" spans="1:5" x14ac:dyDescent="0.35">
      <c r="A678" s="128"/>
      <c r="B678" s="122"/>
      <c r="D678" s="124">
        <f>C678/100*Main!$AF$2*1.2</f>
        <v>0</v>
      </c>
      <c r="E678" s="125">
        <f>D678*Main!$AF$4</f>
        <v>0</v>
      </c>
    </row>
    <row r="679" spans="1:5" x14ac:dyDescent="0.35">
      <c r="A679" s="128"/>
      <c r="B679" s="122"/>
      <c r="D679" s="124">
        <f>C679/100*Main!$AF$2*1.2</f>
        <v>0</v>
      </c>
      <c r="E679" s="125">
        <f>D679*Main!$AF$4</f>
        <v>0</v>
      </c>
    </row>
    <row r="680" spans="1:5" x14ac:dyDescent="0.35">
      <c r="A680" s="128"/>
      <c r="B680" s="122"/>
      <c r="D680" s="124">
        <f>C680/100*Main!$AF$2*1.2</f>
        <v>0</v>
      </c>
      <c r="E680" s="125">
        <f>D680*Main!$AF$4</f>
        <v>0</v>
      </c>
    </row>
    <row r="681" spans="1:5" x14ac:dyDescent="0.35">
      <c r="A681" s="128"/>
      <c r="B681" s="122"/>
      <c r="D681" s="124">
        <f>C681/100*Main!$AF$2*1.2</f>
        <v>0</v>
      </c>
      <c r="E681" s="125">
        <f>D681*Main!$AF$4</f>
        <v>0</v>
      </c>
    </row>
    <row r="682" spans="1:5" x14ac:dyDescent="0.35">
      <c r="A682" s="128"/>
      <c r="B682" s="122"/>
      <c r="D682" s="124">
        <f>C682/100*Main!$AF$2*1.2</f>
        <v>0</v>
      </c>
      <c r="E682" s="125">
        <f>D682*Main!$AF$4</f>
        <v>0</v>
      </c>
    </row>
    <row r="683" spans="1:5" x14ac:dyDescent="0.35">
      <c r="A683" s="128"/>
      <c r="B683" s="122"/>
      <c r="D683" s="124">
        <f>C683/100*Main!$AF$2*1.2</f>
        <v>0</v>
      </c>
      <c r="E683" s="125">
        <f>D683*Main!$AF$4</f>
        <v>0</v>
      </c>
    </row>
    <row r="684" spans="1:5" x14ac:dyDescent="0.35">
      <c r="A684" s="128"/>
      <c r="B684" s="122"/>
      <c r="D684" s="124">
        <f>C684/100*Main!$AF$2*1.2</f>
        <v>0</v>
      </c>
      <c r="E684" s="125">
        <f>D684*Main!$AF$4</f>
        <v>0</v>
      </c>
    </row>
    <row r="685" spans="1:5" x14ac:dyDescent="0.35">
      <c r="A685" s="128"/>
      <c r="B685" s="122"/>
      <c r="D685" s="124">
        <f>C685/100*Main!$AF$2*1.2</f>
        <v>0</v>
      </c>
      <c r="E685" s="125">
        <f>D685*Main!$AF$4</f>
        <v>0</v>
      </c>
    </row>
    <row r="686" spans="1:5" x14ac:dyDescent="0.35">
      <c r="A686" s="128"/>
      <c r="B686" s="122"/>
      <c r="D686" s="124">
        <f>C686/100*Main!$AF$2*1.2</f>
        <v>0</v>
      </c>
      <c r="E686" s="125">
        <f>D686*Main!$AF$4</f>
        <v>0</v>
      </c>
    </row>
    <row r="687" spans="1:5" x14ac:dyDescent="0.35">
      <c r="A687" s="128"/>
      <c r="B687" s="122"/>
      <c r="D687" s="124">
        <f>C687/100*Main!$AF$2*1.2</f>
        <v>0</v>
      </c>
      <c r="E687" s="125">
        <f>D687*Main!$AF$4</f>
        <v>0</v>
      </c>
    </row>
    <row r="688" spans="1:5" x14ac:dyDescent="0.35">
      <c r="A688" s="128"/>
      <c r="B688" s="122"/>
      <c r="D688" s="124">
        <f>C688/100*Main!$AF$2*1.2</f>
        <v>0</v>
      </c>
      <c r="E688" s="125">
        <f>D688*Main!$AF$4</f>
        <v>0</v>
      </c>
    </row>
    <row r="689" spans="1:5" x14ac:dyDescent="0.35">
      <c r="A689" s="128"/>
      <c r="B689" s="122"/>
      <c r="D689" s="124">
        <f>C689/100*Main!$AF$2*1.2</f>
        <v>0</v>
      </c>
      <c r="E689" s="125">
        <f>D689*Main!$AF$4</f>
        <v>0</v>
      </c>
    </row>
    <row r="690" spans="1:5" x14ac:dyDescent="0.35">
      <c r="A690" s="128"/>
      <c r="B690" s="122"/>
      <c r="D690" s="124">
        <f>C690/100*Main!$AF$2*1.2</f>
        <v>0</v>
      </c>
      <c r="E690" s="125">
        <f>D690*Main!$AF$4</f>
        <v>0</v>
      </c>
    </row>
    <row r="691" spans="1:5" x14ac:dyDescent="0.35">
      <c r="A691" s="128"/>
      <c r="B691" s="122"/>
      <c r="D691" s="124">
        <f>C691/100*Main!$AF$2*1.2</f>
        <v>0</v>
      </c>
      <c r="E691" s="125">
        <f>D691*Main!$AF$4</f>
        <v>0</v>
      </c>
    </row>
    <row r="692" spans="1:5" x14ac:dyDescent="0.35">
      <c r="A692" s="128"/>
      <c r="B692" s="122"/>
      <c r="D692" s="124">
        <f>C692/100*Main!$AF$2*1.2</f>
        <v>0</v>
      </c>
      <c r="E692" s="125">
        <f>D692*Main!$AF$4</f>
        <v>0</v>
      </c>
    </row>
    <row r="693" spans="1:5" x14ac:dyDescent="0.35">
      <c r="A693" s="128"/>
      <c r="B693" s="122"/>
      <c r="D693" s="124">
        <f>C693/100*Main!$AF$2*1.2</f>
        <v>0</v>
      </c>
      <c r="E693" s="125">
        <f>D693*Main!$AF$4</f>
        <v>0</v>
      </c>
    </row>
    <row r="694" spans="1:5" x14ac:dyDescent="0.35">
      <c r="A694" s="128"/>
      <c r="B694" s="122"/>
      <c r="D694" s="124">
        <f>C694/100*Main!$AF$2*1.2</f>
        <v>0</v>
      </c>
      <c r="E694" s="125">
        <f>D694*Main!$AF$4</f>
        <v>0</v>
      </c>
    </row>
    <row r="695" spans="1:5" x14ac:dyDescent="0.35">
      <c r="A695" s="128"/>
      <c r="B695" s="122"/>
      <c r="D695" s="124">
        <f>C695/100*Main!$AF$2*1.2</f>
        <v>0</v>
      </c>
      <c r="E695" s="125">
        <f>D695*Main!$AF$4</f>
        <v>0</v>
      </c>
    </row>
    <row r="696" spans="1:5" x14ac:dyDescent="0.35">
      <c r="A696" s="128"/>
      <c r="B696" s="122"/>
      <c r="D696" s="124">
        <f>C696/100*Main!$AF$2*1.2</f>
        <v>0</v>
      </c>
      <c r="E696" s="125">
        <f>D696*Main!$AF$4</f>
        <v>0</v>
      </c>
    </row>
    <row r="697" spans="1:5" x14ac:dyDescent="0.35">
      <c r="A697" s="128"/>
      <c r="B697" s="122"/>
      <c r="D697" s="124">
        <f>C697/100*Main!$AF$2*1.2</f>
        <v>0</v>
      </c>
      <c r="E697" s="125">
        <f>D697*Main!$AF$4</f>
        <v>0</v>
      </c>
    </row>
    <row r="698" spans="1:5" x14ac:dyDescent="0.35">
      <c r="A698" s="128"/>
      <c r="B698" s="122"/>
      <c r="D698" s="124">
        <f>C698/100*Main!$AF$2*1.2</f>
        <v>0</v>
      </c>
      <c r="E698" s="125">
        <f>D698*Main!$AF$4</f>
        <v>0</v>
      </c>
    </row>
    <row r="699" spans="1:5" x14ac:dyDescent="0.35">
      <c r="A699" s="128"/>
      <c r="B699" s="122"/>
      <c r="D699" s="124">
        <f>C699/100*Main!$AF$2*1.2</f>
        <v>0</v>
      </c>
      <c r="E699" s="125">
        <f>D699*Main!$AF$4</f>
        <v>0</v>
      </c>
    </row>
    <row r="700" spans="1:5" x14ac:dyDescent="0.35">
      <c r="A700" s="128"/>
      <c r="B700" s="122"/>
      <c r="D700" s="124">
        <f>C700/100*Main!$AF$2*1.2</f>
        <v>0</v>
      </c>
      <c r="E700" s="125">
        <f>D700*Main!$AF$4</f>
        <v>0</v>
      </c>
    </row>
    <row r="701" spans="1:5" x14ac:dyDescent="0.35">
      <c r="A701" s="128"/>
      <c r="B701" s="122"/>
      <c r="D701" s="124">
        <f>C701/100*Main!$AF$2*1.2</f>
        <v>0</v>
      </c>
      <c r="E701" s="125">
        <f>D701*Main!$AF$4</f>
        <v>0</v>
      </c>
    </row>
    <row r="702" spans="1:5" x14ac:dyDescent="0.35">
      <c r="A702" s="128"/>
      <c r="B702" s="122"/>
      <c r="D702" s="124">
        <f>C702/100*Main!$AF$2*1.2</f>
        <v>0</v>
      </c>
      <c r="E702" s="125">
        <f>D702*Main!$AF$4</f>
        <v>0</v>
      </c>
    </row>
    <row r="703" spans="1:5" x14ac:dyDescent="0.35">
      <c r="A703" s="128"/>
      <c r="B703" s="122"/>
      <c r="D703" s="124">
        <f>C703/100*Main!$AF$2*1.2</f>
        <v>0</v>
      </c>
      <c r="E703" s="125">
        <f>D703*Main!$AF$4</f>
        <v>0</v>
      </c>
    </row>
    <row r="704" spans="1:5" x14ac:dyDescent="0.35">
      <c r="A704" s="128"/>
      <c r="B704" s="122"/>
      <c r="D704" s="124">
        <f>C704/100*Main!$AF$2*1.2</f>
        <v>0</v>
      </c>
      <c r="E704" s="125">
        <f>D704*Main!$AF$4</f>
        <v>0</v>
      </c>
    </row>
    <row r="705" spans="1:5" x14ac:dyDescent="0.35">
      <c r="A705" s="128"/>
      <c r="B705" s="122"/>
      <c r="D705" s="124">
        <f>C705/100*Main!$AF$2*1.2</f>
        <v>0</v>
      </c>
      <c r="E705" s="125">
        <f>D705*Main!$AF$4</f>
        <v>0</v>
      </c>
    </row>
    <row r="706" spans="1:5" x14ac:dyDescent="0.35">
      <c r="A706" s="128"/>
      <c r="B706" s="122"/>
      <c r="D706" s="124">
        <f>C706/100*Main!$AF$2*1.2</f>
        <v>0</v>
      </c>
      <c r="E706" s="125">
        <f>D706*Main!$AF$4</f>
        <v>0</v>
      </c>
    </row>
    <row r="707" spans="1:5" x14ac:dyDescent="0.35">
      <c r="A707" s="128"/>
      <c r="B707" s="122"/>
      <c r="D707" s="124">
        <f>C707/100*Main!$AF$2*1.2</f>
        <v>0</v>
      </c>
      <c r="E707" s="125">
        <f>D707*Main!$AF$4</f>
        <v>0</v>
      </c>
    </row>
    <row r="708" spans="1:5" x14ac:dyDescent="0.35">
      <c r="A708" s="128"/>
      <c r="B708" s="122"/>
      <c r="D708" s="124">
        <f>C708/100*Main!$AF$2*1.2</f>
        <v>0</v>
      </c>
      <c r="E708" s="125">
        <f>D708*Main!$AF$4</f>
        <v>0</v>
      </c>
    </row>
    <row r="709" spans="1:5" x14ac:dyDescent="0.35">
      <c r="A709" s="128"/>
      <c r="B709" s="122"/>
      <c r="D709" s="124">
        <f>C709/100*Main!$AF$2*1.2</f>
        <v>0</v>
      </c>
      <c r="E709" s="125">
        <f>D709*Main!$AF$4</f>
        <v>0</v>
      </c>
    </row>
    <row r="710" spans="1:5" x14ac:dyDescent="0.35">
      <c r="A710" s="128"/>
      <c r="B710" s="122"/>
      <c r="D710" s="124">
        <f>C710/100*Main!$AF$2*1.2</f>
        <v>0</v>
      </c>
      <c r="E710" s="125">
        <f>D710*Main!$AF$4</f>
        <v>0</v>
      </c>
    </row>
    <row r="711" spans="1:5" x14ac:dyDescent="0.35">
      <c r="A711" s="128"/>
      <c r="B711" s="122"/>
      <c r="D711" s="124">
        <f>C711/100*Main!$AF$2*1.2</f>
        <v>0</v>
      </c>
      <c r="E711" s="125">
        <f>D711*Main!$AF$4</f>
        <v>0</v>
      </c>
    </row>
    <row r="712" spans="1:5" x14ac:dyDescent="0.35">
      <c r="A712" s="128"/>
      <c r="B712" s="122"/>
      <c r="D712" s="124">
        <f>C712/100*Main!$AF$2*1.2</f>
        <v>0</v>
      </c>
      <c r="E712" s="125">
        <f>D712*Main!$AF$4</f>
        <v>0</v>
      </c>
    </row>
    <row r="713" spans="1:5" x14ac:dyDescent="0.35">
      <c r="A713" s="128"/>
      <c r="B713" s="122"/>
      <c r="D713" s="124">
        <f>C713/100*Main!$AF$2*1.2</f>
        <v>0</v>
      </c>
      <c r="E713" s="125">
        <f>D713*Main!$AF$4</f>
        <v>0</v>
      </c>
    </row>
    <row r="714" spans="1:5" x14ac:dyDescent="0.35">
      <c r="A714" s="128"/>
      <c r="B714" s="122"/>
      <c r="D714" s="124">
        <f>C714/100*Main!$AF$2*1.2</f>
        <v>0</v>
      </c>
      <c r="E714" s="125">
        <f>D714*Main!$AF$4</f>
        <v>0</v>
      </c>
    </row>
    <row r="715" spans="1:5" x14ac:dyDescent="0.35">
      <c r="A715" s="128"/>
      <c r="B715" s="122"/>
      <c r="D715" s="124">
        <f>C715/100*Main!$AF$2*1.2</f>
        <v>0</v>
      </c>
      <c r="E715" s="125">
        <f>D715*Main!$AF$4</f>
        <v>0</v>
      </c>
    </row>
    <row r="716" spans="1:5" x14ac:dyDescent="0.35">
      <c r="A716" s="128"/>
      <c r="B716" s="122"/>
      <c r="D716" s="124">
        <f>C716/100*Main!$AF$2*1.2</f>
        <v>0</v>
      </c>
      <c r="E716" s="125">
        <f>D716*Main!$AF$4</f>
        <v>0</v>
      </c>
    </row>
    <row r="717" spans="1:5" x14ac:dyDescent="0.35">
      <c r="A717" s="128"/>
      <c r="B717" s="122"/>
      <c r="D717" s="124">
        <f>C717/100*Main!$AF$2*1.2</f>
        <v>0</v>
      </c>
      <c r="E717" s="125">
        <f>D717*Main!$AF$4</f>
        <v>0</v>
      </c>
    </row>
    <row r="718" spans="1:5" x14ac:dyDescent="0.35">
      <c r="A718" s="128"/>
      <c r="B718" s="122"/>
      <c r="D718" s="124">
        <f>C718/100*Main!$AF$2*1.2</f>
        <v>0</v>
      </c>
      <c r="E718" s="125">
        <f>D718*Main!$AF$4</f>
        <v>0</v>
      </c>
    </row>
    <row r="719" spans="1:5" x14ac:dyDescent="0.35">
      <c r="A719" s="128"/>
      <c r="B719" s="122"/>
      <c r="D719" s="124">
        <f>C719/100*Main!$AF$2*1.2</f>
        <v>0</v>
      </c>
      <c r="E719" s="125">
        <f>D719*Main!$AF$4</f>
        <v>0</v>
      </c>
    </row>
    <row r="720" spans="1:5" x14ac:dyDescent="0.35">
      <c r="A720" s="128"/>
      <c r="B720" s="122"/>
      <c r="D720" s="124">
        <f>C720/100*Main!$AF$2*1.2</f>
        <v>0</v>
      </c>
      <c r="E720" s="125">
        <f>D720*Main!$AF$4</f>
        <v>0</v>
      </c>
    </row>
    <row r="721" spans="1:5" x14ac:dyDescent="0.35">
      <c r="A721" s="128"/>
      <c r="B721" s="122"/>
      <c r="D721" s="124">
        <f>C721/100*Main!$AF$2*1.2</f>
        <v>0</v>
      </c>
      <c r="E721" s="125">
        <f>D721*Main!$AF$4</f>
        <v>0</v>
      </c>
    </row>
    <row r="722" spans="1:5" x14ac:dyDescent="0.35">
      <c r="A722" s="128"/>
      <c r="B722" s="122"/>
      <c r="D722" s="124">
        <f>C722/100*Main!$AF$2*1.2</f>
        <v>0</v>
      </c>
      <c r="E722" s="125">
        <f>D722*Main!$AF$4</f>
        <v>0</v>
      </c>
    </row>
    <row r="723" spans="1:5" x14ac:dyDescent="0.35">
      <c r="A723" s="128"/>
      <c r="B723" s="122"/>
      <c r="D723" s="124">
        <f>C723/100*Main!$AF$2*1.2</f>
        <v>0</v>
      </c>
      <c r="E723" s="125">
        <f>D723*Main!$AF$4</f>
        <v>0</v>
      </c>
    </row>
    <row r="724" spans="1:5" x14ac:dyDescent="0.35">
      <c r="A724" s="128"/>
      <c r="B724" s="122"/>
      <c r="D724" s="124">
        <f>C724/100*Main!$AF$2*1.2</f>
        <v>0</v>
      </c>
      <c r="E724" s="125">
        <f>D724*Main!$AF$4</f>
        <v>0</v>
      </c>
    </row>
    <row r="725" spans="1:5" x14ac:dyDescent="0.35">
      <c r="A725" s="128"/>
      <c r="B725" s="122"/>
      <c r="D725" s="124">
        <f>C725/100*Main!$AF$2*1.2</f>
        <v>0</v>
      </c>
      <c r="E725" s="125">
        <f>D725*Main!$AF$4</f>
        <v>0</v>
      </c>
    </row>
    <row r="726" spans="1:5" x14ac:dyDescent="0.35">
      <c r="A726" s="128"/>
      <c r="B726" s="122"/>
      <c r="D726" s="124">
        <f>C726/100*Main!$AF$2*1.2</f>
        <v>0</v>
      </c>
      <c r="E726" s="125">
        <f>D726*Main!$AF$4</f>
        <v>0</v>
      </c>
    </row>
    <row r="727" spans="1:5" x14ac:dyDescent="0.35">
      <c r="A727" s="128"/>
      <c r="B727" s="122"/>
      <c r="D727" s="124">
        <f>C727/100*Main!$AF$2*1.2</f>
        <v>0</v>
      </c>
      <c r="E727" s="125">
        <f>D727*Main!$AF$4</f>
        <v>0</v>
      </c>
    </row>
    <row r="728" spans="1:5" x14ac:dyDescent="0.35">
      <c r="A728" s="128"/>
      <c r="B728" s="122"/>
      <c r="D728" s="124">
        <f>C728/100*Main!$AF$2*1.2</f>
        <v>0</v>
      </c>
      <c r="E728" s="125">
        <f>D728*Main!$AF$4</f>
        <v>0</v>
      </c>
    </row>
    <row r="729" spans="1:5" x14ac:dyDescent="0.35">
      <c r="A729" s="128"/>
      <c r="B729" s="122"/>
      <c r="D729" s="124">
        <f>C729/100*Main!$AF$2*1.2</f>
        <v>0</v>
      </c>
      <c r="E729" s="125">
        <f>D729*Main!$AF$4</f>
        <v>0</v>
      </c>
    </row>
    <row r="730" spans="1:5" x14ac:dyDescent="0.35">
      <c r="A730" s="128"/>
      <c r="B730" s="122"/>
      <c r="D730" s="124">
        <f>C730/100*Main!$AF$2*1.2</f>
        <v>0</v>
      </c>
      <c r="E730" s="125">
        <f>D730*Main!$AF$4</f>
        <v>0</v>
      </c>
    </row>
    <row r="731" spans="1:5" x14ac:dyDescent="0.35">
      <c r="A731" s="128"/>
      <c r="B731" s="122"/>
      <c r="D731" s="124">
        <f>C731/100*Main!$AF$2*1.2</f>
        <v>0</v>
      </c>
      <c r="E731" s="125">
        <f>D731*Main!$AF$4</f>
        <v>0</v>
      </c>
    </row>
    <row r="732" spans="1:5" x14ac:dyDescent="0.35">
      <c r="A732" s="128"/>
      <c r="B732" s="122"/>
      <c r="D732" s="124">
        <f>C732/100*Main!$AF$2*1.2</f>
        <v>0</v>
      </c>
      <c r="E732" s="125">
        <f>D732*Main!$AF$4</f>
        <v>0</v>
      </c>
    </row>
    <row r="733" spans="1:5" x14ac:dyDescent="0.35">
      <c r="A733" s="128"/>
      <c r="B733" s="122"/>
      <c r="D733" s="124">
        <f>C733/100*Main!$AF$2*1.2</f>
        <v>0</v>
      </c>
      <c r="E733" s="125">
        <f>D733*Main!$AF$4</f>
        <v>0</v>
      </c>
    </row>
    <row r="734" spans="1:5" x14ac:dyDescent="0.35">
      <c r="A734" s="128"/>
      <c r="B734" s="122"/>
      <c r="D734" s="124">
        <f>C734/100*Main!$AF$2*1.2</f>
        <v>0</v>
      </c>
      <c r="E734" s="125">
        <f>D734*Main!$AF$4</f>
        <v>0</v>
      </c>
    </row>
    <row r="735" spans="1:5" x14ac:dyDescent="0.35">
      <c r="A735" s="128"/>
      <c r="B735" s="122"/>
      <c r="D735" s="124">
        <f>C735/100*Main!$AF$2*1.2</f>
        <v>0</v>
      </c>
      <c r="E735" s="125">
        <f>D735*Main!$AF$4</f>
        <v>0</v>
      </c>
    </row>
    <row r="736" spans="1:5" x14ac:dyDescent="0.35">
      <c r="A736" s="128"/>
      <c r="B736" s="122"/>
      <c r="D736" s="124">
        <f>C736/100*Main!$AF$2*1.2</f>
        <v>0</v>
      </c>
      <c r="E736" s="125">
        <f>D736*Main!$AF$4</f>
        <v>0</v>
      </c>
    </row>
    <row r="737" spans="1:5" x14ac:dyDescent="0.35">
      <c r="A737" s="128"/>
      <c r="B737" s="122"/>
      <c r="D737" s="124">
        <f>C737/100*Main!$AF$2*1.2</f>
        <v>0</v>
      </c>
      <c r="E737" s="125">
        <f>D737*Main!$AF$4</f>
        <v>0</v>
      </c>
    </row>
    <row r="738" spans="1:5" x14ac:dyDescent="0.35">
      <c r="A738" s="128"/>
      <c r="B738" s="122"/>
      <c r="D738" s="124">
        <f>C738/100*Main!$AF$2*1.2</f>
        <v>0</v>
      </c>
      <c r="E738" s="125">
        <f>D738*Main!$AF$4</f>
        <v>0</v>
      </c>
    </row>
    <row r="739" spans="1:5" x14ac:dyDescent="0.35">
      <c r="A739" s="128"/>
      <c r="B739" s="122"/>
      <c r="D739" s="124">
        <f>C739/100*Main!$AF$2*1.2</f>
        <v>0</v>
      </c>
      <c r="E739" s="125">
        <f>D739*Main!$AF$4</f>
        <v>0</v>
      </c>
    </row>
    <row r="740" spans="1:5" x14ac:dyDescent="0.35">
      <c r="A740" s="128"/>
      <c r="B740" s="122"/>
      <c r="D740" s="124">
        <f>C740/100*Main!$AF$2*1.2</f>
        <v>0</v>
      </c>
      <c r="E740" s="125">
        <f>D740*Main!$AF$4</f>
        <v>0</v>
      </c>
    </row>
    <row r="741" spans="1:5" x14ac:dyDescent="0.35">
      <c r="A741" s="128"/>
      <c r="B741" s="122"/>
      <c r="D741" s="124">
        <f>C741/100*Main!$AF$2*1.2</f>
        <v>0</v>
      </c>
      <c r="E741" s="125">
        <f>D741*Main!$AF$4</f>
        <v>0</v>
      </c>
    </row>
    <row r="742" spans="1:5" x14ac:dyDescent="0.35">
      <c r="A742" s="128"/>
      <c r="B742" s="122"/>
      <c r="D742" s="124">
        <f>C742/100*Main!$AF$2*1.2</f>
        <v>0</v>
      </c>
      <c r="E742" s="125">
        <f>D742*Main!$AF$4</f>
        <v>0</v>
      </c>
    </row>
    <row r="743" spans="1:5" x14ac:dyDescent="0.35">
      <c r="A743" s="128"/>
      <c r="B743" s="122"/>
      <c r="D743" s="124">
        <f>C743/100*Main!$AF$2*1.2</f>
        <v>0</v>
      </c>
      <c r="E743" s="125">
        <f>D743*Main!$AF$4</f>
        <v>0</v>
      </c>
    </row>
    <row r="744" spans="1:5" x14ac:dyDescent="0.35">
      <c r="A744" s="128"/>
      <c r="B744" s="122"/>
      <c r="D744" s="124">
        <f>C744/100*Main!$AF$2*1.2</f>
        <v>0</v>
      </c>
      <c r="E744" s="125">
        <f>D744*Main!$AF$4</f>
        <v>0</v>
      </c>
    </row>
    <row r="745" spans="1:5" x14ac:dyDescent="0.35">
      <c r="A745" s="128"/>
      <c r="B745" s="122"/>
      <c r="D745" s="124">
        <f>C745/100*Main!$AF$2*1.2</f>
        <v>0</v>
      </c>
      <c r="E745" s="125">
        <f>D745*Main!$AF$4</f>
        <v>0</v>
      </c>
    </row>
    <row r="746" spans="1:5" x14ac:dyDescent="0.35">
      <c r="A746" s="128"/>
      <c r="B746" s="122"/>
      <c r="D746" s="124">
        <f>C746/100*Main!$AF$2*1.2</f>
        <v>0</v>
      </c>
      <c r="E746" s="125">
        <f>D746*Main!$AF$4</f>
        <v>0</v>
      </c>
    </row>
    <row r="747" spans="1:5" x14ac:dyDescent="0.35">
      <c r="A747" s="128"/>
      <c r="B747" s="122"/>
      <c r="D747" s="124">
        <f>C747/100*Main!$AF$2*1.2</f>
        <v>0</v>
      </c>
      <c r="E747" s="125">
        <f>D747*Main!$AF$4</f>
        <v>0</v>
      </c>
    </row>
    <row r="748" spans="1:5" x14ac:dyDescent="0.35">
      <c r="A748" s="128"/>
      <c r="B748" s="122"/>
      <c r="D748" s="124">
        <f>C748/100*Main!$AF$2*1.2</f>
        <v>0</v>
      </c>
      <c r="E748" s="125">
        <f>D748*Main!$AF$4</f>
        <v>0</v>
      </c>
    </row>
    <row r="749" spans="1:5" x14ac:dyDescent="0.35">
      <c r="A749" s="128"/>
      <c r="B749" s="122"/>
      <c r="D749" s="124">
        <f>C749/100*Main!$AF$2*1.2</f>
        <v>0</v>
      </c>
      <c r="E749" s="125">
        <f>D749*Main!$AF$4</f>
        <v>0</v>
      </c>
    </row>
    <row r="750" spans="1:5" x14ac:dyDescent="0.35">
      <c r="A750" s="128"/>
      <c r="B750" s="122"/>
      <c r="D750" s="124">
        <f>C750/100*Main!$AF$2*1.2</f>
        <v>0</v>
      </c>
      <c r="E750" s="125">
        <f>D750*Main!$AF$4</f>
        <v>0</v>
      </c>
    </row>
    <row r="751" spans="1:5" x14ac:dyDescent="0.35">
      <c r="A751" s="128"/>
      <c r="B751" s="122"/>
      <c r="D751" s="124">
        <f>C751/100*Main!$AF$2*1.2</f>
        <v>0</v>
      </c>
      <c r="E751" s="125">
        <f>D751*Main!$AF$4</f>
        <v>0</v>
      </c>
    </row>
    <row r="752" spans="1:5" x14ac:dyDescent="0.35">
      <c r="A752" s="128"/>
      <c r="B752" s="122"/>
      <c r="D752" s="124">
        <f>C752/100*Main!$AF$2*1.2</f>
        <v>0</v>
      </c>
      <c r="E752" s="125">
        <f>D752*Main!$AF$4</f>
        <v>0</v>
      </c>
    </row>
    <row r="753" spans="1:5" x14ac:dyDescent="0.35">
      <c r="A753" s="128"/>
      <c r="B753" s="122"/>
      <c r="D753" s="124">
        <f>C753/100*Main!$AF$2*1.2</f>
        <v>0</v>
      </c>
      <c r="E753" s="125">
        <f>D753*Main!$AF$4</f>
        <v>0</v>
      </c>
    </row>
    <row r="754" spans="1:5" x14ac:dyDescent="0.35">
      <c r="A754" s="128"/>
      <c r="B754" s="122"/>
      <c r="D754" s="124">
        <f>C754/100*Main!$AF$2*1.2</f>
        <v>0</v>
      </c>
      <c r="E754" s="125">
        <f>D754*Main!$AF$4</f>
        <v>0</v>
      </c>
    </row>
    <row r="755" spans="1:5" x14ac:dyDescent="0.35">
      <c r="A755" s="128"/>
      <c r="B755" s="122"/>
      <c r="D755" s="124">
        <f>C755/100*Main!$AF$2*1.2</f>
        <v>0</v>
      </c>
      <c r="E755" s="125">
        <f>D755*Main!$AF$4</f>
        <v>0</v>
      </c>
    </row>
    <row r="756" spans="1:5" x14ac:dyDescent="0.35">
      <c r="A756" s="128"/>
      <c r="B756" s="122"/>
      <c r="D756" s="124">
        <f>C756/100*Main!$AF$2*1.2</f>
        <v>0</v>
      </c>
      <c r="E756" s="125">
        <f>D756*Main!$AF$4</f>
        <v>0</v>
      </c>
    </row>
    <row r="757" spans="1:5" x14ac:dyDescent="0.35">
      <c r="A757" s="128"/>
      <c r="B757" s="122"/>
      <c r="D757" s="124">
        <f>C757/100*Main!$AF$2*1.2</f>
        <v>0</v>
      </c>
      <c r="E757" s="125">
        <f>D757*Main!$AF$4</f>
        <v>0</v>
      </c>
    </row>
    <row r="758" spans="1:5" x14ac:dyDescent="0.35">
      <c r="A758" s="128"/>
      <c r="B758" s="122"/>
      <c r="D758" s="124">
        <f>C758/100*Main!$AF$2*1.2</f>
        <v>0</v>
      </c>
      <c r="E758" s="125">
        <f>D758*Main!$AF$4</f>
        <v>0</v>
      </c>
    </row>
    <row r="759" spans="1:5" x14ac:dyDescent="0.35">
      <c r="A759" s="128"/>
      <c r="B759" s="122"/>
      <c r="D759" s="124">
        <f>C759/100*Main!$AF$2*1.2</f>
        <v>0</v>
      </c>
      <c r="E759" s="125">
        <f>D759*Main!$AF$4</f>
        <v>0</v>
      </c>
    </row>
    <row r="760" spans="1:5" x14ac:dyDescent="0.35">
      <c r="A760" s="128"/>
      <c r="B760" s="122"/>
      <c r="D760" s="124">
        <f>C760/100*Main!$AF$2*1.2</f>
        <v>0</v>
      </c>
      <c r="E760" s="125">
        <f>D760*Main!$AF$4</f>
        <v>0</v>
      </c>
    </row>
    <row r="761" spans="1:5" x14ac:dyDescent="0.35">
      <c r="A761" s="128"/>
      <c r="B761" s="122"/>
      <c r="D761" s="124">
        <f>C761/100*Main!$AF$2*1.2</f>
        <v>0</v>
      </c>
      <c r="E761" s="125">
        <f>D761*Main!$AF$4</f>
        <v>0</v>
      </c>
    </row>
    <row r="762" spans="1:5" x14ac:dyDescent="0.35">
      <c r="A762" s="128"/>
      <c r="B762" s="122"/>
      <c r="D762" s="124">
        <f>C762/100*Main!$AF$2*1.2</f>
        <v>0</v>
      </c>
      <c r="E762" s="125">
        <f>D762*Main!$AF$4</f>
        <v>0</v>
      </c>
    </row>
    <row r="763" spans="1:5" x14ac:dyDescent="0.35">
      <c r="A763" s="128"/>
      <c r="B763" s="122"/>
      <c r="D763" s="124">
        <f>C763/100*Main!$AF$2*1.2</f>
        <v>0</v>
      </c>
      <c r="E763" s="125">
        <f>D763*Main!$AF$4</f>
        <v>0</v>
      </c>
    </row>
    <row r="764" spans="1:5" x14ac:dyDescent="0.35">
      <c r="A764" s="128"/>
      <c r="B764" s="122"/>
      <c r="D764" s="124">
        <f>C764/100*Main!$AF$2*1.2</f>
        <v>0</v>
      </c>
      <c r="E764" s="125">
        <f>D764*Main!$AF$4</f>
        <v>0</v>
      </c>
    </row>
    <row r="765" spans="1:5" x14ac:dyDescent="0.35">
      <c r="A765" s="128"/>
      <c r="B765" s="122"/>
      <c r="D765" s="124">
        <f>C765/100*Main!$AF$2*1.2</f>
        <v>0</v>
      </c>
      <c r="E765" s="125">
        <f>D765*Main!$AF$4</f>
        <v>0</v>
      </c>
    </row>
    <row r="766" spans="1:5" x14ac:dyDescent="0.35">
      <c r="A766" s="128"/>
      <c r="B766" s="122"/>
      <c r="D766" s="124">
        <f>C766/100*Main!$AF$2*1.2</f>
        <v>0</v>
      </c>
      <c r="E766" s="125">
        <f>D766*Main!$AF$4</f>
        <v>0</v>
      </c>
    </row>
    <row r="767" spans="1:5" x14ac:dyDescent="0.35">
      <c r="A767" s="128"/>
      <c r="B767" s="122"/>
      <c r="D767" s="124">
        <f>C767/100*Main!$AF$2*1.2</f>
        <v>0</v>
      </c>
      <c r="E767" s="125">
        <f>D767*Main!$AF$4</f>
        <v>0</v>
      </c>
    </row>
    <row r="768" spans="1:5" x14ac:dyDescent="0.35">
      <c r="A768" s="128"/>
      <c r="B768" s="122"/>
      <c r="D768" s="124">
        <f>C768/100*Main!$AF$2*1.2</f>
        <v>0</v>
      </c>
      <c r="E768" s="125">
        <f>D768*Main!$AF$4</f>
        <v>0</v>
      </c>
    </row>
    <row r="769" spans="1:5" x14ac:dyDescent="0.35">
      <c r="A769" s="128"/>
      <c r="B769" s="122"/>
      <c r="D769" s="124">
        <f>C769/100*Main!$AF$2*1.2</f>
        <v>0</v>
      </c>
      <c r="E769" s="125">
        <f>D769*Main!$AF$4</f>
        <v>0</v>
      </c>
    </row>
    <row r="770" spans="1:5" x14ac:dyDescent="0.35">
      <c r="A770" s="128"/>
      <c r="B770" s="122"/>
      <c r="D770" s="124">
        <f>C770/100*Main!$AF$2*1.2</f>
        <v>0</v>
      </c>
      <c r="E770" s="125">
        <f>D770*Main!$AF$4</f>
        <v>0</v>
      </c>
    </row>
    <row r="771" spans="1:5" x14ac:dyDescent="0.35">
      <c r="A771" s="128"/>
      <c r="B771" s="122"/>
      <c r="D771" s="124">
        <f>C771/100*Main!$AF$2*1.2</f>
        <v>0</v>
      </c>
      <c r="E771" s="125">
        <f>D771*Main!$AF$4</f>
        <v>0</v>
      </c>
    </row>
    <row r="772" spans="1:5" x14ac:dyDescent="0.35">
      <c r="A772" s="128"/>
      <c r="B772" s="122"/>
      <c r="D772" s="124">
        <f>C772/100*Main!$AF$2*1.2</f>
        <v>0</v>
      </c>
      <c r="E772" s="125">
        <f>D772*Main!$AF$4</f>
        <v>0</v>
      </c>
    </row>
    <row r="773" spans="1:5" x14ac:dyDescent="0.35">
      <c r="A773" s="128"/>
      <c r="B773" s="122"/>
      <c r="D773" s="124">
        <f>C773/100*Main!$AF$2*1.2</f>
        <v>0</v>
      </c>
      <c r="E773" s="125">
        <f>D773*Main!$AF$4</f>
        <v>0</v>
      </c>
    </row>
    <row r="774" spans="1:5" x14ac:dyDescent="0.35">
      <c r="A774" s="128"/>
      <c r="B774" s="122"/>
      <c r="D774" s="124">
        <f>C774/100*Main!$AF$2*1.2</f>
        <v>0</v>
      </c>
      <c r="E774" s="125">
        <f>D774*Main!$AF$4</f>
        <v>0</v>
      </c>
    </row>
    <row r="775" spans="1:5" x14ac:dyDescent="0.35">
      <c r="A775" s="128"/>
      <c r="B775" s="122"/>
      <c r="D775" s="124">
        <f>C775/100*Main!$AF$2*1.2</f>
        <v>0</v>
      </c>
      <c r="E775" s="125">
        <f>D775*Main!$AF$4</f>
        <v>0</v>
      </c>
    </row>
    <row r="776" spans="1:5" x14ac:dyDescent="0.35">
      <c r="A776" s="128"/>
      <c r="B776" s="122"/>
      <c r="D776" s="124">
        <f>C776/100*Main!$AF$2*1.2</f>
        <v>0</v>
      </c>
      <c r="E776" s="125">
        <f>D776*Main!$AF$4</f>
        <v>0</v>
      </c>
    </row>
    <row r="777" spans="1:5" x14ac:dyDescent="0.35">
      <c r="A777" s="128"/>
      <c r="B777" s="122"/>
      <c r="D777" s="124">
        <f>C777/100*Main!$AF$2*1.2</f>
        <v>0</v>
      </c>
      <c r="E777" s="125">
        <f>D777*Main!$AF$4</f>
        <v>0</v>
      </c>
    </row>
    <row r="778" spans="1:5" x14ac:dyDescent="0.35">
      <c r="A778" s="128"/>
      <c r="B778" s="122"/>
      <c r="D778" s="124">
        <f>C778/100*Main!$AF$2*1.2</f>
        <v>0</v>
      </c>
      <c r="E778" s="125">
        <f>D778*Main!$AF$4</f>
        <v>0</v>
      </c>
    </row>
    <row r="779" spans="1:5" x14ac:dyDescent="0.35">
      <c r="A779" s="128"/>
      <c r="B779" s="122"/>
      <c r="D779" s="124">
        <f>C779/100*Main!$AF$2*1.2</f>
        <v>0</v>
      </c>
      <c r="E779" s="125">
        <f>D779*Main!$AF$4</f>
        <v>0</v>
      </c>
    </row>
    <row r="780" spans="1:5" x14ac:dyDescent="0.35">
      <c r="A780" s="128"/>
      <c r="B780" s="122"/>
      <c r="D780" s="124">
        <f>C780/100*Main!$AF$2*1.2</f>
        <v>0</v>
      </c>
      <c r="E780" s="125">
        <f>D780*Main!$AF$4</f>
        <v>0</v>
      </c>
    </row>
    <row r="781" spans="1:5" x14ac:dyDescent="0.35">
      <c r="A781" s="128"/>
      <c r="B781" s="122"/>
      <c r="D781" s="124">
        <f>C781/100*Main!$AF$2*1.2</f>
        <v>0</v>
      </c>
      <c r="E781" s="125">
        <f>D781*Main!$AF$4</f>
        <v>0</v>
      </c>
    </row>
    <row r="782" spans="1:5" x14ac:dyDescent="0.35">
      <c r="A782" s="128"/>
      <c r="B782" s="122"/>
      <c r="D782" s="124">
        <f>C782/100*Main!$AF$2*1.2</f>
        <v>0</v>
      </c>
      <c r="E782" s="125">
        <f>D782*Main!$AF$4</f>
        <v>0</v>
      </c>
    </row>
    <row r="783" spans="1:5" x14ac:dyDescent="0.35">
      <c r="A783" s="128"/>
      <c r="B783" s="122"/>
      <c r="D783" s="124">
        <f>C783/100*Main!$AF$2*1.2</f>
        <v>0</v>
      </c>
      <c r="E783" s="125">
        <f>D783*Main!$AF$4</f>
        <v>0</v>
      </c>
    </row>
    <row r="784" spans="1:5" x14ac:dyDescent="0.35">
      <c r="A784" s="128"/>
      <c r="B784" s="122"/>
      <c r="D784" s="124">
        <f>C784/100*Main!$AF$2*1.2</f>
        <v>0</v>
      </c>
      <c r="E784" s="125">
        <f>D784*Main!$AF$4</f>
        <v>0</v>
      </c>
    </row>
    <row r="785" spans="1:5" x14ac:dyDescent="0.35">
      <c r="A785" s="128"/>
      <c r="B785" s="122"/>
      <c r="D785" s="124">
        <f>C785/100*Main!$AF$2*1.2</f>
        <v>0</v>
      </c>
      <c r="E785" s="125">
        <f>D785*Main!$AF$4</f>
        <v>0</v>
      </c>
    </row>
    <row r="786" spans="1:5" x14ac:dyDescent="0.35">
      <c r="A786" s="128"/>
      <c r="B786" s="122"/>
      <c r="D786" s="124">
        <f>C786/100*Main!$AF$2*1.2</f>
        <v>0</v>
      </c>
      <c r="E786" s="125">
        <f>D786*Main!$AF$4</f>
        <v>0</v>
      </c>
    </row>
    <row r="787" spans="1:5" x14ac:dyDescent="0.35">
      <c r="A787" s="128"/>
      <c r="B787" s="122"/>
      <c r="D787" s="124">
        <f>C787/100*Main!$AF$2*1.2</f>
        <v>0</v>
      </c>
      <c r="E787" s="125">
        <f>D787*Main!$AF$4</f>
        <v>0</v>
      </c>
    </row>
    <row r="788" spans="1:5" x14ac:dyDescent="0.35">
      <c r="A788" s="128"/>
      <c r="B788" s="122"/>
      <c r="D788" s="124">
        <f>C788/100*Main!$AF$2*1.2</f>
        <v>0</v>
      </c>
      <c r="E788" s="125">
        <f>D788*Main!$AF$4</f>
        <v>0</v>
      </c>
    </row>
    <row r="789" spans="1:5" x14ac:dyDescent="0.35">
      <c r="A789" s="128"/>
      <c r="B789" s="122"/>
      <c r="D789" s="124">
        <f>C789/100*Main!$AF$2*1.2</f>
        <v>0</v>
      </c>
      <c r="E789" s="125">
        <f>D789*Main!$AF$4</f>
        <v>0</v>
      </c>
    </row>
    <row r="790" spans="1:5" x14ac:dyDescent="0.35">
      <c r="A790" s="128"/>
      <c r="B790" s="122"/>
      <c r="D790" s="124">
        <f>C790/100*Main!$AF$2*1.2</f>
        <v>0</v>
      </c>
      <c r="E790" s="125">
        <f>D790*Main!$AF$4</f>
        <v>0</v>
      </c>
    </row>
    <row r="791" spans="1:5" x14ac:dyDescent="0.35">
      <c r="A791" s="128"/>
      <c r="B791" s="122"/>
      <c r="D791" s="124">
        <f>C791/100*Main!$AF$2*1.2</f>
        <v>0</v>
      </c>
      <c r="E791" s="125">
        <f>D791*Main!$AF$4</f>
        <v>0</v>
      </c>
    </row>
    <row r="792" spans="1:5" x14ac:dyDescent="0.35">
      <c r="A792" s="128"/>
      <c r="B792" s="122"/>
      <c r="D792" s="124">
        <f>C792/100*Main!$AF$2*1.2</f>
        <v>0</v>
      </c>
      <c r="E792" s="125">
        <f>D792*Main!$AF$4</f>
        <v>0</v>
      </c>
    </row>
    <row r="793" spans="1:5" x14ac:dyDescent="0.35">
      <c r="A793" s="128"/>
      <c r="B793" s="122"/>
      <c r="D793" s="124">
        <f>C793/100*Main!$AF$2*1.2</f>
        <v>0</v>
      </c>
      <c r="E793" s="125">
        <f>D793*Main!$AF$4</f>
        <v>0</v>
      </c>
    </row>
    <row r="794" spans="1:5" x14ac:dyDescent="0.35">
      <c r="A794" s="128"/>
      <c r="B794" s="122"/>
      <c r="D794" s="124">
        <f>C794/100*Main!$AF$2*1.2</f>
        <v>0</v>
      </c>
      <c r="E794" s="125">
        <f>D794*Main!$AF$4</f>
        <v>0</v>
      </c>
    </row>
    <row r="795" spans="1:5" x14ac:dyDescent="0.35">
      <c r="A795" s="128"/>
      <c r="B795" s="122"/>
      <c r="D795" s="124">
        <f>C795/100*Main!$AF$2*1.2</f>
        <v>0</v>
      </c>
      <c r="E795" s="125">
        <f>D795*Main!$AF$4</f>
        <v>0</v>
      </c>
    </row>
    <row r="796" spans="1:5" x14ac:dyDescent="0.35">
      <c r="A796" s="128"/>
      <c r="B796" s="122"/>
      <c r="D796" s="124">
        <f>C796/100*Main!$AF$2*1.2</f>
        <v>0</v>
      </c>
      <c r="E796" s="125">
        <f>D796*Main!$AF$4</f>
        <v>0</v>
      </c>
    </row>
    <row r="797" spans="1:5" x14ac:dyDescent="0.35">
      <c r="A797" s="128"/>
      <c r="B797" s="122"/>
      <c r="D797" s="124">
        <f>C797/100*Main!$AF$2*1.2</f>
        <v>0</v>
      </c>
      <c r="E797" s="125">
        <f>D797*Main!$AF$4</f>
        <v>0</v>
      </c>
    </row>
    <row r="798" spans="1:5" x14ac:dyDescent="0.35">
      <c r="A798" s="128"/>
      <c r="B798" s="122"/>
      <c r="D798" s="124">
        <f>C798/100*Main!$AF$2*1.2</f>
        <v>0</v>
      </c>
      <c r="E798" s="125">
        <f>D798*Main!$AF$4</f>
        <v>0</v>
      </c>
    </row>
    <row r="799" spans="1:5" x14ac:dyDescent="0.35">
      <c r="A799" s="128"/>
      <c r="B799" s="122"/>
      <c r="D799" s="124">
        <f>C799/100*Main!$AF$2*1.2</f>
        <v>0</v>
      </c>
      <c r="E799" s="125">
        <f>D799*Main!$AF$4</f>
        <v>0</v>
      </c>
    </row>
    <row r="800" spans="1:5" x14ac:dyDescent="0.35">
      <c r="A800" s="128"/>
      <c r="B800" s="122"/>
      <c r="D800" s="124">
        <f>C800/100*Main!$AF$2*1.2</f>
        <v>0</v>
      </c>
      <c r="E800" s="125">
        <f>D800*Main!$AF$4</f>
        <v>0</v>
      </c>
    </row>
    <row r="801" spans="1:5" x14ac:dyDescent="0.35">
      <c r="A801" s="128"/>
      <c r="B801" s="122"/>
      <c r="D801" s="124">
        <f>C801/100*Main!$AF$2*1.2</f>
        <v>0</v>
      </c>
      <c r="E801" s="125">
        <f>D801*Main!$AF$4</f>
        <v>0</v>
      </c>
    </row>
    <row r="802" spans="1:5" x14ac:dyDescent="0.35">
      <c r="A802" s="128"/>
      <c r="B802" s="122"/>
      <c r="D802" s="124">
        <f>C802/100*Main!$AF$2*1.2</f>
        <v>0</v>
      </c>
      <c r="E802" s="125">
        <f>D802*Main!$AF$4</f>
        <v>0</v>
      </c>
    </row>
    <row r="803" spans="1:5" x14ac:dyDescent="0.35">
      <c r="A803" s="128"/>
      <c r="B803" s="122"/>
      <c r="D803" s="124">
        <f>C803/100*Main!$AF$2*1.2</f>
        <v>0</v>
      </c>
      <c r="E803" s="125">
        <f>D803*Main!$AF$4</f>
        <v>0</v>
      </c>
    </row>
    <row r="804" spans="1:5" x14ac:dyDescent="0.35">
      <c r="A804" s="128"/>
      <c r="B804" s="122"/>
      <c r="D804" s="124">
        <f>C804/100*Main!$AF$2*1.2</f>
        <v>0</v>
      </c>
      <c r="E804" s="125">
        <f>D804*Main!$AF$4</f>
        <v>0</v>
      </c>
    </row>
    <row r="805" spans="1:5" x14ac:dyDescent="0.35">
      <c r="A805" s="128"/>
      <c r="B805" s="122"/>
      <c r="D805" s="124">
        <f>C805/100*Main!$AF$2*1.2</f>
        <v>0</v>
      </c>
      <c r="E805" s="125">
        <f>D805*Main!$AF$4</f>
        <v>0</v>
      </c>
    </row>
    <row r="806" spans="1:5" x14ac:dyDescent="0.35">
      <c r="A806" s="128"/>
      <c r="B806" s="122"/>
      <c r="D806" s="124">
        <f>C806/100*Main!$AF$2*1.2</f>
        <v>0</v>
      </c>
      <c r="E806" s="125">
        <f>D806*Main!$AF$4</f>
        <v>0</v>
      </c>
    </row>
    <row r="807" spans="1:5" x14ac:dyDescent="0.35">
      <c r="A807" s="128"/>
      <c r="B807" s="122"/>
      <c r="D807" s="124">
        <f>C807/100*Main!$AF$2*1.2</f>
        <v>0</v>
      </c>
      <c r="E807" s="125">
        <f>D807*Main!$AF$4</f>
        <v>0</v>
      </c>
    </row>
    <row r="808" spans="1:5" x14ac:dyDescent="0.35">
      <c r="A808" s="128"/>
      <c r="B808" s="122"/>
      <c r="D808" s="124">
        <f>C808/100*Main!$AF$2*1.2</f>
        <v>0</v>
      </c>
      <c r="E808" s="125">
        <f>D808*Main!$AF$4</f>
        <v>0</v>
      </c>
    </row>
    <row r="809" spans="1:5" x14ac:dyDescent="0.35">
      <c r="A809" s="128"/>
      <c r="B809" s="122"/>
      <c r="D809" s="124">
        <f>C809/100*Main!$AF$2*1.2</f>
        <v>0</v>
      </c>
      <c r="E809" s="125">
        <f>D809*Main!$AF$4</f>
        <v>0</v>
      </c>
    </row>
    <row r="810" spans="1:5" x14ac:dyDescent="0.35">
      <c r="A810" s="128"/>
      <c r="B810" s="122"/>
      <c r="D810" s="124">
        <f>C810/100*Main!$AF$2*1.2</f>
        <v>0</v>
      </c>
      <c r="E810" s="125">
        <f>D810*Main!$AF$4</f>
        <v>0</v>
      </c>
    </row>
    <row r="811" spans="1:5" x14ac:dyDescent="0.35">
      <c r="A811" s="128"/>
      <c r="B811" s="122"/>
      <c r="D811" s="124">
        <f>C811/100*Main!$AF$2*1.2</f>
        <v>0</v>
      </c>
      <c r="E811" s="125">
        <f>D811*Main!$AF$4</f>
        <v>0</v>
      </c>
    </row>
    <row r="812" spans="1:5" x14ac:dyDescent="0.35">
      <c r="A812" s="128"/>
      <c r="B812" s="122"/>
      <c r="D812" s="124">
        <f>C812/100*Main!$AF$2*1.2</f>
        <v>0</v>
      </c>
      <c r="E812" s="125">
        <f>D812*Main!$AF$4</f>
        <v>0</v>
      </c>
    </row>
    <row r="813" spans="1:5" x14ac:dyDescent="0.35">
      <c r="A813" s="128"/>
      <c r="B813" s="122"/>
      <c r="D813" s="124">
        <f>C813/100*Main!$AF$2*1.2</f>
        <v>0</v>
      </c>
      <c r="E813" s="125">
        <f>D813*Main!$AF$4</f>
        <v>0</v>
      </c>
    </row>
    <row r="814" spans="1:5" x14ac:dyDescent="0.35">
      <c r="A814" s="128"/>
      <c r="B814" s="122"/>
      <c r="D814" s="124">
        <f>C814/100*Main!$AF$2*1.2</f>
        <v>0</v>
      </c>
      <c r="E814" s="125">
        <f>D814*Main!$AF$4</f>
        <v>0</v>
      </c>
    </row>
    <row r="815" spans="1:5" x14ac:dyDescent="0.35">
      <c r="A815" s="128"/>
      <c r="B815" s="122"/>
      <c r="D815" s="124">
        <f>C815/100*Main!$AF$2*1.2</f>
        <v>0</v>
      </c>
      <c r="E815" s="125">
        <f>D815*Main!$AF$4</f>
        <v>0</v>
      </c>
    </row>
    <row r="816" spans="1:5" x14ac:dyDescent="0.35">
      <c r="A816" s="128"/>
      <c r="B816" s="122"/>
      <c r="D816" s="124">
        <f>C816/100*Main!$AF$2*1.2</f>
        <v>0</v>
      </c>
      <c r="E816" s="125">
        <f>D816*Main!$AF$4</f>
        <v>0</v>
      </c>
    </row>
    <row r="817" spans="1:5" x14ac:dyDescent="0.35">
      <c r="A817" s="128"/>
      <c r="B817" s="122"/>
      <c r="D817" s="124">
        <f>C817/100*Main!$AF$2*1.2</f>
        <v>0</v>
      </c>
      <c r="E817" s="125">
        <f>D817*Main!$AF$4</f>
        <v>0</v>
      </c>
    </row>
    <row r="818" spans="1:5" x14ac:dyDescent="0.35">
      <c r="A818" s="128"/>
      <c r="B818" s="122"/>
      <c r="D818" s="124">
        <f>C818/100*Main!$AF$2*1.2</f>
        <v>0</v>
      </c>
      <c r="E818" s="125">
        <f>D818*Main!$AF$4</f>
        <v>0</v>
      </c>
    </row>
    <row r="819" spans="1:5" x14ac:dyDescent="0.35">
      <c r="A819" s="128"/>
      <c r="B819" s="122"/>
      <c r="D819" s="124">
        <f>C819/100*Main!$AF$2*1.2</f>
        <v>0</v>
      </c>
      <c r="E819" s="125">
        <f>D819*Main!$AF$4</f>
        <v>0</v>
      </c>
    </row>
    <row r="820" spans="1:5" x14ac:dyDescent="0.35">
      <c r="A820" s="128"/>
      <c r="B820" s="122"/>
      <c r="D820" s="124">
        <f>C820/100*Main!$AF$2*1.2</f>
        <v>0</v>
      </c>
      <c r="E820" s="125">
        <f>D820*Main!$AF$4</f>
        <v>0</v>
      </c>
    </row>
    <row r="821" spans="1:5" x14ac:dyDescent="0.35">
      <c r="A821" s="128"/>
      <c r="B821" s="122"/>
      <c r="D821" s="124">
        <f>C821/100*Main!$AF$2*1.2</f>
        <v>0</v>
      </c>
      <c r="E821" s="125">
        <f>D821*Main!$AF$4</f>
        <v>0</v>
      </c>
    </row>
    <row r="822" spans="1:5" x14ac:dyDescent="0.35">
      <c r="A822" s="128"/>
      <c r="B822" s="122"/>
      <c r="D822" s="124">
        <f>C822/100*Main!$AF$2*1.2</f>
        <v>0</v>
      </c>
      <c r="E822" s="125">
        <f>D822*Main!$AF$4</f>
        <v>0</v>
      </c>
    </row>
    <row r="823" spans="1:5" x14ac:dyDescent="0.35">
      <c r="A823" s="128"/>
      <c r="B823" s="122"/>
      <c r="D823" s="124">
        <f>C823/100*Main!$AF$2*1.2</f>
        <v>0</v>
      </c>
      <c r="E823" s="125">
        <f>D823*Main!$AF$4</f>
        <v>0</v>
      </c>
    </row>
    <row r="824" spans="1:5" x14ac:dyDescent="0.35">
      <c r="A824" s="128"/>
      <c r="B824" s="122"/>
      <c r="D824" s="124">
        <f>C824/100*Main!$AF$2*1.2</f>
        <v>0</v>
      </c>
      <c r="E824" s="125">
        <f>D824*Main!$AF$4</f>
        <v>0</v>
      </c>
    </row>
    <row r="825" spans="1:5" x14ac:dyDescent="0.35">
      <c r="A825" s="128"/>
      <c r="B825" s="122"/>
      <c r="D825" s="124">
        <f>C825/100*Main!$AF$2*1.2</f>
        <v>0</v>
      </c>
      <c r="E825" s="125">
        <f>D825*Main!$AF$4</f>
        <v>0</v>
      </c>
    </row>
    <row r="826" spans="1:5" x14ac:dyDescent="0.35">
      <c r="A826" s="128"/>
      <c r="B826" s="122"/>
      <c r="D826" s="124">
        <f>C826/100*Main!$AF$2*1.2</f>
        <v>0</v>
      </c>
      <c r="E826" s="125">
        <f>D826*Main!$AF$4</f>
        <v>0</v>
      </c>
    </row>
    <row r="827" spans="1:5" x14ac:dyDescent="0.35">
      <c r="A827" s="128"/>
      <c r="B827" s="122"/>
      <c r="D827" s="124">
        <f>C827/100*Main!$AF$2*1.2</f>
        <v>0</v>
      </c>
      <c r="E827" s="125">
        <f>D827*Main!$AF$4</f>
        <v>0</v>
      </c>
    </row>
    <row r="828" spans="1:5" x14ac:dyDescent="0.35">
      <c r="A828" s="128"/>
      <c r="B828" s="122"/>
      <c r="D828" s="124">
        <f>C828/100*Main!$AF$2*1.2</f>
        <v>0</v>
      </c>
      <c r="E828" s="125">
        <f>D828*Main!$AF$4</f>
        <v>0</v>
      </c>
    </row>
    <row r="829" spans="1:5" x14ac:dyDescent="0.35">
      <c r="A829" s="128"/>
      <c r="B829" s="122"/>
      <c r="D829" s="124">
        <f>C829/100*Main!$AF$2*1.2</f>
        <v>0</v>
      </c>
      <c r="E829" s="125">
        <f>D829*Main!$AF$4</f>
        <v>0</v>
      </c>
    </row>
    <row r="830" spans="1:5" x14ac:dyDescent="0.35">
      <c r="A830" s="128"/>
      <c r="B830" s="122"/>
      <c r="D830" s="124">
        <f>C830/100*Main!$AF$2*1.2</f>
        <v>0</v>
      </c>
      <c r="E830" s="125">
        <f>D830*Main!$AF$4</f>
        <v>0</v>
      </c>
    </row>
    <row r="831" spans="1:5" x14ac:dyDescent="0.35">
      <c r="A831" s="128"/>
      <c r="B831" s="122"/>
      <c r="D831" s="124">
        <f>C831/100*Main!$AF$2*1.2</f>
        <v>0</v>
      </c>
      <c r="E831" s="125">
        <f>D831*Main!$AF$4</f>
        <v>0</v>
      </c>
    </row>
    <row r="832" spans="1:5" x14ac:dyDescent="0.35">
      <c r="A832" s="128"/>
      <c r="B832" s="122"/>
      <c r="D832" s="124">
        <f>C832/100*Main!$AF$2*1.2</f>
        <v>0</v>
      </c>
      <c r="E832" s="125">
        <f>D832*Main!$AF$4</f>
        <v>0</v>
      </c>
    </row>
    <row r="833" spans="1:5" x14ac:dyDescent="0.35">
      <c r="A833" s="128"/>
      <c r="B833" s="122"/>
      <c r="D833" s="124">
        <f>C833/100*Main!$AF$2*1.2</f>
        <v>0</v>
      </c>
      <c r="E833" s="125">
        <f>D833*Main!$AF$4</f>
        <v>0</v>
      </c>
    </row>
    <row r="834" spans="1:5" x14ac:dyDescent="0.35">
      <c r="A834" s="128"/>
      <c r="B834" s="122"/>
      <c r="D834" s="124">
        <f>C834/100*Main!$AF$2*1.2</f>
        <v>0</v>
      </c>
      <c r="E834" s="125">
        <f>D834*Main!$AF$4</f>
        <v>0</v>
      </c>
    </row>
    <row r="835" spans="1:5" x14ac:dyDescent="0.35">
      <c r="A835" s="128"/>
      <c r="B835" s="122"/>
      <c r="D835" s="124">
        <f>C835/100*Main!$AF$2*1.2</f>
        <v>0</v>
      </c>
      <c r="E835" s="125">
        <f>D835*Main!$AF$4</f>
        <v>0</v>
      </c>
    </row>
    <row r="836" spans="1:5" x14ac:dyDescent="0.35">
      <c r="A836" s="128"/>
      <c r="B836" s="122"/>
      <c r="D836" s="124">
        <f>C836/100*Main!$AF$2*1.2</f>
        <v>0</v>
      </c>
      <c r="E836" s="125">
        <f>D836*Main!$AF$4</f>
        <v>0</v>
      </c>
    </row>
    <row r="837" spans="1:5" x14ac:dyDescent="0.35">
      <c r="A837" s="128"/>
      <c r="B837" s="122"/>
      <c r="D837" s="124">
        <f>C837/100*Main!$AF$2*1.2</f>
        <v>0</v>
      </c>
      <c r="E837" s="125">
        <f>D837*Main!$AF$4</f>
        <v>0</v>
      </c>
    </row>
    <row r="838" spans="1:5" x14ac:dyDescent="0.35">
      <c r="A838" s="128"/>
      <c r="B838" s="122"/>
      <c r="D838" s="124">
        <f>C838/100*Main!$AF$2*1.2</f>
        <v>0</v>
      </c>
      <c r="E838" s="125">
        <f>D838*Main!$AF$4</f>
        <v>0</v>
      </c>
    </row>
    <row r="839" spans="1:5" x14ac:dyDescent="0.35">
      <c r="A839" s="128"/>
      <c r="B839" s="122"/>
      <c r="D839" s="124">
        <f>C839/100*Main!$AF$2*1.2</f>
        <v>0</v>
      </c>
      <c r="E839" s="125">
        <f>D839*Main!$AF$4</f>
        <v>0</v>
      </c>
    </row>
    <row r="840" spans="1:5" x14ac:dyDescent="0.35">
      <c r="A840" s="128"/>
      <c r="B840" s="122"/>
      <c r="D840" s="124">
        <f>C840/100*Main!$AF$2*1.2</f>
        <v>0</v>
      </c>
      <c r="E840" s="125">
        <f>D840*Main!$AF$4</f>
        <v>0</v>
      </c>
    </row>
    <row r="841" spans="1:5" x14ac:dyDescent="0.35">
      <c r="A841" s="128"/>
      <c r="B841" s="122"/>
      <c r="D841" s="124">
        <f>C841/100*Main!$AF$2*1.2</f>
        <v>0</v>
      </c>
      <c r="E841" s="125">
        <f>D841*Main!$AF$4</f>
        <v>0</v>
      </c>
    </row>
    <row r="842" spans="1:5" x14ac:dyDescent="0.35">
      <c r="A842" s="128"/>
      <c r="B842" s="122"/>
      <c r="D842" s="124">
        <f>C842/100*Main!$AF$2*1.2</f>
        <v>0</v>
      </c>
      <c r="E842" s="125">
        <f>D842*Main!$AF$4</f>
        <v>0</v>
      </c>
    </row>
    <row r="843" spans="1:5" x14ac:dyDescent="0.35">
      <c r="A843" s="128"/>
      <c r="B843" s="122"/>
      <c r="D843" s="124">
        <f>C843/100*Main!$AF$2*1.2</f>
        <v>0</v>
      </c>
      <c r="E843" s="125">
        <f>D843*Main!$AF$4</f>
        <v>0</v>
      </c>
    </row>
    <row r="844" spans="1:5" x14ac:dyDescent="0.35">
      <c r="A844" s="128"/>
      <c r="B844" s="122"/>
      <c r="D844" s="124">
        <f>C844/100*Main!$AF$2*1.2</f>
        <v>0</v>
      </c>
      <c r="E844" s="125">
        <f>D844*Main!$AF$4</f>
        <v>0</v>
      </c>
    </row>
    <row r="845" spans="1:5" x14ac:dyDescent="0.35">
      <c r="A845" s="128"/>
      <c r="B845" s="122"/>
      <c r="D845" s="124">
        <f>C845/100*Main!$AF$2*1.2</f>
        <v>0</v>
      </c>
      <c r="E845" s="125">
        <f>D845*Main!$AF$4</f>
        <v>0</v>
      </c>
    </row>
    <row r="846" spans="1:5" x14ac:dyDescent="0.35">
      <c r="A846" s="128"/>
      <c r="B846" s="122"/>
      <c r="D846" s="124">
        <f>C846/100*Main!$AF$2*1.2</f>
        <v>0</v>
      </c>
      <c r="E846" s="125">
        <f>D846*Main!$AF$4</f>
        <v>0</v>
      </c>
    </row>
    <row r="847" spans="1:5" x14ac:dyDescent="0.35">
      <c r="A847" s="128"/>
      <c r="B847" s="122"/>
      <c r="D847" s="124">
        <f>C847/100*Main!$AF$2*1.2</f>
        <v>0</v>
      </c>
      <c r="E847" s="125">
        <f>D847*Main!$AF$4</f>
        <v>0</v>
      </c>
    </row>
    <row r="848" spans="1:5" x14ac:dyDescent="0.35">
      <c r="A848" s="128"/>
      <c r="B848" s="122"/>
      <c r="D848" s="124">
        <f>C848/100*Main!$AF$2*1.2</f>
        <v>0</v>
      </c>
      <c r="E848" s="125">
        <f>D848*Main!$AF$4</f>
        <v>0</v>
      </c>
    </row>
    <row r="849" spans="1:5" x14ac:dyDescent="0.35">
      <c r="A849" s="128"/>
      <c r="B849" s="122"/>
      <c r="D849" s="124">
        <f>C849/100*Main!$AF$2*1.2</f>
        <v>0</v>
      </c>
      <c r="E849" s="125">
        <f>D849*Main!$AF$4</f>
        <v>0</v>
      </c>
    </row>
    <row r="850" spans="1:5" x14ac:dyDescent="0.35">
      <c r="A850" s="128"/>
      <c r="B850" s="122"/>
      <c r="D850" s="124">
        <f>C850/100*Main!$AF$2*1.2</f>
        <v>0</v>
      </c>
      <c r="E850" s="125">
        <f>D850*Main!$AF$4</f>
        <v>0</v>
      </c>
    </row>
    <row r="851" spans="1:5" x14ac:dyDescent="0.35">
      <c r="A851" s="128"/>
      <c r="B851" s="122"/>
      <c r="D851" s="124">
        <f>C851/100*Main!$AF$2*1.2</f>
        <v>0</v>
      </c>
      <c r="E851" s="125">
        <f>D851*Main!$AF$4</f>
        <v>0</v>
      </c>
    </row>
    <row r="852" spans="1:5" x14ac:dyDescent="0.35">
      <c r="A852" s="128"/>
      <c r="B852" s="122"/>
      <c r="D852" s="124">
        <f>C852/100*Main!$AF$2*1.2</f>
        <v>0</v>
      </c>
      <c r="E852" s="125">
        <f>D852*Main!$AF$4</f>
        <v>0</v>
      </c>
    </row>
    <row r="853" spans="1:5" x14ac:dyDescent="0.35">
      <c r="A853" s="128"/>
      <c r="B853" s="122"/>
      <c r="D853" s="124">
        <f>C853/100*Main!$AF$2*1.2</f>
        <v>0</v>
      </c>
      <c r="E853" s="125">
        <f>D853*Main!$AF$4</f>
        <v>0</v>
      </c>
    </row>
    <row r="854" spans="1:5" x14ac:dyDescent="0.35">
      <c r="A854" s="128"/>
      <c r="B854" s="122"/>
      <c r="D854" s="124">
        <f>C854/100*Main!$AF$2*1.2</f>
        <v>0</v>
      </c>
      <c r="E854" s="125">
        <f>D854*Main!$AF$4</f>
        <v>0</v>
      </c>
    </row>
    <row r="855" spans="1:5" x14ac:dyDescent="0.35">
      <c r="A855" s="128"/>
      <c r="B855" s="122"/>
      <c r="D855" s="124">
        <f>C855/100*Main!$AF$2*1.2</f>
        <v>0</v>
      </c>
      <c r="E855" s="125">
        <f>D855*Main!$AF$4</f>
        <v>0</v>
      </c>
    </row>
    <row r="856" spans="1:5" x14ac:dyDescent="0.35">
      <c r="A856" s="128"/>
      <c r="B856" s="122"/>
      <c r="D856" s="124">
        <f>C856/100*Main!$AF$2*1.2</f>
        <v>0</v>
      </c>
      <c r="E856" s="125">
        <f>D856*Main!$AF$4</f>
        <v>0</v>
      </c>
    </row>
    <row r="857" spans="1:5" x14ac:dyDescent="0.35">
      <c r="A857" s="128"/>
      <c r="B857" s="122"/>
      <c r="D857" s="124">
        <f>C857/100*Main!$AF$2*1.2</f>
        <v>0</v>
      </c>
      <c r="E857" s="125">
        <f>D857*Main!$AF$4</f>
        <v>0</v>
      </c>
    </row>
    <row r="858" spans="1:5" x14ac:dyDescent="0.35">
      <c r="A858" s="128"/>
      <c r="B858" s="122"/>
      <c r="D858" s="124">
        <f>C858/100*Main!$AF$2*1.2</f>
        <v>0</v>
      </c>
      <c r="E858" s="125">
        <f>D858*Main!$AF$4</f>
        <v>0</v>
      </c>
    </row>
    <row r="859" spans="1:5" x14ac:dyDescent="0.35">
      <c r="A859" s="128"/>
      <c r="B859" s="122"/>
      <c r="D859" s="124">
        <f>C859/100*Main!$AF$2*1.2</f>
        <v>0</v>
      </c>
      <c r="E859" s="125">
        <f>D859*Main!$AF$4</f>
        <v>0</v>
      </c>
    </row>
    <row r="860" spans="1:5" x14ac:dyDescent="0.35">
      <c r="A860" s="128"/>
      <c r="B860" s="122"/>
      <c r="D860" s="124">
        <f>C860/100*Main!$AF$2*1.2</f>
        <v>0</v>
      </c>
      <c r="E860" s="125">
        <f>D860*Main!$AF$4</f>
        <v>0</v>
      </c>
    </row>
    <row r="861" spans="1:5" x14ac:dyDescent="0.35">
      <c r="A861" s="128"/>
      <c r="B861" s="122"/>
      <c r="D861" s="124">
        <f>C861/100*Main!$AF$2*1.2</f>
        <v>0</v>
      </c>
      <c r="E861" s="125">
        <f>D861*Main!$AF$4</f>
        <v>0</v>
      </c>
    </row>
    <row r="862" spans="1:5" x14ac:dyDescent="0.35">
      <c r="A862" s="128"/>
      <c r="B862" s="122"/>
      <c r="D862" s="124">
        <f>C862/100*Main!$AF$2*1.2</f>
        <v>0</v>
      </c>
      <c r="E862" s="125">
        <f>D862*Main!$AF$4</f>
        <v>0</v>
      </c>
    </row>
    <row r="863" spans="1:5" x14ac:dyDescent="0.35">
      <c r="A863" s="128"/>
      <c r="B863" s="122"/>
      <c r="D863" s="124">
        <f>C863/100*Main!$AF$2*1.2</f>
        <v>0</v>
      </c>
      <c r="E863" s="125">
        <f>D863*Main!$AF$4</f>
        <v>0</v>
      </c>
    </row>
    <row r="864" spans="1:5" x14ac:dyDescent="0.35">
      <c r="A864" s="128"/>
      <c r="B864" s="122"/>
      <c r="D864" s="124">
        <f>C864/100*Main!$AF$2*1.2</f>
        <v>0</v>
      </c>
      <c r="E864" s="125">
        <f>D864*Main!$AF$4</f>
        <v>0</v>
      </c>
    </row>
    <row r="865" spans="1:5" x14ac:dyDescent="0.35">
      <c r="A865" s="128"/>
      <c r="B865" s="122"/>
      <c r="D865" s="124">
        <f>C865/100*Main!$AF$2*1.2</f>
        <v>0</v>
      </c>
      <c r="E865" s="125">
        <f>D865*Main!$AF$4</f>
        <v>0</v>
      </c>
    </row>
    <row r="866" spans="1:5" x14ac:dyDescent="0.35">
      <c r="A866" s="128"/>
      <c r="B866" s="122"/>
      <c r="D866" s="124">
        <f>C866/100*Main!$AF$2*1.2</f>
        <v>0</v>
      </c>
      <c r="E866" s="125">
        <f>D866*Main!$AF$4</f>
        <v>0</v>
      </c>
    </row>
    <row r="867" spans="1:5" x14ac:dyDescent="0.35">
      <c r="A867" s="128"/>
      <c r="B867" s="122"/>
      <c r="D867" s="124">
        <f>C867/100*Main!$AF$2*1.2</f>
        <v>0</v>
      </c>
      <c r="E867" s="125">
        <f>D867*Main!$AF$4</f>
        <v>0</v>
      </c>
    </row>
    <row r="868" spans="1:5" x14ac:dyDescent="0.35">
      <c r="A868" s="128"/>
      <c r="B868" s="122"/>
      <c r="D868" s="124">
        <f>C868/100*Main!$AF$2*1.2</f>
        <v>0</v>
      </c>
      <c r="E868" s="125">
        <f>D868*Main!$AF$4</f>
        <v>0</v>
      </c>
    </row>
    <row r="869" spans="1:5" x14ac:dyDescent="0.35">
      <c r="A869" s="128"/>
      <c r="B869" s="122"/>
      <c r="D869" s="124">
        <f>C869/100*Main!$AF$2*1.2</f>
        <v>0</v>
      </c>
      <c r="E869" s="125">
        <f>D869*Main!$AF$4</f>
        <v>0</v>
      </c>
    </row>
    <row r="870" spans="1:5" x14ac:dyDescent="0.35">
      <c r="A870" s="128"/>
      <c r="B870" s="122"/>
      <c r="D870" s="124">
        <f>C870/100*Main!$AF$2*1.2</f>
        <v>0</v>
      </c>
      <c r="E870" s="125">
        <f>D870*Main!$AF$4</f>
        <v>0</v>
      </c>
    </row>
    <row r="871" spans="1:5" x14ac:dyDescent="0.35">
      <c r="A871" s="128"/>
      <c r="B871" s="122"/>
      <c r="D871" s="124">
        <f>C871/100*Main!$AF$2*1.2</f>
        <v>0</v>
      </c>
      <c r="E871" s="125">
        <f>D871*Main!$AF$4</f>
        <v>0</v>
      </c>
    </row>
    <row r="872" spans="1:5" x14ac:dyDescent="0.35">
      <c r="A872" s="128"/>
      <c r="B872" s="122"/>
      <c r="D872" s="124">
        <f>C872/100*Main!$AF$2*1.2</f>
        <v>0</v>
      </c>
      <c r="E872" s="125">
        <f>D872*Main!$AF$4</f>
        <v>0</v>
      </c>
    </row>
    <row r="873" spans="1:5" x14ac:dyDescent="0.35">
      <c r="A873" s="128"/>
      <c r="B873" s="122"/>
      <c r="D873" s="124">
        <f>C873/100*Main!$AF$2*1.2</f>
        <v>0</v>
      </c>
      <c r="E873" s="125">
        <f>D873*Main!$AF$4</f>
        <v>0</v>
      </c>
    </row>
    <row r="874" spans="1:5" x14ac:dyDescent="0.35">
      <c r="A874" s="128"/>
      <c r="B874" s="122"/>
      <c r="D874" s="124">
        <f>C874/100*Main!$AF$2*1.2</f>
        <v>0</v>
      </c>
      <c r="E874" s="125">
        <f>D874*Main!$AF$4</f>
        <v>0</v>
      </c>
    </row>
    <row r="875" spans="1:5" x14ac:dyDescent="0.35">
      <c r="A875" s="128"/>
      <c r="B875" s="122"/>
      <c r="D875" s="124">
        <f>C875/100*Main!$AF$2*1.2</f>
        <v>0</v>
      </c>
      <c r="E875" s="125">
        <f>D875*Main!$AF$4</f>
        <v>0</v>
      </c>
    </row>
    <row r="876" spans="1:5" x14ac:dyDescent="0.35">
      <c r="A876" s="128"/>
      <c r="B876" s="122"/>
      <c r="D876" s="124">
        <f>C876/100*Main!$AF$2*1.2</f>
        <v>0</v>
      </c>
      <c r="E876" s="125">
        <f>D876*Main!$AF$4</f>
        <v>0</v>
      </c>
    </row>
    <row r="877" spans="1:5" x14ac:dyDescent="0.35">
      <c r="A877" s="128"/>
      <c r="B877" s="122"/>
      <c r="D877" s="124">
        <f>C877/100*Main!$AF$2*1.2</f>
        <v>0</v>
      </c>
      <c r="E877" s="125">
        <f>D877*Main!$AF$4</f>
        <v>0</v>
      </c>
    </row>
    <row r="878" spans="1:5" x14ac:dyDescent="0.35">
      <c r="A878" s="128"/>
      <c r="B878" s="122"/>
      <c r="D878" s="124">
        <f>C878/100*Main!$AF$2*1.2</f>
        <v>0</v>
      </c>
      <c r="E878" s="125">
        <f>D878*Main!$AF$4</f>
        <v>0</v>
      </c>
    </row>
    <row r="879" spans="1:5" x14ac:dyDescent="0.35">
      <c r="A879" s="128"/>
      <c r="B879" s="122"/>
      <c r="D879" s="124">
        <f>C879/100*Main!$AF$2*1.2</f>
        <v>0</v>
      </c>
      <c r="E879" s="125">
        <f>D879*Main!$AF$4</f>
        <v>0</v>
      </c>
    </row>
    <row r="880" spans="1:5" x14ac:dyDescent="0.35">
      <c r="A880" s="128"/>
      <c r="B880" s="122"/>
      <c r="D880" s="124">
        <f>C880/100*Main!$AF$2*1.2</f>
        <v>0</v>
      </c>
      <c r="E880" s="125">
        <f>D880*Main!$AF$4</f>
        <v>0</v>
      </c>
    </row>
    <row r="881" spans="1:5" x14ac:dyDescent="0.35">
      <c r="A881" s="128"/>
      <c r="B881" s="122"/>
      <c r="D881" s="124">
        <f>C881/100*Main!$AF$2*1.2</f>
        <v>0</v>
      </c>
      <c r="E881" s="125">
        <f>D881*Main!$AF$4</f>
        <v>0</v>
      </c>
    </row>
    <row r="882" spans="1:5" x14ac:dyDescent="0.35">
      <c r="A882" s="128"/>
      <c r="B882" s="122"/>
      <c r="D882" s="124">
        <f>C882/100*Main!$AF$2*1.2</f>
        <v>0</v>
      </c>
      <c r="E882" s="125">
        <f>D882*Main!$AF$4</f>
        <v>0</v>
      </c>
    </row>
    <row r="883" spans="1:5" x14ac:dyDescent="0.35">
      <c r="A883" s="128"/>
      <c r="B883" s="122"/>
      <c r="D883" s="124">
        <f>C883/100*Main!$AF$2*1.2</f>
        <v>0</v>
      </c>
      <c r="E883" s="125">
        <f>D883*Main!$AF$4</f>
        <v>0</v>
      </c>
    </row>
    <row r="884" spans="1:5" x14ac:dyDescent="0.35">
      <c r="A884" s="128"/>
      <c r="B884" s="122"/>
      <c r="D884" s="124">
        <f>C884/100*Main!$AF$2*1.2</f>
        <v>0</v>
      </c>
      <c r="E884" s="125">
        <f>D884*Main!$AF$4</f>
        <v>0</v>
      </c>
    </row>
    <row r="885" spans="1:5" x14ac:dyDescent="0.35">
      <c r="A885" s="128"/>
      <c r="B885" s="122"/>
      <c r="D885" s="124">
        <f>C885/100*Main!$AF$2*1.2</f>
        <v>0</v>
      </c>
      <c r="E885" s="125">
        <f>D885*Main!$AF$4</f>
        <v>0</v>
      </c>
    </row>
    <row r="886" spans="1:5" x14ac:dyDescent="0.35">
      <c r="A886" s="128"/>
      <c r="B886" s="122"/>
      <c r="D886" s="124">
        <f>C886/100*Main!$AF$2*1.2</f>
        <v>0</v>
      </c>
      <c r="E886" s="125">
        <f>D886*Main!$AF$4</f>
        <v>0</v>
      </c>
    </row>
    <row r="887" spans="1:5" x14ac:dyDescent="0.35">
      <c r="A887" s="128"/>
      <c r="B887" s="122"/>
      <c r="D887" s="124">
        <f>C887/100*Main!$AF$2*1.2</f>
        <v>0</v>
      </c>
      <c r="E887" s="125">
        <f>D887*Main!$AF$4</f>
        <v>0</v>
      </c>
    </row>
    <row r="888" spans="1:5" x14ac:dyDescent="0.35">
      <c r="A888" s="128"/>
      <c r="B888" s="122"/>
      <c r="D888" s="124">
        <f>C888/100*Main!$AF$2*1.2</f>
        <v>0</v>
      </c>
      <c r="E888" s="125">
        <f>D888*Main!$AF$4</f>
        <v>0</v>
      </c>
    </row>
    <row r="889" spans="1:5" x14ac:dyDescent="0.35">
      <c r="A889" s="128"/>
      <c r="B889" s="122"/>
      <c r="D889" s="124">
        <f>C889/100*Main!$AF$2*1.2</f>
        <v>0</v>
      </c>
      <c r="E889" s="125">
        <f>D889*Main!$AF$4</f>
        <v>0</v>
      </c>
    </row>
    <row r="890" spans="1:5" x14ac:dyDescent="0.35">
      <c r="A890" s="128"/>
      <c r="B890" s="122"/>
      <c r="D890" s="124">
        <f>C890/100*Main!$AF$2*1.2</f>
        <v>0</v>
      </c>
      <c r="E890" s="125">
        <f>D890*Main!$AF$4</f>
        <v>0</v>
      </c>
    </row>
    <row r="891" spans="1:5" x14ac:dyDescent="0.35">
      <c r="A891" s="128"/>
      <c r="B891" s="122"/>
      <c r="D891" s="124">
        <f>C891/100*Main!$AF$2*1.2</f>
        <v>0</v>
      </c>
      <c r="E891" s="125">
        <f>D891*Main!$AF$4</f>
        <v>0</v>
      </c>
    </row>
    <row r="892" spans="1:5" x14ac:dyDescent="0.35">
      <c r="A892" s="128"/>
      <c r="B892" s="122"/>
      <c r="D892" s="124">
        <f>C892/100*Main!$AF$2*1.2</f>
        <v>0</v>
      </c>
      <c r="E892" s="125">
        <f>D892*Main!$AF$4</f>
        <v>0</v>
      </c>
    </row>
    <row r="893" spans="1:5" x14ac:dyDescent="0.35">
      <c r="A893" s="128"/>
      <c r="B893" s="122"/>
      <c r="D893" s="124">
        <f>C893/100*Main!$AF$2*1.2</f>
        <v>0</v>
      </c>
      <c r="E893" s="125">
        <f>D893*Main!$AF$4</f>
        <v>0</v>
      </c>
    </row>
    <row r="894" spans="1:5" x14ac:dyDescent="0.35">
      <c r="A894" s="128"/>
      <c r="B894" s="122"/>
      <c r="D894" s="124">
        <f>C894/100*Main!$AF$2*1.2</f>
        <v>0</v>
      </c>
      <c r="E894" s="125">
        <f>D894*Main!$AF$4</f>
        <v>0</v>
      </c>
    </row>
    <row r="895" spans="1:5" x14ac:dyDescent="0.35">
      <c r="A895" s="128"/>
      <c r="B895" s="122"/>
      <c r="D895" s="124">
        <f>C895/100*Main!$AF$2*1.2</f>
        <v>0</v>
      </c>
      <c r="E895" s="125">
        <f>D895*Main!$AF$4</f>
        <v>0</v>
      </c>
    </row>
    <row r="896" spans="1:5" x14ac:dyDescent="0.35">
      <c r="A896" s="128"/>
      <c r="B896" s="122"/>
      <c r="D896" s="124">
        <f>C896/100*Main!$AF$2*1.2</f>
        <v>0</v>
      </c>
      <c r="E896" s="125">
        <f>D896*Main!$AF$4</f>
        <v>0</v>
      </c>
    </row>
    <row r="897" spans="1:5" x14ac:dyDescent="0.35">
      <c r="A897" s="128"/>
      <c r="B897" s="122"/>
      <c r="D897" s="124">
        <f>C897/100*Main!$AF$2*1.2</f>
        <v>0</v>
      </c>
      <c r="E897" s="125">
        <f>D897*Main!$AF$4</f>
        <v>0</v>
      </c>
    </row>
    <row r="898" spans="1:5" x14ac:dyDescent="0.35">
      <c r="A898" s="128"/>
      <c r="B898" s="122"/>
      <c r="D898" s="124">
        <f>C898/100*Main!$AF$2*1.2</f>
        <v>0</v>
      </c>
      <c r="E898" s="125">
        <f>D898*Main!$AF$4</f>
        <v>0</v>
      </c>
    </row>
    <row r="899" spans="1:5" x14ac:dyDescent="0.35">
      <c r="A899" s="128"/>
      <c r="B899" s="122"/>
      <c r="D899" s="124">
        <f>C899/100*Main!$AF$2*1.2</f>
        <v>0</v>
      </c>
      <c r="E899" s="125">
        <f>D899*Main!$AF$4</f>
        <v>0</v>
      </c>
    </row>
    <row r="900" spans="1:5" x14ac:dyDescent="0.35">
      <c r="A900" s="128"/>
      <c r="B900" s="122"/>
      <c r="D900" s="124">
        <f>C900/100*Main!$AF$2*1.2</f>
        <v>0</v>
      </c>
      <c r="E900" s="125">
        <f>D900*Main!$AF$4</f>
        <v>0</v>
      </c>
    </row>
    <row r="901" spans="1:5" x14ac:dyDescent="0.35">
      <c r="A901" s="128"/>
      <c r="B901" s="122"/>
      <c r="D901" s="124">
        <f>C901/100*Main!$AF$2*1.2</f>
        <v>0</v>
      </c>
      <c r="E901" s="125">
        <f>D901*Main!$AF$4</f>
        <v>0</v>
      </c>
    </row>
    <row r="902" spans="1:5" x14ac:dyDescent="0.35">
      <c r="A902" s="128"/>
      <c r="B902" s="122"/>
      <c r="D902" s="124">
        <f>C902/100*Main!$AF$2*1.2</f>
        <v>0</v>
      </c>
      <c r="E902" s="125">
        <f>D902*Main!$AF$4</f>
        <v>0</v>
      </c>
    </row>
    <row r="903" spans="1:5" x14ac:dyDescent="0.35">
      <c r="A903" s="128"/>
      <c r="B903" s="122"/>
      <c r="D903" s="124">
        <f>C903/100*Main!$AF$2*1.2</f>
        <v>0</v>
      </c>
      <c r="E903" s="125">
        <f>D903*Main!$AF$4</f>
        <v>0</v>
      </c>
    </row>
    <row r="904" spans="1:5" x14ac:dyDescent="0.35">
      <c r="A904" s="128"/>
      <c r="B904" s="122"/>
      <c r="D904" s="124">
        <f>C904/100*Main!$AF$2*1.2</f>
        <v>0</v>
      </c>
      <c r="E904" s="125">
        <f>D904*Main!$AF$4</f>
        <v>0</v>
      </c>
    </row>
    <row r="905" spans="1:5" x14ac:dyDescent="0.35">
      <c r="A905" s="128"/>
      <c r="B905" s="122"/>
      <c r="D905" s="124">
        <f>C905/100*Main!$AF$2*1.2</f>
        <v>0</v>
      </c>
      <c r="E905" s="125">
        <f>D905*Main!$AF$4</f>
        <v>0</v>
      </c>
    </row>
    <row r="906" spans="1:5" x14ac:dyDescent="0.35">
      <c r="A906" s="128"/>
      <c r="B906" s="122"/>
      <c r="D906" s="124">
        <f>C906/100*Main!$AF$2*1.2</f>
        <v>0</v>
      </c>
      <c r="E906" s="125">
        <f>D906*Main!$AF$4</f>
        <v>0</v>
      </c>
    </row>
    <row r="907" spans="1:5" x14ac:dyDescent="0.35">
      <c r="A907" s="128"/>
      <c r="B907" s="122"/>
      <c r="D907" s="124">
        <f>C907/100*Main!$AF$2*1.2</f>
        <v>0</v>
      </c>
      <c r="E907" s="125">
        <f>D907*Main!$AF$4</f>
        <v>0</v>
      </c>
    </row>
    <row r="908" spans="1:5" x14ac:dyDescent="0.35">
      <c r="A908" s="128"/>
      <c r="B908" s="122"/>
      <c r="D908" s="124">
        <f>C908/100*Main!$AF$2*1.2</f>
        <v>0</v>
      </c>
      <c r="E908" s="125">
        <f>D908*Main!$AF$4</f>
        <v>0</v>
      </c>
    </row>
    <row r="909" spans="1:5" x14ac:dyDescent="0.35">
      <c r="A909" s="128"/>
      <c r="B909" s="122"/>
      <c r="D909" s="124">
        <f>C909/100*Main!$AF$2*1.2</f>
        <v>0</v>
      </c>
      <c r="E909" s="125">
        <f>D909*Main!$AF$4</f>
        <v>0</v>
      </c>
    </row>
    <row r="910" spans="1:5" x14ac:dyDescent="0.35">
      <c r="A910" s="128"/>
      <c r="B910" s="122"/>
      <c r="D910" s="124">
        <f>C910/100*Main!$AF$2*1.2</f>
        <v>0</v>
      </c>
      <c r="E910" s="125">
        <f>D910*Main!$AF$4</f>
        <v>0</v>
      </c>
    </row>
    <row r="911" spans="1:5" x14ac:dyDescent="0.35">
      <c r="A911" s="128"/>
      <c r="B911" s="122"/>
      <c r="D911" s="124">
        <f>C911/100*Main!$AF$2*1.2</f>
        <v>0</v>
      </c>
      <c r="E911" s="125">
        <f>D911*Main!$AF$4</f>
        <v>0</v>
      </c>
    </row>
    <row r="912" spans="1:5" x14ac:dyDescent="0.35">
      <c r="A912" s="128"/>
      <c r="B912" s="122"/>
      <c r="D912" s="124">
        <f>C912/100*Main!$AF$2*1.2</f>
        <v>0</v>
      </c>
      <c r="E912" s="125">
        <f>D912*Main!$AF$4</f>
        <v>0</v>
      </c>
    </row>
    <row r="913" spans="1:5" x14ac:dyDescent="0.35">
      <c r="A913" s="128"/>
      <c r="B913" s="122"/>
      <c r="D913" s="124">
        <f>C913/100*Main!$AF$2*1.2</f>
        <v>0</v>
      </c>
      <c r="E913" s="125">
        <f>D913*Main!$AF$4</f>
        <v>0</v>
      </c>
    </row>
    <row r="914" spans="1:5" x14ac:dyDescent="0.35">
      <c r="A914" s="128"/>
      <c r="B914" s="122"/>
      <c r="D914" s="124">
        <f>C914/100*Main!$AF$2*1.2</f>
        <v>0</v>
      </c>
      <c r="E914" s="125">
        <f>D914*Main!$AF$4</f>
        <v>0</v>
      </c>
    </row>
    <row r="915" spans="1:5" x14ac:dyDescent="0.35">
      <c r="A915" s="128"/>
      <c r="B915" s="122"/>
      <c r="D915" s="124">
        <f>C915/100*Main!$AF$2*1.2</f>
        <v>0</v>
      </c>
      <c r="E915" s="125">
        <f>D915*Main!$AF$4</f>
        <v>0</v>
      </c>
    </row>
    <row r="916" spans="1:5" x14ac:dyDescent="0.35">
      <c r="A916" s="128"/>
      <c r="B916" s="122"/>
      <c r="D916" s="124">
        <f>C916/100*Main!$AF$2*1.2</f>
        <v>0</v>
      </c>
      <c r="E916" s="125">
        <f>D916*Main!$AF$4</f>
        <v>0</v>
      </c>
    </row>
    <row r="917" spans="1:5" x14ac:dyDescent="0.35">
      <c r="A917" s="128"/>
      <c r="B917" s="122"/>
      <c r="D917" s="124">
        <f>C917/100*Main!$AF$2*1.2</f>
        <v>0</v>
      </c>
      <c r="E917" s="125">
        <f>D917*Main!$AF$4</f>
        <v>0</v>
      </c>
    </row>
    <row r="918" spans="1:5" x14ac:dyDescent="0.35">
      <c r="A918" s="128"/>
      <c r="B918" s="122"/>
      <c r="D918" s="124">
        <f>C918/100*Main!$AF$2*1.2</f>
        <v>0</v>
      </c>
      <c r="E918" s="125">
        <f>D918*Main!$AF$4</f>
        <v>0</v>
      </c>
    </row>
    <row r="919" spans="1:5" x14ac:dyDescent="0.35">
      <c r="A919" s="128"/>
      <c r="B919" s="122"/>
      <c r="D919" s="124">
        <f>C919/100*Main!$AF$2*1.2</f>
        <v>0</v>
      </c>
      <c r="E919" s="125">
        <f>D919*Main!$AF$4</f>
        <v>0</v>
      </c>
    </row>
    <row r="920" spans="1:5" x14ac:dyDescent="0.35">
      <c r="A920" s="128"/>
      <c r="B920" s="122"/>
      <c r="D920" s="124">
        <f>C920/100*Main!$AF$2*1.2</f>
        <v>0</v>
      </c>
      <c r="E920" s="125">
        <f>D920*Main!$AF$4</f>
        <v>0</v>
      </c>
    </row>
    <row r="921" spans="1:5" x14ac:dyDescent="0.35">
      <c r="A921" s="128"/>
      <c r="B921" s="122"/>
      <c r="D921" s="124">
        <f>C921/100*Main!$AF$2*1.2</f>
        <v>0</v>
      </c>
      <c r="E921" s="125">
        <f>D921*Main!$AF$4</f>
        <v>0</v>
      </c>
    </row>
    <row r="922" spans="1:5" x14ac:dyDescent="0.35">
      <c r="A922" s="128"/>
      <c r="B922" s="122"/>
      <c r="D922" s="124">
        <f>C922/100*Main!$AF$2*1.2</f>
        <v>0</v>
      </c>
      <c r="E922" s="125">
        <f>D922*Main!$AF$4</f>
        <v>0</v>
      </c>
    </row>
    <row r="923" spans="1:5" x14ac:dyDescent="0.35">
      <c r="A923" s="128"/>
      <c r="B923" s="122"/>
      <c r="D923" s="124">
        <f>C923/100*Main!$AF$2*1.2</f>
        <v>0</v>
      </c>
      <c r="E923" s="125">
        <f>D923*Main!$AF$4</f>
        <v>0</v>
      </c>
    </row>
    <row r="924" spans="1:5" x14ac:dyDescent="0.35">
      <c r="A924" s="128"/>
      <c r="B924" s="122"/>
      <c r="D924" s="124">
        <f>C924/100*Main!$AF$2*1.2</f>
        <v>0</v>
      </c>
      <c r="E924" s="125">
        <f>D924*Main!$AF$4</f>
        <v>0</v>
      </c>
    </row>
    <row r="925" spans="1:5" x14ac:dyDescent="0.35">
      <c r="A925" s="128"/>
      <c r="B925" s="122"/>
      <c r="D925" s="124">
        <f>C925/100*Main!$AF$2*1.2</f>
        <v>0</v>
      </c>
      <c r="E925" s="125">
        <f>D925*Main!$AF$4</f>
        <v>0</v>
      </c>
    </row>
    <row r="926" spans="1:5" x14ac:dyDescent="0.35">
      <c r="A926" s="128"/>
      <c r="B926" s="122"/>
      <c r="D926" s="124">
        <f>C926/100*Main!$AF$2*1.2</f>
        <v>0</v>
      </c>
      <c r="E926" s="125">
        <f>D926*Main!$AF$4</f>
        <v>0</v>
      </c>
    </row>
    <row r="927" spans="1:5" x14ac:dyDescent="0.35">
      <c r="A927" s="128"/>
      <c r="B927" s="122"/>
      <c r="D927" s="124">
        <f>C927/100*Main!$AF$2*1.2</f>
        <v>0</v>
      </c>
      <c r="E927" s="125">
        <f>D927*Main!$AF$4</f>
        <v>0</v>
      </c>
    </row>
    <row r="928" spans="1:5" x14ac:dyDescent="0.35">
      <c r="A928" s="128"/>
      <c r="B928" s="122"/>
      <c r="D928" s="124">
        <f>C928/100*Main!$AF$2*1.2</f>
        <v>0</v>
      </c>
      <c r="E928" s="125">
        <f>D928*Main!$AF$4</f>
        <v>0</v>
      </c>
    </row>
    <row r="929" spans="1:5" x14ac:dyDescent="0.35">
      <c r="A929" s="128"/>
      <c r="B929" s="122"/>
      <c r="D929" s="124">
        <f>C929/100*Main!$AF$2*1.2</f>
        <v>0</v>
      </c>
      <c r="E929" s="125">
        <f>D929*Main!$AF$4</f>
        <v>0</v>
      </c>
    </row>
    <row r="930" spans="1:5" x14ac:dyDescent="0.35">
      <c r="A930" s="128"/>
      <c r="B930" s="122"/>
      <c r="D930" s="124">
        <f>C930/100*Main!$AF$2*1.2</f>
        <v>0</v>
      </c>
      <c r="E930" s="125">
        <f>D930*Main!$AF$4</f>
        <v>0</v>
      </c>
    </row>
    <row r="931" spans="1:5" x14ac:dyDescent="0.35">
      <c r="A931" s="128"/>
      <c r="B931" s="122"/>
      <c r="D931" s="124">
        <f>C931/100*Main!$AF$2*1.2</f>
        <v>0</v>
      </c>
      <c r="E931" s="125">
        <f>D931*Main!$AF$4</f>
        <v>0</v>
      </c>
    </row>
    <row r="932" spans="1:5" x14ac:dyDescent="0.35">
      <c r="A932" s="128"/>
      <c r="B932" s="122"/>
      <c r="D932" s="124">
        <f>C932/100*Main!$AF$2*1.2</f>
        <v>0</v>
      </c>
      <c r="E932" s="125">
        <f>D932*Main!$AF$4</f>
        <v>0</v>
      </c>
    </row>
    <row r="933" spans="1:5" x14ac:dyDescent="0.35">
      <c r="A933" s="128"/>
      <c r="B933" s="122"/>
      <c r="D933" s="124">
        <f>C933/100*Main!$AF$2*1.2</f>
        <v>0</v>
      </c>
      <c r="E933" s="125">
        <f>D933*Main!$AF$4</f>
        <v>0</v>
      </c>
    </row>
    <row r="934" spans="1:5" x14ac:dyDescent="0.35">
      <c r="A934" s="128"/>
      <c r="B934" s="122"/>
      <c r="D934" s="124">
        <f>C934/100*Main!$AF$2*1.2</f>
        <v>0</v>
      </c>
      <c r="E934" s="125">
        <f>D934*Main!$AF$4</f>
        <v>0</v>
      </c>
    </row>
    <row r="935" spans="1:5" x14ac:dyDescent="0.35">
      <c r="A935" s="128"/>
      <c r="B935" s="122"/>
      <c r="D935" s="124">
        <f>C935/100*Main!$AF$2*1.2</f>
        <v>0</v>
      </c>
      <c r="E935" s="125">
        <f>D935*Main!$AF$4</f>
        <v>0</v>
      </c>
    </row>
    <row r="936" spans="1:5" x14ac:dyDescent="0.35">
      <c r="A936" s="128"/>
      <c r="B936" s="122"/>
      <c r="D936" s="124">
        <f>C936/100*Main!$AF$2*1.2</f>
        <v>0</v>
      </c>
      <c r="E936" s="125">
        <f>D936*Main!$AF$4</f>
        <v>0</v>
      </c>
    </row>
    <row r="937" spans="1:5" x14ac:dyDescent="0.35">
      <c r="A937" s="128"/>
      <c r="B937" s="122"/>
      <c r="D937" s="124">
        <f>C937/100*Main!$AF$2*1.2</f>
        <v>0</v>
      </c>
      <c r="E937" s="125">
        <f>D937*Main!$AF$4</f>
        <v>0</v>
      </c>
    </row>
    <row r="938" spans="1:5" x14ac:dyDescent="0.35">
      <c r="A938" s="128"/>
      <c r="B938" s="122"/>
      <c r="D938" s="124">
        <f>C938/100*Main!$AF$2*1.2</f>
        <v>0</v>
      </c>
      <c r="E938" s="125">
        <f>D938*Main!$AF$4</f>
        <v>0</v>
      </c>
    </row>
    <row r="939" spans="1:5" x14ac:dyDescent="0.35">
      <c r="A939" s="128"/>
      <c r="B939" s="122"/>
      <c r="D939" s="124">
        <f>C939/100*Main!$AF$2*1.2</f>
        <v>0</v>
      </c>
      <c r="E939" s="125">
        <f>D939*Main!$AF$4</f>
        <v>0</v>
      </c>
    </row>
    <row r="940" spans="1:5" x14ac:dyDescent="0.35">
      <c r="A940" s="128"/>
      <c r="B940" s="122"/>
      <c r="D940" s="124">
        <f>C940/100*Main!$AF$2*1.2</f>
        <v>0</v>
      </c>
      <c r="E940" s="125">
        <f>D940*Main!$AF$4</f>
        <v>0</v>
      </c>
    </row>
    <row r="941" spans="1:5" x14ac:dyDescent="0.35">
      <c r="A941" s="128"/>
      <c r="B941" s="122"/>
      <c r="D941" s="124">
        <f>C941/100*Main!$AF$2*1.2</f>
        <v>0</v>
      </c>
      <c r="E941" s="125">
        <f>D941*Main!$AF$4</f>
        <v>0</v>
      </c>
    </row>
    <row r="942" spans="1:5" x14ac:dyDescent="0.35">
      <c r="A942" s="128"/>
      <c r="B942" s="122"/>
      <c r="D942" s="124">
        <f>C942/100*Main!$AF$2*1.2</f>
        <v>0</v>
      </c>
      <c r="E942" s="125">
        <f>D942*Main!$AF$4</f>
        <v>0</v>
      </c>
    </row>
    <row r="943" spans="1:5" x14ac:dyDescent="0.35">
      <c r="A943" s="128"/>
      <c r="B943" s="122"/>
      <c r="D943" s="124">
        <f>C943/100*Main!$AF$2*1.2</f>
        <v>0</v>
      </c>
      <c r="E943" s="125">
        <f>D943*Main!$AF$4</f>
        <v>0</v>
      </c>
    </row>
    <row r="944" spans="1:5" x14ac:dyDescent="0.35">
      <c r="A944" s="128"/>
      <c r="B944" s="122"/>
      <c r="D944" s="124">
        <f>C944/100*Main!$AF$2*1.2</f>
        <v>0</v>
      </c>
      <c r="E944" s="125">
        <f>D944*Main!$AF$4</f>
        <v>0</v>
      </c>
    </row>
    <row r="945" spans="1:5" x14ac:dyDescent="0.35">
      <c r="A945" s="128"/>
      <c r="B945" s="122"/>
      <c r="D945" s="124">
        <f>C945/100*Main!$AF$2*1.2</f>
        <v>0</v>
      </c>
      <c r="E945" s="125">
        <f>D945*Main!$AF$4</f>
        <v>0</v>
      </c>
    </row>
    <row r="946" spans="1:5" x14ac:dyDescent="0.35">
      <c r="A946" s="128"/>
      <c r="B946" s="122"/>
      <c r="D946" s="124">
        <f>C946/100*Main!$AF$2*1.2</f>
        <v>0</v>
      </c>
      <c r="E946" s="125">
        <f>D946*Main!$AF$4</f>
        <v>0</v>
      </c>
    </row>
    <row r="947" spans="1:5" x14ac:dyDescent="0.35">
      <c r="A947" s="128"/>
      <c r="B947" s="122"/>
      <c r="D947" s="124">
        <f>C947/100*Main!$AF$2*1.2</f>
        <v>0</v>
      </c>
      <c r="E947" s="125">
        <f>D947*Main!$AF$4</f>
        <v>0</v>
      </c>
    </row>
    <row r="948" spans="1:5" x14ac:dyDescent="0.35">
      <c r="A948" s="128"/>
      <c r="B948" s="122"/>
      <c r="D948" s="124">
        <f>C948/100*Main!$AF$2*1.2</f>
        <v>0</v>
      </c>
      <c r="E948" s="125">
        <f>D948*Main!$AF$4</f>
        <v>0</v>
      </c>
    </row>
    <row r="949" spans="1:5" x14ac:dyDescent="0.35">
      <c r="A949" s="128"/>
      <c r="B949" s="122"/>
      <c r="D949" s="124">
        <f>C949/100*Main!$AF$2*1.2</f>
        <v>0</v>
      </c>
      <c r="E949" s="125">
        <f>D949*Main!$AF$4</f>
        <v>0</v>
      </c>
    </row>
    <row r="950" spans="1:5" x14ac:dyDescent="0.35">
      <c r="A950" s="128"/>
      <c r="B950" s="122"/>
      <c r="D950" s="124">
        <f>C950/100*Main!$AF$2*1.2</f>
        <v>0</v>
      </c>
      <c r="E950" s="125">
        <f>D950*Main!$AF$4</f>
        <v>0</v>
      </c>
    </row>
    <row r="951" spans="1:5" x14ac:dyDescent="0.35">
      <c r="A951" s="128"/>
      <c r="B951" s="122"/>
      <c r="D951" s="124">
        <f>C951/100*Main!$AF$2*1.2</f>
        <v>0</v>
      </c>
      <c r="E951" s="125">
        <f>D951*Main!$AF$4</f>
        <v>0</v>
      </c>
    </row>
    <row r="952" spans="1:5" x14ac:dyDescent="0.35">
      <c r="A952" s="128"/>
      <c r="B952" s="122"/>
      <c r="D952" s="124">
        <f>C952/100*Main!$AF$2*1.2</f>
        <v>0</v>
      </c>
      <c r="E952" s="125">
        <f>D952*Main!$AF$4</f>
        <v>0</v>
      </c>
    </row>
    <row r="953" spans="1:5" x14ac:dyDescent="0.35">
      <c r="A953" s="128"/>
      <c r="B953" s="122"/>
      <c r="D953" s="124">
        <f>C953/100*Main!$AF$2*1.2</f>
        <v>0</v>
      </c>
      <c r="E953" s="125">
        <f>D953*Main!$AF$4</f>
        <v>0</v>
      </c>
    </row>
    <row r="954" spans="1:5" x14ac:dyDescent="0.35">
      <c r="A954" s="128"/>
      <c r="B954" s="122"/>
      <c r="D954" s="124">
        <f>C954/100*Main!$AF$2*1.2</f>
        <v>0</v>
      </c>
      <c r="E954" s="125">
        <f>D954*Main!$AF$4</f>
        <v>0</v>
      </c>
    </row>
    <row r="955" spans="1:5" x14ac:dyDescent="0.35">
      <c r="A955" s="128"/>
      <c r="B955" s="122"/>
      <c r="D955" s="124">
        <f>C955/100*Main!$AF$2*1.2</f>
        <v>0</v>
      </c>
      <c r="E955" s="125">
        <f>D955*Main!$AF$4</f>
        <v>0</v>
      </c>
    </row>
    <row r="956" spans="1:5" x14ac:dyDescent="0.35">
      <c r="A956" s="128"/>
      <c r="B956" s="122"/>
      <c r="D956" s="124">
        <f>C956/100*Main!$AF$2*1.2</f>
        <v>0</v>
      </c>
      <c r="E956" s="125">
        <f>D956*Main!$AF$4</f>
        <v>0</v>
      </c>
    </row>
    <row r="957" spans="1:5" x14ac:dyDescent="0.35">
      <c r="A957" s="128"/>
      <c r="B957" s="122"/>
      <c r="D957" s="124">
        <f>C957/100*Main!$AF$2*1.2</f>
        <v>0</v>
      </c>
      <c r="E957" s="125">
        <f>D957*Main!$AF$4</f>
        <v>0</v>
      </c>
    </row>
    <row r="958" spans="1:5" x14ac:dyDescent="0.35">
      <c r="A958" s="128"/>
      <c r="B958" s="122"/>
      <c r="D958" s="124">
        <f>C958/100*Main!$AF$2*1.2</f>
        <v>0</v>
      </c>
      <c r="E958" s="125">
        <f>D958*Main!$AF$4</f>
        <v>0</v>
      </c>
    </row>
    <row r="959" spans="1:5" x14ac:dyDescent="0.35">
      <c r="A959" s="128"/>
      <c r="B959" s="122"/>
      <c r="D959" s="124">
        <f>C959/100*Main!$AF$2*1.2</f>
        <v>0</v>
      </c>
      <c r="E959" s="125">
        <f>D959*Main!$AF$4</f>
        <v>0</v>
      </c>
    </row>
    <row r="960" spans="1:5" x14ac:dyDescent="0.35">
      <c r="A960" s="128"/>
      <c r="B960" s="122"/>
      <c r="D960" s="124">
        <f>C960/100*Main!$AF$2*1.2</f>
        <v>0</v>
      </c>
      <c r="E960" s="125">
        <f>D960*Main!$AF$4</f>
        <v>0</v>
      </c>
    </row>
    <row r="961" spans="1:5" x14ac:dyDescent="0.35">
      <c r="A961" s="128"/>
      <c r="B961" s="122"/>
      <c r="D961" s="124">
        <f>C961/100*Main!$AF$2*1.2</f>
        <v>0</v>
      </c>
      <c r="E961" s="125">
        <f>D961*Main!$AF$4</f>
        <v>0</v>
      </c>
    </row>
    <row r="962" spans="1:5" x14ac:dyDescent="0.35">
      <c r="A962" s="128"/>
      <c r="B962" s="122"/>
      <c r="D962" s="124">
        <f>C962/100*Main!$AF$2*1.2</f>
        <v>0</v>
      </c>
      <c r="E962" s="125">
        <f>D962*Main!$AF$4</f>
        <v>0</v>
      </c>
    </row>
    <row r="963" spans="1:5" x14ac:dyDescent="0.35">
      <c r="A963" s="128"/>
      <c r="B963" s="122"/>
      <c r="D963" s="124">
        <f>C963/100*Main!$AF$2*1.2</f>
        <v>0</v>
      </c>
      <c r="E963" s="125">
        <f>D963*Main!$AF$4</f>
        <v>0</v>
      </c>
    </row>
    <row r="964" spans="1:5" x14ac:dyDescent="0.35">
      <c r="A964" s="128"/>
      <c r="B964" s="122"/>
      <c r="D964" s="124">
        <f>C964/100*Main!$AF$2*1.2</f>
        <v>0</v>
      </c>
      <c r="E964" s="125">
        <f>D964*Main!$AF$4</f>
        <v>0</v>
      </c>
    </row>
    <row r="965" spans="1:5" x14ac:dyDescent="0.35">
      <c r="A965" s="128"/>
      <c r="B965" s="122"/>
      <c r="D965" s="124">
        <f>C965/100*Main!$AF$2*1.2</f>
        <v>0</v>
      </c>
      <c r="E965" s="125">
        <f>D965*Main!$AF$4</f>
        <v>0</v>
      </c>
    </row>
    <row r="966" spans="1:5" x14ac:dyDescent="0.35">
      <c r="A966" s="128"/>
      <c r="B966" s="122"/>
      <c r="D966" s="124">
        <f>C966/100*Main!$AF$2*1.2</f>
        <v>0</v>
      </c>
      <c r="E966" s="125">
        <f>D966*Main!$AF$4</f>
        <v>0</v>
      </c>
    </row>
    <row r="967" spans="1:5" x14ac:dyDescent="0.35">
      <c r="A967" s="128"/>
      <c r="B967" s="122"/>
      <c r="D967" s="124">
        <f>C967/100*Main!$AF$2*1.2</f>
        <v>0</v>
      </c>
      <c r="E967" s="125">
        <f>D967*Main!$AF$4</f>
        <v>0</v>
      </c>
    </row>
    <row r="968" spans="1:5" x14ac:dyDescent="0.35">
      <c r="A968" s="128"/>
      <c r="B968" s="122"/>
      <c r="D968" s="124">
        <f>C968/100*Main!$AF$2*1.2</f>
        <v>0</v>
      </c>
      <c r="E968" s="125">
        <f>D968*Main!$AF$4</f>
        <v>0</v>
      </c>
    </row>
    <row r="969" spans="1:5" x14ac:dyDescent="0.35">
      <c r="A969" s="128"/>
      <c r="B969" s="122"/>
      <c r="D969" s="124">
        <f>C969/100*Main!$AF$2*1.2</f>
        <v>0</v>
      </c>
      <c r="E969" s="125">
        <f>D969*Main!$AF$4</f>
        <v>0</v>
      </c>
    </row>
    <row r="970" spans="1:5" x14ac:dyDescent="0.35">
      <c r="A970" s="128"/>
      <c r="B970" s="122"/>
      <c r="D970" s="124">
        <f>C970/100*Main!$AF$2*1.2</f>
        <v>0</v>
      </c>
      <c r="E970" s="125">
        <f>D970*Main!$AF$4</f>
        <v>0</v>
      </c>
    </row>
    <row r="971" spans="1:5" x14ac:dyDescent="0.35">
      <c r="A971" s="128"/>
      <c r="B971" s="122"/>
      <c r="D971" s="124">
        <f>C971/100*Main!$AF$2*1.2</f>
        <v>0</v>
      </c>
      <c r="E971" s="125">
        <f>D971*Main!$AF$4</f>
        <v>0</v>
      </c>
    </row>
    <row r="972" spans="1:5" x14ac:dyDescent="0.35">
      <c r="A972" s="128"/>
      <c r="B972" s="122"/>
      <c r="D972" s="124">
        <f>C972/100*Main!$AF$2*1.2</f>
        <v>0</v>
      </c>
      <c r="E972" s="125">
        <f>D972*Main!$AF$4</f>
        <v>0</v>
      </c>
    </row>
    <row r="973" spans="1:5" x14ac:dyDescent="0.35">
      <c r="A973" s="128"/>
      <c r="B973" s="122"/>
      <c r="D973" s="124">
        <f>C973/100*Main!$AF$2*1.2</f>
        <v>0</v>
      </c>
      <c r="E973" s="125">
        <f>D973*Main!$AF$4</f>
        <v>0</v>
      </c>
    </row>
    <row r="974" spans="1:5" x14ac:dyDescent="0.35">
      <c r="A974" s="128"/>
      <c r="B974" s="122"/>
      <c r="D974" s="124">
        <f>C974/100*Main!$AF$2*1.2</f>
        <v>0</v>
      </c>
      <c r="E974" s="125">
        <f>D974*Main!$AF$4</f>
        <v>0</v>
      </c>
    </row>
    <row r="975" spans="1:5" x14ac:dyDescent="0.35">
      <c r="A975" s="128"/>
      <c r="B975" s="122"/>
      <c r="D975" s="124">
        <f>C975/100*Main!$AF$2*1.2</f>
        <v>0</v>
      </c>
      <c r="E975" s="125">
        <f>D975*Main!$AF$4</f>
        <v>0</v>
      </c>
    </row>
    <row r="976" spans="1:5" x14ac:dyDescent="0.35">
      <c r="A976" s="128"/>
      <c r="B976" s="122"/>
      <c r="D976" s="124">
        <f>C976/100*Main!$AF$2*1.2</f>
        <v>0</v>
      </c>
      <c r="E976" s="125">
        <f>D976*Main!$AF$4</f>
        <v>0</v>
      </c>
    </row>
    <row r="977" spans="1:5" x14ac:dyDescent="0.35">
      <c r="A977" s="128"/>
      <c r="B977" s="122"/>
      <c r="D977" s="124">
        <f>C977/100*Main!$AF$2*1.2</f>
        <v>0</v>
      </c>
      <c r="E977" s="125">
        <f>D977*Main!$AF$4</f>
        <v>0</v>
      </c>
    </row>
    <row r="978" spans="1:5" x14ac:dyDescent="0.35">
      <c r="A978" s="128"/>
      <c r="B978" s="122"/>
      <c r="D978" s="124">
        <f>C978/100*Main!$AF$2*1.2</f>
        <v>0</v>
      </c>
      <c r="E978" s="125">
        <f>D978*Main!$AF$4</f>
        <v>0</v>
      </c>
    </row>
    <row r="979" spans="1:5" x14ac:dyDescent="0.35">
      <c r="A979" s="128"/>
      <c r="B979" s="122"/>
      <c r="D979" s="124">
        <f>C979/100*Main!$AF$2*1.2</f>
        <v>0</v>
      </c>
      <c r="E979" s="125">
        <f>D979*Main!$AF$4</f>
        <v>0</v>
      </c>
    </row>
    <row r="980" spans="1:5" x14ac:dyDescent="0.35">
      <c r="A980" s="128"/>
      <c r="B980" s="122"/>
      <c r="D980" s="124">
        <f>C980/100*Main!$AF$2*1.2</f>
        <v>0</v>
      </c>
      <c r="E980" s="125">
        <f>D980*Main!$AF$4</f>
        <v>0</v>
      </c>
    </row>
    <row r="981" spans="1:5" x14ac:dyDescent="0.35">
      <c r="A981" s="128"/>
      <c r="B981" s="122"/>
      <c r="D981" s="124">
        <f>C981/100*Main!$AF$2*1.2</f>
        <v>0</v>
      </c>
      <c r="E981" s="125">
        <f>D981*Main!$AF$4</f>
        <v>0</v>
      </c>
    </row>
    <row r="982" spans="1:5" x14ac:dyDescent="0.35">
      <c r="A982" s="128"/>
      <c r="B982" s="122"/>
      <c r="D982" s="124">
        <f>C982/100*Main!$AF$2*1.2</f>
        <v>0</v>
      </c>
      <c r="E982" s="125">
        <f>D982*Main!$AF$4</f>
        <v>0</v>
      </c>
    </row>
    <row r="983" spans="1:5" x14ac:dyDescent="0.35">
      <c r="A983" s="128"/>
      <c r="B983" s="122"/>
      <c r="D983" s="124">
        <f>C983/100*Main!$AF$2*1.2</f>
        <v>0</v>
      </c>
      <c r="E983" s="125">
        <f>D983*Main!$AF$4</f>
        <v>0</v>
      </c>
    </row>
    <row r="984" spans="1:5" x14ac:dyDescent="0.35">
      <c r="A984" s="128"/>
      <c r="B984" s="122"/>
      <c r="D984" s="124">
        <f>C984/100*Main!$AF$2*1.2</f>
        <v>0</v>
      </c>
      <c r="E984" s="125">
        <f>D984*Main!$AF$4</f>
        <v>0</v>
      </c>
    </row>
    <row r="985" spans="1:5" x14ac:dyDescent="0.35">
      <c r="A985" s="128"/>
      <c r="B985" s="122"/>
      <c r="D985" s="124">
        <f>C985/100*Main!$AF$2*1.2</f>
        <v>0</v>
      </c>
      <c r="E985" s="125">
        <f>D985*Main!$AF$4</f>
        <v>0</v>
      </c>
    </row>
    <row r="986" spans="1:5" x14ac:dyDescent="0.35">
      <c r="A986" s="128"/>
      <c r="B986" s="122"/>
      <c r="D986" s="124">
        <f>C986/100*Main!$AF$2*1.2</f>
        <v>0</v>
      </c>
      <c r="E986" s="125">
        <f>D986*Main!$AF$4</f>
        <v>0</v>
      </c>
    </row>
    <row r="987" spans="1:5" x14ac:dyDescent="0.35">
      <c r="A987" s="128"/>
      <c r="B987" s="122"/>
      <c r="D987" s="124">
        <f>C987/100*Main!$AF$2*1.2</f>
        <v>0</v>
      </c>
      <c r="E987" s="125">
        <f>D987*Main!$AF$4</f>
        <v>0</v>
      </c>
    </row>
    <row r="988" spans="1:5" x14ac:dyDescent="0.35">
      <c r="A988" s="128"/>
      <c r="B988" s="122"/>
      <c r="D988" s="124">
        <f>C988/100*Main!$AF$2*1.2</f>
        <v>0</v>
      </c>
      <c r="E988" s="125">
        <f>D988*Main!$AF$4</f>
        <v>0</v>
      </c>
    </row>
    <row r="989" spans="1:5" x14ac:dyDescent="0.35">
      <c r="A989" s="128"/>
      <c r="B989" s="122"/>
      <c r="D989" s="124">
        <f>C989/100*Main!$AF$2*1.2</f>
        <v>0</v>
      </c>
      <c r="E989" s="125">
        <f>D989*Main!$AF$4</f>
        <v>0</v>
      </c>
    </row>
    <row r="990" spans="1:5" x14ac:dyDescent="0.35">
      <c r="A990" s="128"/>
      <c r="B990" s="122"/>
      <c r="D990" s="124">
        <f>C990/100*Main!$AF$2*1.2</f>
        <v>0</v>
      </c>
      <c r="E990" s="125">
        <f>D990*Main!$AF$4</f>
        <v>0</v>
      </c>
    </row>
    <row r="991" spans="1:5" x14ac:dyDescent="0.35">
      <c r="A991" s="128"/>
      <c r="B991" s="122"/>
      <c r="D991" s="124">
        <f>C991/100*Main!$AF$2*1.2</f>
        <v>0</v>
      </c>
      <c r="E991" s="125">
        <f>D991*Main!$AF$4</f>
        <v>0</v>
      </c>
    </row>
    <row r="992" spans="1:5" x14ac:dyDescent="0.35">
      <c r="A992" s="128"/>
      <c r="B992" s="122"/>
      <c r="D992" s="124">
        <f>C992/100*Main!$AF$2*1.2</f>
        <v>0</v>
      </c>
      <c r="E992" s="125">
        <f>D992*Main!$AF$4</f>
        <v>0</v>
      </c>
    </row>
    <row r="993" spans="1:5" x14ac:dyDescent="0.35">
      <c r="A993" s="128"/>
      <c r="B993" s="122"/>
      <c r="D993" s="124">
        <f>C993/100*Main!$AF$2*1.2</f>
        <v>0</v>
      </c>
      <c r="E993" s="125">
        <f>D993*Main!$AF$4</f>
        <v>0</v>
      </c>
    </row>
    <row r="994" spans="1:5" x14ac:dyDescent="0.35">
      <c r="A994" s="128"/>
      <c r="B994" s="122"/>
      <c r="D994" s="124">
        <f>C994/100*Main!$AF$2*1.2</f>
        <v>0</v>
      </c>
      <c r="E994" s="125">
        <f>D994*Main!$AF$4</f>
        <v>0</v>
      </c>
    </row>
    <row r="995" spans="1:5" x14ac:dyDescent="0.35">
      <c r="A995" s="128"/>
      <c r="B995" s="122"/>
      <c r="D995" s="124">
        <f>C995/100*Main!$AF$2*1.2</f>
        <v>0</v>
      </c>
      <c r="E995" s="125">
        <f>D995*Main!$AF$4</f>
        <v>0</v>
      </c>
    </row>
    <row r="996" spans="1:5" x14ac:dyDescent="0.35">
      <c r="A996" s="128"/>
      <c r="B996" s="122"/>
      <c r="D996" s="124">
        <f>C996/100*Main!$AF$2*1.2</f>
        <v>0</v>
      </c>
      <c r="E996" s="125">
        <f>D996*Main!$AF$4</f>
        <v>0</v>
      </c>
    </row>
    <row r="997" spans="1:5" x14ac:dyDescent="0.35">
      <c r="A997" s="128"/>
      <c r="B997" s="122"/>
      <c r="D997" s="124">
        <f>C997/100*Main!$AF$2*1.2</f>
        <v>0</v>
      </c>
      <c r="E997" s="125">
        <f>D997*Main!$AF$4</f>
        <v>0</v>
      </c>
    </row>
    <row r="998" spans="1:5" x14ac:dyDescent="0.35">
      <c r="A998" s="128"/>
      <c r="B998" s="122"/>
      <c r="D998" s="124">
        <f>C998/100*Main!$AF$2*1.2</f>
        <v>0</v>
      </c>
      <c r="E998" s="125">
        <f>D998*Main!$AF$4</f>
        <v>0</v>
      </c>
    </row>
    <row r="999" spans="1:5" x14ac:dyDescent="0.35">
      <c r="A999" s="128"/>
      <c r="B999" s="122"/>
      <c r="D999" s="124">
        <f>C999/100*Main!$AF$2*1.2</f>
        <v>0</v>
      </c>
      <c r="E999" s="125">
        <f>D999*Main!$AF$4</f>
        <v>0</v>
      </c>
    </row>
    <row r="1000" spans="1:5" x14ac:dyDescent="0.35">
      <c r="A1000" s="128"/>
      <c r="B1000" s="122"/>
      <c r="D1000" s="124">
        <f>C1000/100*Main!$AF$2*1.2</f>
        <v>0</v>
      </c>
      <c r="E1000" s="125">
        <f>D1000*Main!$AF$4</f>
        <v>0</v>
      </c>
    </row>
    <row r="1001" spans="1:5" x14ac:dyDescent="0.35">
      <c r="A1001" s="128"/>
      <c r="B1001" s="122"/>
      <c r="D1001" s="124">
        <f>C1001/100*Main!$AF$2*1.2</f>
        <v>0</v>
      </c>
      <c r="E1001" s="125">
        <f>D1001*Main!$AF$4</f>
        <v>0</v>
      </c>
    </row>
    <row r="1002" spans="1:5" x14ac:dyDescent="0.35">
      <c r="A1002" s="128"/>
      <c r="B1002" s="122"/>
      <c r="D1002" s="124">
        <f>C1002/100*Main!$AF$2*1.2</f>
        <v>0</v>
      </c>
      <c r="E1002" s="125">
        <f>D1002*Main!$AF$4</f>
        <v>0</v>
      </c>
    </row>
    <row r="1003" spans="1:5" x14ac:dyDescent="0.35">
      <c r="A1003" s="128"/>
      <c r="B1003" s="122"/>
      <c r="D1003" s="124">
        <f>C1003/100*Main!$AF$2*1.2</f>
        <v>0</v>
      </c>
      <c r="E1003" s="125">
        <f>D1003*Main!$AF$4</f>
        <v>0</v>
      </c>
    </row>
    <row r="1004" spans="1:5" x14ac:dyDescent="0.35">
      <c r="A1004" s="128"/>
      <c r="B1004" s="122"/>
      <c r="D1004" s="124">
        <f>C1004/100*Main!$AF$2*1.2</f>
        <v>0</v>
      </c>
      <c r="E1004" s="125">
        <f>D1004*Main!$AF$4</f>
        <v>0</v>
      </c>
    </row>
    <row r="1005" spans="1:5" x14ac:dyDescent="0.35">
      <c r="A1005" s="128"/>
      <c r="B1005" s="122"/>
      <c r="D1005" s="124">
        <f>C1005/100*Main!$AF$2*1.2</f>
        <v>0</v>
      </c>
      <c r="E1005" s="125">
        <f>D1005*Main!$AF$4</f>
        <v>0</v>
      </c>
    </row>
    <row r="1006" spans="1:5" x14ac:dyDescent="0.35">
      <c r="A1006" s="128"/>
      <c r="B1006" s="122"/>
      <c r="D1006" s="124">
        <f>C1006/100*Main!$AF$2*1.2</f>
        <v>0</v>
      </c>
      <c r="E1006" s="125">
        <f>D1006*Main!$AF$4</f>
        <v>0</v>
      </c>
    </row>
    <row r="1007" spans="1:5" x14ac:dyDescent="0.35">
      <c r="A1007" s="128"/>
      <c r="B1007" s="122"/>
      <c r="D1007" s="124">
        <f>C1007/100*Main!$AF$2*1.2</f>
        <v>0</v>
      </c>
      <c r="E1007" s="125">
        <f>D1007*Main!$AF$4</f>
        <v>0</v>
      </c>
    </row>
    <row r="1008" spans="1:5" x14ac:dyDescent="0.35">
      <c r="A1008" s="128"/>
      <c r="B1008" s="122"/>
      <c r="D1008" s="124">
        <f>C1008/100*Main!$AF$2*1.2</f>
        <v>0</v>
      </c>
      <c r="E1008" s="125">
        <f>D1008*Main!$AF$4</f>
        <v>0</v>
      </c>
    </row>
    <row r="1009" spans="1:5" x14ac:dyDescent="0.35">
      <c r="A1009" s="128"/>
      <c r="B1009" s="122"/>
      <c r="D1009" s="124">
        <f>C1009/100*Main!$AF$2*1.2</f>
        <v>0</v>
      </c>
      <c r="E1009" s="125">
        <f>D1009*Main!$AF$4</f>
        <v>0</v>
      </c>
    </row>
    <row r="1010" spans="1:5" x14ac:dyDescent="0.35">
      <c r="A1010" s="128"/>
      <c r="B1010" s="122"/>
      <c r="D1010" s="124">
        <f>C1010/100*Main!$AF$2*1.2</f>
        <v>0</v>
      </c>
      <c r="E1010" s="125">
        <f>D1010*Main!$AF$4</f>
        <v>0</v>
      </c>
    </row>
    <row r="1011" spans="1:5" x14ac:dyDescent="0.35">
      <c r="A1011" s="128"/>
      <c r="B1011" s="122"/>
      <c r="D1011" s="124">
        <f>C1011/100*Main!$AF$2*1.2</f>
        <v>0</v>
      </c>
      <c r="E1011" s="125">
        <f>D1011*Main!$AF$4</f>
        <v>0</v>
      </c>
    </row>
    <row r="1012" spans="1:5" x14ac:dyDescent="0.35">
      <c r="A1012" s="128"/>
      <c r="B1012" s="122"/>
      <c r="D1012" s="124">
        <f>C1012/100*Main!$AF$2*1.2</f>
        <v>0</v>
      </c>
      <c r="E1012" s="125">
        <f>D1012*Main!$AF$4</f>
        <v>0</v>
      </c>
    </row>
    <row r="1013" spans="1:5" x14ac:dyDescent="0.35">
      <c r="A1013" s="128"/>
      <c r="B1013" s="122"/>
      <c r="D1013" s="124">
        <f>C1013/100*Main!$AF$2*1.2</f>
        <v>0</v>
      </c>
      <c r="E1013" s="125">
        <f>D1013*Main!$AF$4</f>
        <v>0</v>
      </c>
    </row>
    <row r="1014" spans="1:5" x14ac:dyDescent="0.35">
      <c r="A1014" s="128"/>
      <c r="B1014" s="122"/>
      <c r="D1014" s="124">
        <f>C1014/100*Main!$AF$2*1.2</f>
        <v>0</v>
      </c>
      <c r="E1014" s="125">
        <f>D1014*Main!$AF$4</f>
        <v>0</v>
      </c>
    </row>
    <row r="1015" spans="1:5" x14ac:dyDescent="0.35">
      <c r="A1015" s="128"/>
      <c r="B1015" s="122"/>
      <c r="D1015" s="124">
        <f>C1015/100*Main!$AF$2*1.2</f>
        <v>0</v>
      </c>
      <c r="E1015" s="125">
        <f>D1015*Main!$AF$4</f>
        <v>0</v>
      </c>
    </row>
    <row r="1016" spans="1:5" x14ac:dyDescent="0.35">
      <c r="A1016" s="128"/>
      <c r="B1016" s="122"/>
      <c r="D1016" s="124">
        <f>C1016/100*Main!$AF$2*1.2</f>
        <v>0</v>
      </c>
      <c r="E1016" s="125">
        <f>D1016*Main!$AF$4</f>
        <v>0</v>
      </c>
    </row>
    <row r="1017" spans="1:5" x14ac:dyDescent="0.35">
      <c r="A1017" s="128"/>
      <c r="B1017" s="122"/>
      <c r="D1017" s="124">
        <f>C1017/100*Main!$AF$2*1.2</f>
        <v>0</v>
      </c>
      <c r="E1017" s="125">
        <f>D1017*Main!$AF$4</f>
        <v>0</v>
      </c>
    </row>
    <row r="1018" spans="1:5" x14ac:dyDescent="0.35">
      <c r="A1018" s="128"/>
      <c r="B1018" s="122"/>
      <c r="D1018" s="124">
        <f>C1018/100*Main!$AF$2*1.2</f>
        <v>0</v>
      </c>
      <c r="E1018" s="125">
        <f>D1018*Main!$AF$4</f>
        <v>0</v>
      </c>
    </row>
    <row r="1019" spans="1:5" x14ac:dyDescent="0.35">
      <c r="A1019" s="128"/>
      <c r="B1019" s="122"/>
      <c r="D1019" s="124">
        <f>C1019/100*Main!$AF$2*1.2</f>
        <v>0</v>
      </c>
      <c r="E1019" s="125">
        <f>D1019*Main!$AF$4</f>
        <v>0</v>
      </c>
    </row>
    <row r="1020" spans="1:5" x14ac:dyDescent="0.35">
      <c r="A1020" s="128"/>
      <c r="B1020" s="122"/>
      <c r="D1020" s="124">
        <f>C1020/100*Main!$AF$2*1.2</f>
        <v>0</v>
      </c>
      <c r="E1020" s="125">
        <f>D1020*Main!$AF$4</f>
        <v>0</v>
      </c>
    </row>
    <row r="1021" spans="1:5" x14ac:dyDescent="0.35">
      <c r="A1021" s="128"/>
      <c r="B1021" s="122"/>
      <c r="D1021" s="124">
        <f>C1021/100*Main!$AF$2*1.2</f>
        <v>0</v>
      </c>
      <c r="E1021" s="125">
        <f>D1021*Main!$AF$4</f>
        <v>0</v>
      </c>
    </row>
    <row r="1022" spans="1:5" x14ac:dyDescent="0.35">
      <c r="A1022" s="128"/>
      <c r="B1022" s="122"/>
      <c r="D1022" s="124">
        <f>C1022/100*Main!$AF$2*1.2</f>
        <v>0</v>
      </c>
      <c r="E1022" s="125">
        <f>D1022*Main!$AF$4</f>
        <v>0</v>
      </c>
    </row>
    <row r="1023" spans="1:5" x14ac:dyDescent="0.35">
      <c r="A1023" s="128"/>
      <c r="B1023" s="122"/>
      <c r="D1023" s="124">
        <f>C1023/100*Main!$AF$2*1.2</f>
        <v>0</v>
      </c>
      <c r="E1023" s="125">
        <f>D1023*Main!$AF$4</f>
        <v>0</v>
      </c>
    </row>
    <row r="1024" spans="1:5" x14ac:dyDescent="0.35">
      <c r="A1024" s="128"/>
      <c r="B1024" s="122"/>
      <c r="D1024" s="124">
        <f>C1024/100*Main!$AF$2*1.2</f>
        <v>0</v>
      </c>
      <c r="E1024" s="125">
        <f>D1024*Main!$AF$4</f>
        <v>0</v>
      </c>
    </row>
    <row r="1025" spans="1:5" x14ac:dyDescent="0.35">
      <c r="A1025" s="128"/>
      <c r="B1025" s="122"/>
      <c r="D1025" s="124">
        <f>C1025/100*Main!$AF$2*1.2</f>
        <v>0</v>
      </c>
      <c r="E1025" s="125">
        <f>D1025*Main!$AF$4</f>
        <v>0</v>
      </c>
    </row>
    <row r="1026" spans="1:5" x14ac:dyDescent="0.35">
      <c r="A1026" s="128"/>
      <c r="B1026" s="122"/>
      <c r="D1026" s="124">
        <f>C1026/100*Main!$AF$2*1.2</f>
        <v>0</v>
      </c>
      <c r="E1026" s="125">
        <f>D1026*Main!$AF$4</f>
        <v>0</v>
      </c>
    </row>
    <row r="1027" spans="1:5" x14ac:dyDescent="0.35">
      <c r="A1027" s="128"/>
      <c r="B1027" s="122"/>
      <c r="D1027" s="124">
        <f>C1027/100*Main!$AF$2*1.2</f>
        <v>0</v>
      </c>
      <c r="E1027" s="125">
        <f>D1027*Main!$AF$4</f>
        <v>0</v>
      </c>
    </row>
    <row r="1028" spans="1:5" x14ac:dyDescent="0.35">
      <c r="A1028" s="128"/>
      <c r="B1028" s="122"/>
      <c r="D1028" s="124">
        <f>C1028/100*Main!$AF$2*1.2</f>
        <v>0</v>
      </c>
      <c r="E1028" s="125">
        <f>D1028*Main!$AF$4</f>
        <v>0</v>
      </c>
    </row>
    <row r="1029" spans="1:5" x14ac:dyDescent="0.35">
      <c r="A1029" s="128"/>
      <c r="B1029" s="122"/>
      <c r="D1029" s="124">
        <f>C1029/100*Main!$AF$2*1.2</f>
        <v>0</v>
      </c>
      <c r="E1029" s="125">
        <f>D1029*Main!$AF$4</f>
        <v>0</v>
      </c>
    </row>
    <row r="1030" spans="1:5" x14ac:dyDescent="0.35">
      <c r="A1030" s="128"/>
      <c r="B1030" s="122"/>
      <c r="D1030" s="124">
        <f>C1030/100*Main!$AF$2*1.2</f>
        <v>0</v>
      </c>
      <c r="E1030" s="125">
        <f>D1030*Main!$AF$4</f>
        <v>0</v>
      </c>
    </row>
    <row r="1031" spans="1:5" x14ac:dyDescent="0.35">
      <c r="A1031" s="128"/>
      <c r="B1031" s="122"/>
      <c r="D1031" s="124">
        <f>C1031/100*Main!$AF$2*1.2</f>
        <v>0</v>
      </c>
      <c r="E1031" s="125">
        <f>D1031*Main!$AF$4</f>
        <v>0</v>
      </c>
    </row>
    <row r="1032" spans="1:5" x14ac:dyDescent="0.35">
      <c r="A1032" s="128"/>
      <c r="B1032" s="122"/>
      <c r="D1032" s="124">
        <f>C1032/100*Main!$AF$2*1.2</f>
        <v>0</v>
      </c>
      <c r="E1032" s="125">
        <f>D1032*Main!$AF$4</f>
        <v>0</v>
      </c>
    </row>
    <row r="1033" spans="1:5" x14ac:dyDescent="0.35">
      <c r="A1033" s="128"/>
      <c r="B1033" s="122"/>
      <c r="D1033" s="124">
        <f>C1033/100*Main!$AF$2*1.2</f>
        <v>0</v>
      </c>
      <c r="E1033" s="125">
        <f>D1033*Main!$AF$4</f>
        <v>0</v>
      </c>
    </row>
    <row r="1034" spans="1:5" x14ac:dyDescent="0.35">
      <c r="A1034" s="128"/>
      <c r="B1034" s="122"/>
      <c r="D1034" s="124">
        <f>C1034/100*Main!$AF$2*1.2</f>
        <v>0</v>
      </c>
      <c r="E1034" s="125">
        <f>D1034*Main!$AF$4</f>
        <v>0</v>
      </c>
    </row>
    <row r="1035" spans="1:5" x14ac:dyDescent="0.35">
      <c r="A1035" s="128"/>
      <c r="B1035" s="122"/>
      <c r="D1035" s="124">
        <f>C1035/100*Main!$AF$2*1.2</f>
        <v>0</v>
      </c>
      <c r="E1035" s="125">
        <f>D1035*Main!$AF$4</f>
        <v>0</v>
      </c>
    </row>
    <row r="1036" spans="1:5" x14ac:dyDescent="0.35">
      <c r="A1036" s="128"/>
      <c r="B1036" s="122"/>
      <c r="D1036" s="124">
        <f>C1036/100*Main!$AF$2*1.2</f>
        <v>0</v>
      </c>
      <c r="E1036" s="125">
        <f>D1036*Main!$AF$4</f>
        <v>0</v>
      </c>
    </row>
    <row r="1037" spans="1:5" x14ac:dyDescent="0.35">
      <c r="A1037" s="128"/>
      <c r="B1037" s="122"/>
      <c r="D1037" s="124">
        <f>C1037/100*Main!$AF$2*1.2</f>
        <v>0</v>
      </c>
      <c r="E1037" s="125">
        <f>D1037*Main!$AF$4</f>
        <v>0</v>
      </c>
    </row>
    <row r="1038" spans="1:5" x14ac:dyDescent="0.35">
      <c r="A1038" s="128"/>
      <c r="B1038" s="122"/>
      <c r="D1038" s="124">
        <f>C1038/100*Main!$AF$2*1.2</f>
        <v>0</v>
      </c>
      <c r="E1038" s="125">
        <f>D1038*Main!$AF$4</f>
        <v>0</v>
      </c>
    </row>
    <row r="1039" spans="1:5" x14ac:dyDescent="0.35">
      <c r="A1039" s="128"/>
      <c r="B1039" s="122"/>
      <c r="D1039" s="124">
        <f>C1039/100*Main!$AF$2*1.2</f>
        <v>0</v>
      </c>
      <c r="E1039" s="125">
        <f>D1039*Main!$AF$4</f>
        <v>0</v>
      </c>
    </row>
    <row r="1040" spans="1:5" x14ac:dyDescent="0.35">
      <c r="A1040" s="128"/>
      <c r="B1040" s="122"/>
      <c r="D1040" s="124">
        <f>C1040/100*Main!$AF$2*1.2</f>
        <v>0</v>
      </c>
      <c r="E1040" s="125">
        <f>D1040*Main!$AF$4</f>
        <v>0</v>
      </c>
    </row>
    <row r="1041" spans="1:5" x14ac:dyDescent="0.35">
      <c r="A1041" s="128"/>
      <c r="B1041" s="122"/>
      <c r="D1041" s="124">
        <f>C1041/100*Main!$AF$2*1.2</f>
        <v>0</v>
      </c>
      <c r="E1041" s="125">
        <f>D1041*Main!$AF$4</f>
        <v>0</v>
      </c>
    </row>
    <row r="1042" spans="1:5" x14ac:dyDescent="0.35">
      <c r="A1042" s="128"/>
      <c r="B1042" s="122"/>
      <c r="D1042" s="124">
        <f>C1042/100*Main!$AF$2*1.2</f>
        <v>0</v>
      </c>
      <c r="E1042" s="125">
        <f>D1042*Main!$AF$4</f>
        <v>0</v>
      </c>
    </row>
    <row r="1043" spans="1:5" x14ac:dyDescent="0.35">
      <c r="A1043" s="128"/>
      <c r="B1043" s="122"/>
      <c r="D1043" s="124">
        <f>C1043/100*Main!$AF$2*1.2</f>
        <v>0</v>
      </c>
      <c r="E1043" s="125">
        <f>D1043*Main!$AF$4</f>
        <v>0</v>
      </c>
    </row>
    <row r="1044" spans="1:5" x14ac:dyDescent="0.35">
      <c r="A1044" s="128"/>
      <c r="B1044" s="122"/>
      <c r="D1044" s="124">
        <f>C1044/100*Main!$AF$2*1.2</f>
        <v>0</v>
      </c>
      <c r="E1044" s="125">
        <f>D1044*Main!$AF$4</f>
        <v>0</v>
      </c>
    </row>
    <row r="1045" spans="1:5" x14ac:dyDescent="0.35">
      <c r="A1045" s="128"/>
      <c r="B1045" s="122"/>
      <c r="D1045" s="124">
        <f>C1045/100*Main!$AF$2*1.2</f>
        <v>0</v>
      </c>
      <c r="E1045" s="125">
        <f>D1045*Main!$AF$4</f>
        <v>0</v>
      </c>
    </row>
    <row r="1046" spans="1:5" x14ac:dyDescent="0.35">
      <c r="A1046" s="128"/>
      <c r="B1046" s="122"/>
      <c r="D1046" s="124">
        <f>C1046/100*Main!$AF$2*1.2</f>
        <v>0</v>
      </c>
      <c r="E1046" s="125">
        <f>D1046*Main!$AF$4</f>
        <v>0</v>
      </c>
    </row>
    <row r="1047" spans="1:5" x14ac:dyDescent="0.35">
      <c r="A1047" s="128"/>
      <c r="B1047" s="122"/>
      <c r="D1047" s="124">
        <f>C1047/100*Main!$AF$2*1.2</f>
        <v>0</v>
      </c>
      <c r="E1047" s="125">
        <f>D1047*Main!$AF$4</f>
        <v>0</v>
      </c>
    </row>
    <row r="1048" spans="1:5" x14ac:dyDescent="0.35">
      <c r="A1048" s="128"/>
      <c r="B1048" s="122"/>
      <c r="D1048" s="124">
        <f>C1048/100*Main!$AF$2*1.2</f>
        <v>0</v>
      </c>
      <c r="E1048" s="125">
        <f>D1048*Main!$AF$4</f>
        <v>0</v>
      </c>
    </row>
    <row r="1049" spans="1:5" x14ac:dyDescent="0.35">
      <c r="A1049" s="128"/>
      <c r="B1049" s="122"/>
      <c r="D1049" s="124">
        <f>C1049/100*Main!$AF$2*1.2</f>
        <v>0</v>
      </c>
      <c r="E1049" s="125">
        <f>D1049*Main!$AF$4</f>
        <v>0</v>
      </c>
    </row>
    <row r="1050" spans="1:5" x14ac:dyDescent="0.35">
      <c r="A1050" s="128"/>
      <c r="B1050" s="122"/>
      <c r="D1050" s="124">
        <f>C1050/100*Main!$AF$2*1.2</f>
        <v>0</v>
      </c>
      <c r="E1050" s="125">
        <f>D1050*Main!$AF$4</f>
        <v>0</v>
      </c>
    </row>
    <row r="1051" spans="1:5" x14ac:dyDescent="0.35">
      <c r="A1051" s="128"/>
      <c r="B1051" s="122"/>
      <c r="D1051" s="124">
        <f>C1051/100*Main!$AF$2*1.2</f>
        <v>0</v>
      </c>
      <c r="E1051" s="125">
        <f>D1051*Main!$AF$4</f>
        <v>0</v>
      </c>
    </row>
    <row r="1052" spans="1:5" x14ac:dyDescent="0.35">
      <c r="A1052" s="128"/>
      <c r="B1052" s="122"/>
      <c r="D1052" s="124">
        <f>C1052/100*Main!$AF$2*1.2</f>
        <v>0</v>
      </c>
      <c r="E1052" s="125">
        <f>D1052*Main!$AF$4</f>
        <v>0</v>
      </c>
    </row>
    <row r="1053" spans="1:5" x14ac:dyDescent="0.35">
      <c r="A1053" s="128"/>
      <c r="B1053" s="122"/>
      <c r="D1053" s="124">
        <f>C1053/100*Main!$AF$2*1.2</f>
        <v>0</v>
      </c>
      <c r="E1053" s="125">
        <f>D1053*Main!$AF$4</f>
        <v>0</v>
      </c>
    </row>
    <row r="1054" spans="1:5" x14ac:dyDescent="0.35">
      <c r="A1054" s="128"/>
      <c r="B1054" s="122"/>
      <c r="D1054" s="124">
        <f>C1054/100*Main!$AF$2*1.2</f>
        <v>0</v>
      </c>
      <c r="E1054" s="125">
        <f>D1054*Main!$AF$4</f>
        <v>0</v>
      </c>
    </row>
    <row r="1055" spans="1:5" x14ac:dyDescent="0.35">
      <c r="A1055" s="128"/>
      <c r="B1055" s="122"/>
      <c r="D1055" s="124">
        <f>C1055/100*Main!$AF$2*1.2</f>
        <v>0</v>
      </c>
      <c r="E1055" s="125">
        <f>D1055*Main!$AF$4</f>
        <v>0</v>
      </c>
    </row>
    <row r="1056" spans="1:5" x14ac:dyDescent="0.35">
      <c r="A1056" s="128"/>
      <c r="B1056" s="122"/>
      <c r="D1056" s="124">
        <f>C1056/100*Main!$AF$2*1.2</f>
        <v>0</v>
      </c>
      <c r="E1056" s="125">
        <f>D1056*Main!$AF$4</f>
        <v>0</v>
      </c>
    </row>
    <row r="1057" spans="1:5" x14ac:dyDescent="0.35">
      <c r="A1057" s="128"/>
      <c r="B1057" s="122"/>
      <c r="D1057" s="124">
        <f>C1057/100*Main!$AF$2*1.2</f>
        <v>0</v>
      </c>
      <c r="E1057" s="125">
        <f>D1057*Main!$AF$4</f>
        <v>0</v>
      </c>
    </row>
    <row r="1058" spans="1:5" x14ac:dyDescent="0.35">
      <c r="A1058" s="128"/>
      <c r="B1058" s="122"/>
      <c r="D1058" s="124">
        <f>C1058/100*Main!$AF$2*1.2</f>
        <v>0</v>
      </c>
      <c r="E1058" s="125">
        <f>D1058*Main!$AF$4</f>
        <v>0</v>
      </c>
    </row>
    <row r="1059" spans="1:5" x14ac:dyDescent="0.35">
      <c r="A1059" s="128"/>
      <c r="B1059" s="122"/>
      <c r="D1059" s="124">
        <f>C1059/100*Main!$AF$2*1.2</f>
        <v>0</v>
      </c>
      <c r="E1059" s="125">
        <f>D1059*Main!$AF$4</f>
        <v>0</v>
      </c>
    </row>
    <row r="1060" spans="1:5" x14ac:dyDescent="0.35">
      <c r="A1060" s="128"/>
      <c r="B1060" s="122"/>
      <c r="D1060" s="124">
        <f>C1060/100*Main!$AF$2*1.2</f>
        <v>0</v>
      </c>
      <c r="E1060" s="125">
        <f>D1060*Main!$AF$4</f>
        <v>0</v>
      </c>
    </row>
    <row r="1061" spans="1:5" x14ac:dyDescent="0.35">
      <c r="A1061" s="128"/>
      <c r="B1061" s="122"/>
      <c r="D1061" s="124">
        <f>C1061/100*Main!$AF$2*1.2</f>
        <v>0</v>
      </c>
      <c r="E1061" s="125">
        <f>D1061*Main!$AF$4</f>
        <v>0</v>
      </c>
    </row>
    <row r="1062" spans="1:5" x14ac:dyDescent="0.35">
      <c r="A1062" s="128"/>
      <c r="B1062" s="122"/>
      <c r="D1062" s="124">
        <f>C1062/100*Main!$AF$2*1.2</f>
        <v>0</v>
      </c>
      <c r="E1062" s="125">
        <f>D1062*Main!$AF$4</f>
        <v>0</v>
      </c>
    </row>
    <row r="1063" spans="1:5" x14ac:dyDescent="0.35">
      <c r="A1063" s="128"/>
      <c r="B1063" s="122"/>
      <c r="D1063" s="124">
        <f>C1063/100*Main!$AF$2*1.2</f>
        <v>0</v>
      </c>
      <c r="E1063" s="125">
        <f>D1063*Main!$AF$4</f>
        <v>0</v>
      </c>
    </row>
    <row r="1064" spans="1:5" x14ac:dyDescent="0.35">
      <c r="A1064" s="128"/>
      <c r="B1064" s="122"/>
      <c r="D1064" s="124">
        <f>C1064/100*Main!$AF$2*1.2</f>
        <v>0</v>
      </c>
      <c r="E1064" s="125">
        <f>D1064*Main!$AF$4</f>
        <v>0</v>
      </c>
    </row>
    <row r="1065" spans="1:5" x14ac:dyDescent="0.35">
      <c r="A1065" s="128"/>
      <c r="B1065" s="122"/>
      <c r="D1065" s="124">
        <f>C1065/100*Main!$AF$2*1.2</f>
        <v>0</v>
      </c>
      <c r="E1065" s="125">
        <f>D1065*Main!$AF$4</f>
        <v>0</v>
      </c>
    </row>
    <row r="1066" spans="1:5" x14ac:dyDescent="0.35">
      <c r="A1066" s="128"/>
      <c r="B1066" s="122"/>
      <c r="D1066" s="124">
        <f>C1066/100*Main!$AF$2*1.2</f>
        <v>0</v>
      </c>
      <c r="E1066" s="125">
        <f>D1066*Main!$AF$4</f>
        <v>0</v>
      </c>
    </row>
    <row r="1067" spans="1:5" x14ac:dyDescent="0.35">
      <c r="A1067" s="128"/>
      <c r="B1067" s="122"/>
      <c r="D1067" s="124">
        <f>C1067/100*Main!$AF$2*1.2</f>
        <v>0</v>
      </c>
      <c r="E1067" s="125">
        <f>D1067*Main!$AF$4</f>
        <v>0</v>
      </c>
    </row>
    <row r="1068" spans="1:5" x14ac:dyDescent="0.35">
      <c r="A1068" s="128"/>
      <c r="B1068" s="122"/>
      <c r="D1068" s="124">
        <f>C1068/100*Main!$AF$2*1.2</f>
        <v>0</v>
      </c>
      <c r="E1068" s="125">
        <f>D1068*Main!$AF$4</f>
        <v>0</v>
      </c>
    </row>
    <row r="1069" spans="1:5" x14ac:dyDescent="0.35">
      <c r="A1069" s="128"/>
      <c r="B1069" s="122"/>
      <c r="D1069" s="124">
        <f>C1069/100*Main!$AF$2*1.2</f>
        <v>0</v>
      </c>
      <c r="E1069" s="125">
        <f>D1069*Main!$AF$4</f>
        <v>0</v>
      </c>
    </row>
    <row r="1070" spans="1:5" x14ac:dyDescent="0.35">
      <c r="A1070" s="128"/>
      <c r="B1070" s="122"/>
      <c r="D1070" s="124">
        <f>C1070/100*Main!$AF$2*1.2</f>
        <v>0</v>
      </c>
      <c r="E1070" s="125">
        <f>D1070*Main!$AF$4</f>
        <v>0</v>
      </c>
    </row>
    <row r="1071" spans="1:5" x14ac:dyDescent="0.35">
      <c r="A1071" s="128"/>
      <c r="B1071" s="122"/>
      <c r="D1071" s="124">
        <f>C1071/100*Main!$AF$2*1.2</f>
        <v>0</v>
      </c>
      <c r="E1071" s="125">
        <f>D1071*Main!$AF$4</f>
        <v>0</v>
      </c>
    </row>
    <row r="1072" spans="1:5" x14ac:dyDescent="0.35">
      <c r="A1072" s="128"/>
      <c r="B1072" s="122"/>
      <c r="D1072" s="124">
        <f>C1072/100*Main!$AF$2*1.2</f>
        <v>0</v>
      </c>
      <c r="E1072" s="125">
        <f>D1072*Main!$AF$4</f>
        <v>0</v>
      </c>
    </row>
    <row r="1073" spans="1:5" x14ac:dyDescent="0.35">
      <c r="A1073" s="128"/>
      <c r="B1073" s="122"/>
      <c r="D1073" s="124">
        <f>C1073/100*Main!$AF$2*1.2</f>
        <v>0</v>
      </c>
      <c r="E1073" s="125">
        <f>D1073*Main!$AF$4</f>
        <v>0</v>
      </c>
    </row>
    <row r="1074" spans="1:5" x14ac:dyDescent="0.35">
      <c r="A1074" s="128"/>
      <c r="B1074" s="122"/>
      <c r="D1074" s="124">
        <f>C1074/100*Main!$AF$2*1.2</f>
        <v>0</v>
      </c>
      <c r="E1074" s="125">
        <f>D1074*Main!$AF$4</f>
        <v>0</v>
      </c>
    </row>
    <row r="1075" spans="1:5" x14ac:dyDescent="0.35">
      <c r="A1075" s="128"/>
      <c r="B1075" s="122"/>
      <c r="D1075" s="124">
        <f>C1075/100*Main!$AF$2*1.2</f>
        <v>0</v>
      </c>
      <c r="E1075" s="125">
        <f>D1075*Main!$AF$4</f>
        <v>0</v>
      </c>
    </row>
    <row r="1076" spans="1:5" x14ac:dyDescent="0.35">
      <c r="A1076" s="128"/>
      <c r="B1076" s="122"/>
      <c r="D1076" s="124">
        <f>C1076/100*Main!$AF$2*1.2</f>
        <v>0</v>
      </c>
      <c r="E1076" s="125">
        <f>D1076*Main!$AF$4</f>
        <v>0</v>
      </c>
    </row>
    <row r="1077" spans="1:5" x14ac:dyDescent="0.35">
      <c r="A1077" s="128"/>
      <c r="B1077" s="122"/>
      <c r="D1077" s="124">
        <f>C1077/100*Main!$AF$2*1.2</f>
        <v>0</v>
      </c>
      <c r="E1077" s="125">
        <f>D1077*Main!$AF$4</f>
        <v>0</v>
      </c>
    </row>
    <row r="1078" spans="1:5" x14ac:dyDescent="0.35">
      <c r="A1078" s="128"/>
      <c r="B1078" s="122"/>
      <c r="D1078" s="124">
        <f>C1078/100*Main!$AF$2*1.2</f>
        <v>0</v>
      </c>
      <c r="E1078" s="125">
        <f>D1078*Main!$AF$4</f>
        <v>0</v>
      </c>
    </row>
    <row r="1079" spans="1:5" x14ac:dyDescent="0.35">
      <c r="A1079" s="128"/>
      <c r="B1079" s="122"/>
      <c r="D1079" s="124">
        <f>C1079/100*Main!$AF$2*1.2</f>
        <v>0</v>
      </c>
      <c r="E1079" s="125">
        <f>D1079*Main!$AF$4</f>
        <v>0</v>
      </c>
    </row>
    <row r="1080" spans="1:5" x14ac:dyDescent="0.35">
      <c r="A1080" s="128"/>
      <c r="B1080" s="122"/>
      <c r="D1080" s="124">
        <f>C1080/100*Main!$AF$2*1.2</f>
        <v>0</v>
      </c>
      <c r="E1080" s="125">
        <f>D1080*Main!$AF$4</f>
        <v>0</v>
      </c>
    </row>
    <row r="1081" spans="1:5" x14ac:dyDescent="0.35">
      <c r="A1081" s="128"/>
      <c r="B1081" s="122"/>
      <c r="D1081" s="124">
        <f>C1081/100*Main!$AF$2*1.2</f>
        <v>0</v>
      </c>
      <c r="E1081" s="125">
        <f>D1081*Main!$AF$4</f>
        <v>0</v>
      </c>
    </row>
    <row r="1082" spans="1:5" x14ac:dyDescent="0.35">
      <c r="A1082" s="128"/>
      <c r="B1082" s="122"/>
      <c r="D1082" s="124">
        <f>C1082/100*Main!$AF$2*1.2</f>
        <v>0</v>
      </c>
      <c r="E1082" s="125">
        <f>D1082*Main!$AF$4</f>
        <v>0</v>
      </c>
    </row>
    <row r="1083" spans="1:5" x14ac:dyDescent="0.35">
      <c r="A1083" s="128"/>
      <c r="B1083" s="122"/>
      <c r="D1083" s="124">
        <f>C1083/100*Main!$AF$2*1.2</f>
        <v>0</v>
      </c>
      <c r="E1083" s="125">
        <f>D1083*Main!$AF$4</f>
        <v>0</v>
      </c>
    </row>
    <row r="1084" spans="1:5" x14ac:dyDescent="0.35">
      <c r="A1084" s="128"/>
      <c r="B1084" s="122"/>
      <c r="D1084" s="124">
        <f>C1084/100*Main!$AF$2*1.2</f>
        <v>0</v>
      </c>
      <c r="E1084" s="125">
        <f>D1084*Main!$AF$4</f>
        <v>0</v>
      </c>
    </row>
    <row r="1085" spans="1:5" x14ac:dyDescent="0.35">
      <c r="A1085" s="128"/>
      <c r="B1085" s="122"/>
      <c r="D1085" s="124">
        <f>C1085/100*Main!$AF$2*1.2</f>
        <v>0</v>
      </c>
      <c r="E1085" s="125">
        <f>D1085*Main!$AF$4</f>
        <v>0</v>
      </c>
    </row>
    <row r="1086" spans="1:5" x14ac:dyDescent="0.35">
      <c r="A1086" s="128"/>
      <c r="B1086" s="122"/>
      <c r="D1086" s="124">
        <f>C1086/100*Main!$AF$2*1.2</f>
        <v>0</v>
      </c>
      <c r="E1086" s="125">
        <f>D1086*Main!$AF$4</f>
        <v>0</v>
      </c>
    </row>
    <row r="1087" spans="1:5" x14ac:dyDescent="0.35">
      <c r="A1087" s="128"/>
      <c r="B1087" s="122"/>
      <c r="D1087" s="124">
        <f>C1087/100*Main!$AF$2*1.2</f>
        <v>0</v>
      </c>
      <c r="E1087" s="125">
        <f>D1087*Main!$AF$4</f>
        <v>0</v>
      </c>
    </row>
    <row r="1088" spans="1:5" x14ac:dyDescent="0.35">
      <c r="A1088" s="128"/>
      <c r="B1088" s="122"/>
      <c r="D1088" s="124">
        <f>C1088/100*Main!$AF$2*1.2</f>
        <v>0</v>
      </c>
      <c r="E1088" s="125">
        <f>D1088*Main!$AF$4</f>
        <v>0</v>
      </c>
    </row>
    <row r="1089" spans="1:5" x14ac:dyDescent="0.35">
      <c r="A1089" s="128"/>
      <c r="B1089" s="122"/>
      <c r="D1089" s="124">
        <f>C1089/100*Main!$AF$2*1.2</f>
        <v>0</v>
      </c>
      <c r="E1089" s="125">
        <f>D1089*Main!$AF$4</f>
        <v>0</v>
      </c>
    </row>
    <row r="1090" spans="1:5" x14ac:dyDescent="0.35">
      <c r="A1090" s="128"/>
      <c r="B1090" s="122"/>
      <c r="D1090" s="124">
        <f>C1090/100*Main!$AF$2*1.2</f>
        <v>0</v>
      </c>
      <c r="E1090" s="125">
        <f>D1090*Main!$AF$4</f>
        <v>0</v>
      </c>
    </row>
    <row r="1091" spans="1:5" x14ac:dyDescent="0.35">
      <c r="A1091" s="128"/>
      <c r="B1091" s="122"/>
      <c r="D1091" s="124">
        <f>C1091/100*Main!$AF$2*1.2</f>
        <v>0</v>
      </c>
      <c r="E1091" s="125">
        <f>D1091*Main!$AF$4</f>
        <v>0</v>
      </c>
    </row>
    <row r="1092" spans="1:5" x14ac:dyDescent="0.35">
      <c r="A1092" s="128"/>
      <c r="B1092" s="122"/>
      <c r="D1092" s="124">
        <f>C1092/100*Main!$AF$2*1.2</f>
        <v>0</v>
      </c>
      <c r="E1092" s="125">
        <f>D1092*Main!$AF$4</f>
        <v>0</v>
      </c>
    </row>
    <row r="1093" spans="1:5" x14ac:dyDescent="0.35">
      <c r="A1093" s="128"/>
      <c r="B1093" s="122"/>
      <c r="D1093" s="124">
        <f>C1093/100*Main!$AF$2*1.2</f>
        <v>0</v>
      </c>
      <c r="E1093" s="125">
        <f>D1093*Main!$AF$4</f>
        <v>0</v>
      </c>
    </row>
    <row r="1094" spans="1:5" x14ac:dyDescent="0.35">
      <c r="A1094" s="128"/>
      <c r="B1094" s="122"/>
      <c r="D1094" s="124">
        <f>C1094/100*Main!$AF$2*1.2</f>
        <v>0</v>
      </c>
      <c r="E1094" s="125">
        <f>D1094*Main!$AF$4</f>
        <v>0</v>
      </c>
    </row>
    <row r="1095" spans="1:5" x14ac:dyDescent="0.35">
      <c r="A1095" s="128"/>
      <c r="B1095" s="122"/>
      <c r="D1095" s="124">
        <f>C1095/100*Main!$AF$2*1.2</f>
        <v>0</v>
      </c>
      <c r="E1095" s="125">
        <f>D1095*Main!$AF$4</f>
        <v>0</v>
      </c>
    </row>
    <row r="1096" spans="1:5" x14ac:dyDescent="0.35">
      <c r="A1096" s="128"/>
      <c r="B1096" s="122"/>
      <c r="D1096" s="124">
        <f>C1096/100*Main!$AF$2*1.2</f>
        <v>0</v>
      </c>
      <c r="E1096" s="125">
        <f>D1096*Main!$AF$4</f>
        <v>0</v>
      </c>
    </row>
    <row r="1097" spans="1:5" x14ac:dyDescent="0.35">
      <c r="A1097" s="128"/>
      <c r="B1097" s="122"/>
      <c r="D1097" s="124">
        <f>C1097/100*Main!$AF$2*1.2</f>
        <v>0</v>
      </c>
      <c r="E1097" s="125">
        <f>D1097*Main!$AF$4</f>
        <v>0</v>
      </c>
    </row>
    <row r="1098" spans="1:5" x14ac:dyDescent="0.35">
      <c r="A1098" s="128"/>
      <c r="B1098" s="122"/>
      <c r="D1098" s="124">
        <f>C1098/100*Main!$AF$2*1.2</f>
        <v>0</v>
      </c>
      <c r="E1098" s="125">
        <f>D1098*Main!$AF$4</f>
        <v>0</v>
      </c>
    </row>
    <row r="1099" spans="1:5" x14ac:dyDescent="0.35">
      <c r="A1099" s="128"/>
      <c r="B1099" s="122"/>
      <c r="D1099" s="124">
        <f>C1099/100*Main!$AF$2*1.2</f>
        <v>0</v>
      </c>
      <c r="E1099" s="125">
        <f>D1099*Main!$AF$4</f>
        <v>0</v>
      </c>
    </row>
    <row r="1100" spans="1:5" x14ac:dyDescent="0.35">
      <c r="A1100" s="128"/>
      <c r="B1100" s="122"/>
      <c r="D1100" s="124">
        <f>C1100/100*Main!$AF$2*1.2</f>
        <v>0</v>
      </c>
      <c r="E1100" s="125">
        <f>D1100*Main!$AF$4</f>
        <v>0</v>
      </c>
    </row>
    <row r="1101" spans="1:5" x14ac:dyDescent="0.35">
      <c r="A1101" s="128"/>
      <c r="B1101" s="122"/>
      <c r="D1101" s="124">
        <f>C1101/100*Main!$AF$2*1.2</f>
        <v>0</v>
      </c>
      <c r="E1101" s="125">
        <f>D1101*Main!$AF$4</f>
        <v>0</v>
      </c>
    </row>
    <row r="1102" spans="1:5" x14ac:dyDescent="0.35">
      <c r="A1102" s="128"/>
      <c r="B1102" s="122"/>
      <c r="D1102" s="124">
        <f>C1102/100*Main!$AF$2*1.2</f>
        <v>0</v>
      </c>
      <c r="E1102" s="125">
        <f>D1102*Main!$AF$4</f>
        <v>0</v>
      </c>
    </row>
    <row r="1103" spans="1:5" x14ac:dyDescent="0.35">
      <c r="A1103" s="128"/>
      <c r="B1103" s="122"/>
      <c r="D1103" s="124">
        <f>C1103/100*Main!$AF$2*1.2</f>
        <v>0</v>
      </c>
      <c r="E1103" s="125">
        <f>D1103*Main!$AF$4</f>
        <v>0</v>
      </c>
    </row>
    <row r="1104" spans="1:5" x14ac:dyDescent="0.35">
      <c r="A1104" s="128"/>
      <c r="B1104" s="122"/>
      <c r="D1104" s="124">
        <f>C1104/100*Main!$AF$2*1.2</f>
        <v>0</v>
      </c>
      <c r="E1104" s="125">
        <f>D1104*Main!$AF$4</f>
        <v>0</v>
      </c>
    </row>
    <row r="1105" spans="1:5" x14ac:dyDescent="0.35">
      <c r="A1105" s="128"/>
      <c r="B1105" s="122"/>
      <c r="D1105" s="124">
        <f>C1105/100*Main!$AF$2*1.2</f>
        <v>0</v>
      </c>
      <c r="E1105" s="125">
        <f>D1105*Main!$AF$4</f>
        <v>0</v>
      </c>
    </row>
    <row r="1106" spans="1:5" x14ac:dyDescent="0.35">
      <c r="A1106" s="128"/>
      <c r="B1106" s="122"/>
      <c r="D1106" s="124">
        <f>C1106/100*Main!$AF$2*1.2</f>
        <v>0</v>
      </c>
      <c r="E1106" s="125">
        <f>D1106*Main!$AF$4</f>
        <v>0</v>
      </c>
    </row>
    <row r="1107" spans="1:5" x14ac:dyDescent="0.35">
      <c r="A1107" s="128"/>
      <c r="B1107" s="122"/>
      <c r="D1107" s="124">
        <f>C1107/100*Main!$AF$2*1.2</f>
        <v>0</v>
      </c>
      <c r="E1107" s="125">
        <f>D1107*Main!$AF$4</f>
        <v>0</v>
      </c>
    </row>
    <row r="1108" spans="1:5" x14ac:dyDescent="0.35">
      <c r="A1108" s="128"/>
      <c r="B1108" s="122"/>
      <c r="D1108" s="124">
        <f>C1108/100*Main!$AF$2*1.2</f>
        <v>0</v>
      </c>
      <c r="E1108" s="125">
        <f>D1108*Main!$AF$4</f>
        <v>0</v>
      </c>
    </row>
    <row r="1109" spans="1:5" x14ac:dyDescent="0.35">
      <c r="A1109" s="128"/>
      <c r="B1109" s="122"/>
      <c r="D1109" s="124">
        <f>C1109/100*Main!$AF$2*1.2</f>
        <v>0</v>
      </c>
      <c r="E1109" s="125">
        <f>D1109*Main!$AF$4</f>
        <v>0</v>
      </c>
    </row>
    <row r="1110" spans="1:5" x14ac:dyDescent="0.35">
      <c r="A1110" s="128"/>
      <c r="B1110" s="122"/>
      <c r="D1110" s="124">
        <f>C1110/100*Main!$AF$2*1.2</f>
        <v>0</v>
      </c>
      <c r="E1110" s="125">
        <f>D1110*Main!$AF$4</f>
        <v>0</v>
      </c>
    </row>
    <row r="1111" spans="1:5" x14ac:dyDescent="0.35">
      <c r="A1111" s="128"/>
      <c r="B1111" s="122"/>
      <c r="D1111" s="124">
        <f>C1111/100*Main!$AF$2*1.2</f>
        <v>0</v>
      </c>
      <c r="E1111" s="125">
        <f>D1111*Main!$AF$4</f>
        <v>0</v>
      </c>
    </row>
    <row r="1112" spans="1:5" x14ac:dyDescent="0.35">
      <c r="A1112" s="128"/>
      <c r="B1112" s="122"/>
      <c r="D1112" s="124">
        <f>C1112/100*Main!$AF$2*1.2</f>
        <v>0</v>
      </c>
      <c r="E1112" s="125">
        <f>D1112*Main!$AF$4</f>
        <v>0</v>
      </c>
    </row>
    <row r="1113" spans="1:5" x14ac:dyDescent="0.35">
      <c r="A1113" s="128"/>
      <c r="B1113" s="122"/>
      <c r="D1113" s="124">
        <f>C1113/100*Main!$AF$2*1.2</f>
        <v>0</v>
      </c>
      <c r="E1113" s="125">
        <f>D1113*Main!$AF$4</f>
        <v>0</v>
      </c>
    </row>
    <row r="1114" spans="1:5" x14ac:dyDescent="0.35">
      <c r="A1114" s="128"/>
      <c r="B1114" s="122"/>
      <c r="D1114" s="124">
        <f>C1114/100*Main!$AF$2*1.2</f>
        <v>0</v>
      </c>
      <c r="E1114" s="125">
        <f>D1114*Main!$AF$4</f>
        <v>0</v>
      </c>
    </row>
    <row r="1115" spans="1:5" x14ac:dyDescent="0.35">
      <c r="A1115" s="128"/>
      <c r="B1115" s="122"/>
      <c r="D1115" s="124">
        <f>C1115/100*Main!$AF$2*1.2</f>
        <v>0</v>
      </c>
      <c r="E1115" s="125">
        <f>D1115*Main!$AF$4</f>
        <v>0</v>
      </c>
    </row>
    <row r="1116" spans="1:5" x14ac:dyDescent="0.35">
      <c r="A1116" s="128"/>
      <c r="B1116" s="122"/>
      <c r="D1116" s="124">
        <f>C1116/100*Main!$AF$2*1.2</f>
        <v>0</v>
      </c>
      <c r="E1116" s="125">
        <f>D1116*Main!$AF$4</f>
        <v>0</v>
      </c>
    </row>
    <row r="1117" spans="1:5" x14ac:dyDescent="0.35">
      <c r="A1117" s="128"/>
      <c r="B1117" s="122"/>
      <c r="D1117" s="124">
        <f>C1117/100*Main!$AF$2*1.2</f>
        <v>0</v>
      </c>
      <c r="E1117" s="125">
        <f>D1117*Main!$AF$4</f>
        <v>0</v>
      </c>
    </row>
    <row r="1118" spans="1:5" x14ac:dyDescent="0.35">
      <c r="A1118" s="128"/>
      <c r="B1118" s="122"/>
      <c r="D1118" s="124">
        <f>C1118/100*Main!$AF$2*1.2</f>
        <v>0</v>
      </c>
      <c r="E1118" s="125">
        <f>D1118*Main!$AF$4</f>
        <v>0</v>
      </c>
    </row>
    <row r="1119" spans="1:5" x14ac:dyDescent="0.35">
      <c r="A1119" s="128"/>
      <c r="B1119" s="122"/>
      <c r="D1119" s="124">
        <f>C1119/100*Main!$AF$2*1.2</f>
        <v>0</v>
      </c>
      <c r="E1119" s="125">
        <f>D1119*Main!$AF$4</f>
        <v>0</v>
      </c>
    </row>
    <row r="1120" spans="1:5" x14ac:dyDescent="0.35">
      <c r="A1120" s="128"/>
      <c r="B1120" s="122"/>
      <c r="D1120" s="124">
        <f>C1120/100*Main!$AF$2*1.2</f>
        <v>0</v>
      </c>
      <c r="E1120" s="125">
        <f>D1120*Main!$AF$4</f>
        <v>0</v>
      </c>
    </row>
    <row r="1121" spans="1:5" x14ac:dyDescent="0.35">
      <c r="A1121" s="128"/>
      <c r="B1121" s="122"/>
      <c r="D1121" s="124">
        <f>C1121/100*Main!$AF$2*1.2</f>
        <v>0</v>
      </c>
      <c r="E1121" s="125">
        <f>D1121*Main!$AF$4</f>
        <v>0</v>
      </c>
    </row>
    <row r="1122" spans="1:5" x14ac:dyDescent="0.35">
      <c r="A1122" s="128"/>
      <c r="B1122" s="122"/>
      <c r="D1122" s="124">
        <f>C1122/100*Main!$AF$2*1.2</f>
        <v>0</v>
      </c>
      <c r="E1122" s="125">
        <f>D1122*Main!$AF$4</f>
        <v>0</v>
      </c>
    </row>
    <row r="1123" spans="1:5" x14ac:dyDescent="0.35">
      <c r="A1123" s="128"/>
      <c r="B1123" s="122"/>
      <c r="D1123" s="124">
        <f>C1123/100*Main!$AF$2*1.2</f>
        <v>0</v>
      </c>
      <c r="E1123" s="125">
        <f>D1123*Main!$AF$4</f>
        <v>0</v>
      </c>
    </row>
    <row r="1124" spans="1:5" x14ac:dyDescent="0.35">
      <c r="A1124" s="128"/>
      <c r="B1124" s="122"/>
      <c r="D1124" s="124">
        <f>C1124/100*Main!$AF$2*1.2</f>
        <v>0</v>
      </c>
      <c r="E1124" s="125">
        <f>D1124*Main!$AF$4</f>
        <v>0</v>
      </c>
    </row>
    <row r="1125" spans="1:5" x14ac:dyDescent="0.35">
      <c r="A1125" s="128"/>
      <c r="B1125" s="122"/>
      <c r="D1125" s="124">
        <f>C1125/100*Main!$AF$2*1.2</f>
        <v>0</v>
      </c>
      <c r="E1125" s="125">
        <f>D1125*Main!$AF$4</f>
        <v>0</v>
      </c>
    </row>
    <row r="1126" spans="1:5" x14ac:dyDescent="0.35">
      <c r="A1126" s="128"/>
      <c r="B1126" s="122"/>
      <c r="D1126" s="124">
        <f>C1126/100*Main!$AF$2*1.2</f>
        <v>0</v>
      </c>
      <c r="E1126" s="125">
        <f>D1126*Main!$AF$4</f>
        <v>0</v>
      </c>
    </row>
    <row r="1127" spans="1:5" x14ac:dyDescent="0.35">
      <c r="A1127" s="128"/>
      <c r="B1127" s="122"/>
      <c r="D1127" s="124">
        <f>C1127/100*Main!$AF$2*1.2</f>
        <v>0</v>
      </c>
      <c r="E1127" s="125">
        <f>D1127*Main!$AF$4</f>
        <v>0</v>
      </c>
    </row>
    <row r="1128" spans="1:5" x14ac:dyDescent="0.35">
      <c r="A1128" s="128"/>
      <c r="B1128" s="122"/>
      <c r="D1128" s="124">
        <f>C1128/100*Main!$AF$2*1.2</f>
        <v>0</v>
      </c>
      <c r="E1128" s="125">
        <f>D1128*Main!$AF$4</f>
        <v>0</v>
      </c>
    </row>
    <row r="1129" spans="1:5" x14ac:dyDescent="0.35">
      <c r="A1129" s="128"/>
      <c r="B1129" s="122"/>
      <c r="D1129" s="124">
        <f>C1129/100*Main!$AF$2*1.2</f>
        <v>0</v>
      </c>
      <c r="E1129" s="125">
        <f>D1129*Main!$AF$4</f>
        <v>0</v>
      </c>
    </row>
    <row r="1130" spans="1:5" x14ac:dyDescent="0.35">
      <c r="A1130" s="128"/>
      <c r="B1130" s="122"/>
      <c r="D1130" s="124">
        <f>C1130/100*Main!$AF$2*1.2</f>
        <v>0</v>
      </c>
      <c r="E1130" s="125">
        <f>D1130*Main!$AF$4</f>
        <v>0</v>
      </c>
    </row>
    <row r="1131" spans="1:5" x14ac:dyDescent="0.35">
      <c r="A1131" s="128"/>
      <c r="B1131" s="122"/>
      <c r="D1131" s="124">
        <f>C1131/100*Main!$AF$2*1.2</f>
        <v>0</v>
      </c>
      <c r="E1131" s="125">
        <f>D1131*Main!$AF$4</f>
        <v>0</v>
      </c>
    </row>
    <row r="1132" spans="1:5" x14ac:dyDescent="0.35">
      <c r="A1132" s="128"/>
      <c r="B1132" s="122"/>
      <c r="D1132" s="124">
        <f>C1132/100*Main!$AF$2*1.2</f>
        <v>0</v>
      </c>
      <c r="E1132" s="125">
        <f>D1132*Main!$AF$4</f>
        <v>0</v>
      </c>
    </row>
    <row r="1133" spans="1:5" x14ac:dyDescent="0.35">
      <c r="A1133" s="128"/>
      <c r="B1133" s="122"/>
      <c r="D1133" s="124">
        <f>C1133/100*Main!$AF$2*1.2</f>
        <v>0</v>
      </c>
      <c r="E1133" s="125">
        <f>D1133*Main!$AF$4</f>
        <v>0</v>
      </c>
    </row>
    <row r="1134" spans="1:5" x14ac:dyDescent="0.35">
      <c r="A1134" s="128"/>
      <c r="B1134" s="122"/>
      <c r="D1134" s="124">
        <f>C1134/100*Main!$AF$2*1.2</f>
        <v>0</v>
      </c>
      <c r="E1134" s="125">
        <f>D1134*Main!$AF$4</f>
        <v>0</v>
      </c>
    </row>
    <row r="1135" spans="1:5" x14ac:dyDescent="0.35">
      <c r="A1135" s="128"/>
      <c r="B1135" s="122"/>
      <c r="E1135" s="125"/>
    </row>
    <row r="1136" spans="1:5" x14ac:dyDescent="0.35">
      <c r="A1136" s="128"/>
      <c r="B1136" s="122"/>
      <c r="E1136" s="125"/>
    </row>
    <row r="1137" spans="1:5" x14ac:dyDescent="0.35">
      <c r="A1137" s="128"/>
      <c r="B1137" s="122"/>
      <c r="E1137" s="125"/>
    </row>
    <row r="1138" spans="1:5" x14ac:dyDescent="0.35">
      <c r="A1138" s="128"/>
      <c r="B1138" s="122"/>
      <c r="E1138" s="125"/>
    </row>
    <row r="1139" spans="1:5" x14ac:dyDescent="0.35">
      <c r="A1139" s="128"/>
      <c r="B1139" s="122"/>
      <c r="E1139" s="125"/>
    </row>
    <row r="1140" spans="1:5" x14ac:dyDescent="0.35">
      <c r="A1140" s="128"/>
      <c r="B1140" s="122"/>
      <c r="E1140" s="125"/>
    </row>
    <row r="1141" spans="1:5" x14ac:dyDescent="0.35">
      <c r="A1141" s="128"/>
      <c r="B1141" s="122"/>
      <c r="E1141" s="125"/>
    </row>
    <row r="1142" spans="1:5" x14ac:dyDescent="0.35">
      <c r="A1142" s="128"/>
      <c r="B1142" s="122"/>
      <c r="E1142" s="125"/>
    </row>
    <row r="1143" spans="1:5" x14ac:dyDescent="0.35">
      <c r="A1143" s="128"/>
      <c r="B1143" s="122"/>
      <c r="E1143" s="125"/>
    </row>
    <row r="1144" spans="1:5" x14ac:dyDescent="0.35">
      <c r="A1144" s="128"/>
      <c r="B1144" s="122"/>
      <c r="E1144" s="125"/>
    </row>
    <row r="1145" spans="1:5" x14ac:dyDescent="0.35">
      <c r="A1145" s="128"/>
      <c r="B1145" s="122"/>
      <c r="E1145" s="125"/>
    </row>
    <row r="1146" spans="1:5" x14ac:dyDescent="0.35">
      <c r="A1146" s="128"/>
      <c r="B1146" s="122"/>
      <c r="E1146" s="125"/>
    </row>
    <row r="1147" spans="1:5" x14ac:dyDescent="0.35">
      <c r="A1147" s="128"/>
      <c r="B1147" s="122"/>
      <c r="E1147" s="125"/>
    </row>
    <row r="1148" spans="1:5" x14ac:dyDescent="0.35">
      <c r="A1148" s="128"/>
      <c r="B1148" s="122"/>
      <c r="E1148" s="125"/>
    </row>
    <row r="1149" spans="1:5" x14ac:dyDescent="0.35">
      <c r="A1149" s="128"/>
      <c r="B1149" s="122"/>
      <c r="E1149" s="125"/>
    </row>
    <row r="1150" spans="1:5" x14ac:dyDescent="0.35">
      <c r="A1150" s="128"/>
      <c r="B1150" s="122"/>
      <c r="E1150" s="125"/>
    </row>
    <row r="1151" spans="1:5" x14ac:dyDescent="0.35">
      <c r="A1151" s="128"/>
      <c r="B1151" s="122"/>
      <c r="E1151" s="125"/>
    </row>
    <row r="1152" spans="1:5" x14ac:dyDescent="0.35">
      <c r="A1152" s="128"/>
      <c r="B1152" s="122"/>
      <c r="E1152" s="125"/>
    </row>
    <row r="1153" spans="1:5" x14ac:dyDescent="0.35">
      <c r="A1153" s="128"/>
      <c r="B1153" s="122"/>
      <c r="E1153" s="125"/>
    </row>
    <row r="1154" spans="1:5" x14ac:dyDescent="0.35">
      <c r="A1154" s="128"/>
      <c r="B1154" s="122"/>
      <c r="E1154" s="125"/>
    </row>
    <row r="1155" spans="1:5" x14ac:dyDescent="0.35">
      <c r="A1155" s="128"/>
      <c r="B1155" s="122"/>
      <c r="E1155" s="125"/>
    </row>
    <row r="1156" spans="1:5" x14ac:dyDescent="0.35">
      <c r="A1156" s="128"/>
      <c r="B1156" s="122"/>
      <c r="E1156" s="125"/>
    </row>
    <row r="1157" spans="1:5" x14ac:dyDescent="0.35">
      <c r="A1157" s="128"/>
      <c r="B1157" s="122"/>
      <c r="E1157" s="125"/>
    </row>
    <row r="1158" spans="1:5" x14ac:dyDescent="0.35">
      <c r="A1158" s="128"/>
      <c r="B1158" s="122"/>
      <c r="E1158" s="125"/>
    </row>
    <row r="1159" spans="1:5" x14ac:dyDescent="0.35">
      <c r="A1159" s="128"/>
      <c r="B1159" s="122"/>
      <c r="E1159" s="125"/>
    </row>
    <row r="1160" spans="1:5" x14ac:dyDescent="0.35">
      <c r="A1160" s="128"/>
      <c r="B1160" s="122"/>
      <c r="E1160" s="125"/>
    </row>
    <row r="1161" spans="1:5" x14ac:dyDescent="0.35">
      <c r="A1161" s="128"/>
      <c r="B1161" s="122"/>
      <c r="E1161" s="125"/>
    </row>
    <row r="1162" spans="1:5" x14ac:dyDescent="0.35">
      <c r="A1162" s="128"/>
      <c r="B1162" s="122"/>
      <c r="E1162" s="125"/>
    </row>
    <row r="1163" spans="1:5" x14ac:dyDescent="0.35">
      <c r="A1163" s="128"/>
      <c r="B1163" s="122"/>
      <c r="E1163" s="125"/>
    </row>
    <row r="1164" spans="1:5" x14ac:dyDescent="0.35">
      <c r="A1164" s="128"/>
      <c r="B1164" s="122"/>
      <c r="E1164" s="125"/>
    </row>
    <row r="1165" spans="1:5" x14ac:dyDescent="0.35">
      <c r="A1165" s="128"/>
      <c r="B1165" s="122"/>
      <c r="E1165" s="125"/>
    </row>
    <row r="1166" spans="1:5" x14ac:dyDescent="0.35">
      <c r="A1166" s="128"/>
      <c r="B1166" s="122"/>
      <c r="E1166" s="125"/>
    </row>
    <row r="1167" spans="1:5" x14ac:dyDescent="0.35">
      <c r="A1167" s="128"/>
      <c r="B1167" s="122"/>
      <c r="E1167" s="125"/>
    </row>
    <row r="1168" spans="1:5" x14ac:dyDescent="0.35">
      <c r="A1168" s="128"/>
      <c r="B1168" s="122"/>
      <c r="E1168" s="125"/>
    </row>
    <row r="1169" spans="1:5" x14ac:dyDescent="0.35">
      <c r="A1169" s="128"/>
      <c r="B1169" s="122"/>
      <c r="E1169" s="125"/>
    </row>
    <row r="1170" spans="1:5" x14ac:dyDescent="0.35">
      <c r="A1170" s="128"/>
      <c r="B1170" s="122"/>
      <c r="E1170" s="125"/>
    </row>
    <row r="1171" spans="1:5" x14ac:dyDescent="0.35">
      <c r="A1171" s="128"/>
      <c r="B1171" s="122"/>
      <c r="E1171" s="125"/>
    </row>
    <row r="1172" spans="1:5" x14ac:dyDescent="0.35">
      <c r="A1172" s="128"/>
      <c r="B1172" s="122"/>
      <c r="E1172" s="125"/>
    </row>
    <row r="1173" spans="1:5" x14ac:dyDescent="0.35">
      <c r="A1173" s="128"/>
      <c r="B1173" s="122"/>
      <c r="E1173" s="125"/>
    </row>
    <row r="1174" spans="1:5" x14ac:dyDescent="0.35">
      <c r="A1174" s="128"/>
      <c r="B1174" s="122"/>
      <c r="E1174" s="125"/>
    </row>
    <row r="1175" spans="1:5" x14ac:dyDescent="0.35">
      <c r="A1175" s="128"/>
      <c r="B1175" s="122"/>
      <c r="E1175" s="125"/>
    </row>
    <row r="1176" spans="1:5" x14ac:dyDescent="0.35">
      <c r="A1176" s="128"/>
      <c r="B1176" s="122"/>
      <c r="E1176" s="125"/>
    </row>
    <row r="1177" spans="1:5" x14ac:dyDescent="0.35">
      <c r="A1177" s="128"/>
      <c r="B1177" s="122"/>
      <c r="E1177" s="125"/>
    </row>
    <row r="1178" spans="1:5" x14ac:dyDescent="0.35">
      <c r="A1178" s="128"/>
      <c r="B1178" s="122"/>
      <c r="E1178" s="125"/>
    </row>
    <row r="1179" spans="1:5" x14ac:dyDescent="0.35">
      <c r="A1179" s="128"/>
      <c r="B1179" s="122"/>
      <c r="E1179" s="125"/>
    </row>
    <row r="1180" spans="1:5" x14ac:dyDescent="0.35">
      <c r="A1180" s="128"/>
      <c r="B1180" s="122"/>
      <c r="E1180" s="125"/>
    </row>
    <row r="1181" spans="1:5" x14ac:dyDescent="0.35">
      <c r="A1181" s="128"/>
      <c r="B1181" s="122"/>
      <c r="E1181" s="125"/>
    </row>
    <row r="1182" spans="1:5" x14ac:dyDescent="0.35">
      <c r="A1182" s="128"/>
      <c r="B1182" s="122"/>
      <c r="E1182" s="125"/>
    </row>
    <row r="1183" spans="1:5" x14ac:dyDescent="0.35">
      <c r="A1183" s="128"/>
      <c r="B1183" s="122"/>
      <c r="E1183" s="125"/>
    </row>
    <row r="1184" spans="1:5" x14ac:dyDescent="0.35">
      <c r="A1184" s="128"/>
      <c r="B1184" s="122"/>
      <c r="E1184" s="125"/>
    </row>
    <row r="1185" spans="1:5" x14ac:dyDescent="0.35">
      <c r="A1185" s="128"/>
      <c r="B1185" s="122"/>
      <c r="E1185" s="125"/>
    </row>
    <row r="1186" spans="1:5" x14ac:dyDescent="0.35">
      <c r="A1186" s="128"/>
      <c r="B1186" s="122"/>
      <c r="E1186" s="125"/>
    </row>
    <row r="1187" spans="1:5" x14ac:dyDescent="0.35">
      <c r="A1187" s="128"/>
      <c r="B1187" s="122"/>
      <c r="E1187" s="125"/>
    </row>
    <row r="1188" spans="1:5" x14ac:dyDescent="0.35">
      <c r="A1188" s="128"/>
      <c r="B1188" s="122"/>
      <c r="E1188" s="125"/>
    </row>
    <row r="1189" spans="1:5" x14ac:dyDescent="0.35">
      <c r="A1189" s="128"/>
      <c r="B1189" s="122"/>
      <c r="E1189" s="125"/>
    </row>
    <row r="1190" spans="1:5" x14ac:dyDescent="0.35">
      <c r="A1190" s="128"/>
      <c r="B1190" s="122"/>
      <c r="E1190" s="125"/>
    </row>
    <row r="1191" spans="1:5" x14ac:dyDescent="0.35">
      <c r="A1191" s="128"/>
      <c r="B1191" s="122"/>
      <c r="E1191" s="125"/>
    </row>
    <row r="1192" spans="1:5" x14ac:dyDescent="0.35">
      <c r="A1192" s="128"/>
      <c r="B1192" s="122"/>
      <c r="E1192" s="125"/>
    </row>
    <row r="1193" spans="1:5" x14ac:dyDescent="0.35">
      <c r="A1193" s="128"/>
      <c r="B1193" s="122"/>
      <c r="E1193" s="125"/>
    </row>
    <row r="1194" spans="1:5" x14ac:dyDescent="0.35">
      <c r="A1194" s="128"/>
      <c r="B1194" s="122"/>
      <c r="E1194" s="125"/>
    </row>
    <row r="1195" spans="1:5" x14ac:dyDescent="0.35">
      <c r="A1195" s="128"/>
      <c r="B1195" s="122"/>
      <c r="E1195" s="125"/>
    </row>
    <row r="1196" spans="1:5" x14ac:dyDescent="0.35">
      <c r="A1196" s="128"/>
      <c r="B1196" s="122"/>
      <c r="E1196" s="125"/>
    </row>
    <row r="1197" spans="1:5" x14ac:dyDescent="0.35">
      <c r="A1197" s="128"/>
      <c r="B1197" s="122"/>
      <c r="E1197" s="125"/>
    </row>
    <row r="1198" spans="1:5" x14ac:dyDescent="0.35">
      <c r="A1198" s="128"/>
      <c r="B1198" s="122"/>
      <c r="E1198" s="125"/>
    </row>
    <row r="1199" spans="1:5" x14ac:dyDescent="0.35">
      <c r="A1199" s="128"/>
      <c r="B1199" s="122"/>
      <c r="E1199" s="125"/>
    </row>
    <row r="1200" spans="1:5" x14ac:dyDescent="0.35">
      <c r="A1200" s="128"/>
      <c r="B1200" s="122"/>
      <c r="E1200" s="125"/>
    </row>
    <row r="1201" spans="1:5" x14ac:dyDescent="0.35">
      <c r="A1201" s="128"/>
      <c r="B1201" s="122"/>
      <c r="E1201" s="125"/>
    </row>
    <row r="1202" spans="1:5" x14ac:dyDescent="0.35">
      <c r="A1202" s="128"/>
      <c r="B1202" s="122"/>
      <c r="E1202" s="125"/>
    </row>
    <row r="1203" spans="1:5" x14ac:dyDescent="0.35">
      <c r="A1203" s="128"/>
      <c r="B1203" s="122"/>
      <c r="E1203" s="125"/>
    </row>
    <row r="1204" spans="1:5" x14ac:dyDescent="0.35">
      <c r="A1204" s="128"/>
      <c r="B1204" s="122"/>
      <c r="E1204" s="125"/>
    </row>
    <row r="1205" spans="1:5" x14ac:dyDescent="0.35">
      <c r="A1205" s="128"/>
      <c r="B1205" s="122"/>
      <c r="E1205" s="125"/>
    </row>
    <row r="1206" spans="1:5" x14ac:dyDescent="0.35">
      <c r="A1206" s="128"/>
      <c r="B1206" s="122"/>
      <c r="E1206" s="125"/>
    </row>
    <row r="1207" spans="1:5" x14ac:dyDescent="0.35">
      <c r="A1207" s="128"/>
      <c r="B1207" s="122"/>
      <c r="E1207" s="125"/>
    </row>
    <row r="1208" spans="1:5" x14ac:dyDescent="0.35">
      <c r="A1208" s="128"/>
      <c r="B1208" s="122"/>
      <c r="E1208" s="125"/>
    </row>
    <row r="1209" spans="1:5" x14ac:dyDescent="0.35">
      <c r="A1209" s="128"/>
      <c r="B1209" s="122"/>
      <c r="E1209" s="125"/>
    </row>
    <row r="1210" spans="1:5" x14ac:dyDescent="0.35">
      <c r="A1210" s="128"/>
      <c r="B1210" s="122"/>
      <c r="E1210" s="125"/>
    </row>
    <row r="1211" spans="1:5" x14ac:dyDescent="0.35">
      <c r="A1211" s="128"/>
      <c r="B1211" s="122"/>
      <c r="E1211" s="125"/>
    </row>
    <row r="1212" spans="1:5" x14ac:dyDescent="0.35">
      <c r="A1212" s="128"/>
      <c r="B1212" s="122"/>
      <c r="E1212" s="125"/>
    </row>
    <row r="1213" spans="1:5" x14ac:dyDescent="0.35">
      <c r="A1213" s="128"/>
      <c r="B1213" s="122"/>
      <c r="E1213" s="125"/>
    </row>
    <row r="1214" spans="1:5" x14ac:dyDescent="0.35">
      <c r="A1214" s="128"/>
      <c r="B1214" s="122"/>
      <c r="E1214" s="125"/>
    </row>
    <row r="1215" spans="1:5" x14ac:dyDescent="0.35">
      <c r="A1215" s="128"/>
      <c r="B1215" s="122"/>
      <c r="E1215" s="125"/>
    </row>
    <row r="1216" spans="1:5" x14ac:dyDescent="0.35">
      <c r="A1216" s="128"/>
      <c r="B1216" s="122"/>
      <c r="E1216" s="125"/>
    </row>
    <row r="1217" spans="1:5" x14ac:dyDescent="0.35">
      <c r="A1217" s="128"/>
      <c r="B1217" s="122"/>
      <c r="E1217" s="125"/>
    </row>
    <row r="1218" spans="1:5" x14ac:dyDescent="0.35">
      <c r="A1218" s="128"/>
      <c r="B1218" s="122"/>
      <c r="E1218" s="125"/>
    </row>
    <row r="1219" spans="1:5" x14ac:dyDescent="0.35">
      <c r="A1219" s="128"/>
      <c r="B1219" s="122"/>
      <c r="E1219" s="125"/>
    </row>
    <row r="1220" spans="1:5" x14ac:dyDescent="0.35">
      <c r="A1220" s="128"/>
      <c r="B1220" s="122"/>
      <c r="E1220" s="125"/>
    </row>
    <row r="1221" spans="1:5" x14ac:dyDescent="0.35">
      <c r="A1221" s="128"/>
      <c r="B1221" s="122"/>
      <c r="E1221" s="125"/>
    </row>
    <row r="1222" spans="1:5" x14ac:dyDescent="0.35">
      <c r="A1222" s="128"/>
      <c r="B1222" s="122"/>
      <c r="E1222" s="125"/>
    </row>
    <row r="1223" spans="1:5" x14ac:dyDescent="0.35">
      <c r="A1223" s="128"/>
      <c r="B1223" s="122"/>
      <c r="E1223" s="125"/>
    </row>
    <row r="1224" spans="1:5" x14ac:dyDescent="0.35">
      <c r="A1224" s="128"/>
      <c r="B1224" s="122"/>
      <c r="E1224" s="125"/>
    </row>
    <row r="1225" spans="1:5" x14ac:dyDescent="0.35">
      <c r="A1225" s="128"/>
      <c r="B1225" s="122"/>
      <c r="E1225" s="125"/>
    </row>
    <row r="1226" spans="1:5" x14ac:dyDescent="0.35">
      <c r="A1226" s="128"/>
      <c r="B1226" s="122"/>
      <c r="E1226" s="125"/>
    </row>
    <row r="1227" spans="1:5" x14ac:dyDescent="0.35">
      <c r="A1227" s="128"/>
      <c r="B1227" s="122"/>
      <c r="E1227" s="125"/>
    </row>
    <row r="1228" spans="1:5" x14ac:dyDescent="0.35">
      <c r="A1228" s="128"/>
      <c r="B1228" s="122"/>
      <c r="E1228" s="125"/>
    </row>
    <row r="1229" spans="1:5" x14ac:dyDescent="0.35">
      <c r="A1229" s="128"/>
      <c r="B1229" s="122"/>
      <c r="E1229" s="125"/>
    </row>
    <row r="1230" spans="1:5" x14ac:dyDescent="0.35">
      <c r="A1230" s="128"/>
      <c r="B1230" s="122"/>
      <c r="E1230" s="125"/>
    </row>
    <row r="1231" spans="1:5" x14ac:dyDescent="0.35">
      <c r="A1231" s="128"/>
      <c r="B1231" s="122"/>
      <c r="E1231" s="125"/>
    </row>
    <row r="1232" spans="1:5" x14ac:dyDescent="0.35">
      <c r="A1232" s="128"/>
      <c r="B1232" s="122"/>
      <c r="E1232" s="125"/>
    </row>
    <row r="1233" spans="1:5" x14ac:dyDescent="0.35">
      <c r="A1233" s="128"/>
      <c r="B1233" s="122"/>
      <c r="E1233" s="125"/>
    </row>
    <row r="1234" spans="1:5" x14ac:dyDescent="0.35">
      <c r="A1234" s="128"/>
      <c r="B1234" s="122"/>
      <c r="E1234" s="125"/>
    </row>
    <row r="1235" spans="1:5" x14ac:dyDescent="0.35">
      <c r="A1235" s="128"/>
      <c r="B1235" s="122"/>
      <c r="E1235" s="125"/>
    </row>
    <row r="1236" spans="1:5" x14ac:dyDescent="0.35">
      <c r="A1236" s="128"/>
      <c r="B1236" s="122"/>
      <c r="E1236" s="125"/>
    </row>
    <row r="1237" spans="1:5" x14ac:dyDescent="0.35">
      <c r="A1237" s="128"/>
      <c r="B1237" s="122"/>
      <c r="E1237" s="125"/>
    </row>
    <row r="1238" spans="1:5" x14ac:dyDescent="0.35">
      <c r="A1238" s="128"/>
      <c r="B1238" s="122"/>
      <c r="E1238" s="125"/>
    </row>
    <row r="1239" spans="1:5" x14ac:dyDescent="0.35">
      <c r="A1239" s="128"/>
      <c r="B1239" s="122"/>
      <c r="E1239" s="125"/>
    </row>
    <row r="1240" spans="1:5" x14ac:dyDescent="0.35">
      <c r="A1240" s="128"/>
      <c r="B1240" s="122"/>
      <c r="E1240" s="125"/>
    </row>
    <row r="1241" spans="1:5" x14ac:dyDescent="0.35">
      <c r="A1241" s="128"/>
      <c r="B1241" s="122"/>
      <c r="E1241" s="125"/>
    </row>
    <row r="1242" spans="1:5" x14ac:dyDescent="0.35">
      <c r="A1242" s="128"/>
      <c r="B1242" s="122"/>
      <c r="E1242" s="125"/>
    </row>
    <row r="1243" spans="1:5" x14ac:dyDescent="0.35">
      <c r="A1243" s="128"/>
      <c r="B1243" s="122"/>
      <c r="E1243" s="125"/>
    </row>
    <row r="1244" spans="1:5" x14ac:dyDescent="0.35">
      <c r="A1244" s="128"/>
      <c r="B1244" s="122"/>
      <c r="E1244" s="125"/>
    </row>
    <row r="1245" spans="1:5" x14ac:dyDescent="0.35">
      <c r="A1245" s="128"/>
      <c r="B1245" s="122"/>
      <c r="E1245" s="125"/>
    </row>
    <row r="1246" spans="1:5" x14ac:dyDescent="0.35">
      <c r="A1246" s="128"/>
      <c r="B1246" s="122"/>
      <c r="E1246" s="125"/>
    </row>
    <row r="1247" spans="1:5" x14ac:dyDescent="0.35">
      <c r="A1247" s="128"/>
      <c r="B1247" s="122"/>
      <c r="E1247" s="125"/>
    </row>
    <row r="1248" spans="1:5" x14ac:dyDescent="0.35">
      <c r="A1248" s="128"/>
      <c r="B1248" s="122"/>
      <c r="E1248" s="125"/>
    </row>
    <row r="1249" spans="1:5" x14ac:dyDescent="0.35">
      <c r="A1249" s="128"/>
      <c r="B1249" s="122"/>
      <c r="E1249" s="125"/>
    </row>
    <row r="1250" spans="1:5" x14ac:dyDescent="0.35">
      <c r="A1250" s="128"/>
      <c r="B1250" s="122"/>
      <c r="E1250" s="125"/>
    </row>
    <row r="1251" spans="1:5" x14ac:dyDescent="0.35">
      <c r="A1251" s="128"/>
      <c r="B1251" s="122"/>
      <c r="E1251" s="125"/>
    </row>
    <row r="1252" spans="1:5" x14ac:dyDescent="0.35">
      <c r="A1252" s="128"/>
      <c r="B1252" s="122"/>
      <c r="E1252" s="125"/>
    </row>
    <row r="1253" spans="1:5" x14ac:dyDescent="0.35">
      <c r="A1253" s="128"/>
      <c r="B1253" s="122"/>
      <c r="E1253" s="125"/>
    </row>
    <row r="1254" spans="1:5" x14ac:dyDescent="0.35">
      <c r="A1254" s="128"/>
      <c r="B1254" s="122"/>
      <c r="E1254" s="125"/>
    </row>
    <row r="1255" spans="1:5" x14ac:dyDescent="0.35">
      <c r="A1255" s="128"/>
      <c r="B1255" s="122"/>
      <c r="E1255" s="125"/>
    </row>
    <row r="1256" spans="1:5" x14ac:dyDescent="0.35">
      <c r="A1256" s="128"/>
      <c r="B1256" s="122"/>
      <c r="E1256" s="125"/>
    </row>
    <row r="1257" spans="1:5" x14ac:dyDescent="0.35">
      <c r="A1257" s="128"/>
      <c r="B1257" s="122"/>
      <c r="E1257" s="125"/>
    </row>
    <row r="1258" spans="1:5" x14ac:dyDescent="0.35">
      <c r="A1258" s="128"/>
      <c r="B1258" s="122"/>
      <c r="E1258" s="125"/>
    </row>
    <row r="1259" spans="1:5" x14ac:dyDescent="0.35">
      <c r="A1259" s="128"/>
      <c r="B1259" s="122"/>
      <c r="E1259" s="125"/>
    </row>
    <row r="1260" spans="1:5" x14ac:dyDescent="0.35">
      <c r="A1260" s="128"/>
      <c r="B1260" s="122"/>
      <c r="E1260" s="125"/>
    </row>
    <row r="1261" spans="1:5" x14ac:dyDescent="0.35">
      <c r="A1261" s="128"/>
      <c r="B1261" s="122"/>
      <c r="E1261" s="125"/>
    </row>
    <row r="1262" spans="1:5" x14ac:dyDescent="0.35">
      <c r="A1262" s="128"/>
      <c r="B1262" s="122"/>
      <c r="E1262" s="125"/>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Лист7"/>
  <dimension ref="A1:AI77"/>
  <sheetViews>
    <sheetView showGridLines="0" showRowColHeaders="0" tabSelected="1" zoomScale="40" zoomScaleNormal="40" workbookViewId="0">
      <selection activeCell="AH30" sqref="AH30"/>
    </sheetView>
  </sheetViews>
  <sheetFormatPr defaultColWidth="9.1796875" defaultRowHeight="14.5" x14ac:dyDescent="0.35"/>
  <cols>
    <col min="1" max="1" width="2.1796875" style="397" customWidth="1"/>
    <col min="2" max="3" width="9.1796875" style="397"/>
    <col min="4" max="7" width="9.1796875" style="397" customWidth="1"/>
    <col min="8" max="8" width="29.54296875" style="397" customWidth="1"/>
    <col min="9" max="9" width="15" style="397" customWidth="1"/>
    <col min="10" max="10" width="9" style="397" customWidth="1"/>
    <col min="11" max="11" width="9.1796875" style="397" customWidth="1"/>
    <col min="12" max="12" width="10.453125" style="397" customWidth="1"/>
    <col min="13" max="19" width="9.1796875" style="397"/>
    <col min="20" max="20" width="7" style="397" customWidth="1"/>
    <col min="21" max="21" width="17.7265625" style="397" customWidth="1"/>
    <col min="22" max="22" width="16.453125" style="397" customWidth="1"/>
    <col min="23" max="24" width="9.1796875" style="397"/>
    <col min="25" max="25" width="63.08984375" style="397" customWidth="1"/>
    <col min="26" max="26" width="25.08984375" style="397" customWidth="1"/>
    <col min="27" max="27" width="8.1796875" style="397" customWidth="1"/>
    <col min="28" max="28" width="9.26953125" style="397" customWidth="1"/>
    <col min="29" max="16384" width="9.1796875" style="397"/>
  </cols>
  <sheetData>
    <row r="1" spans="1:35" ht="14.5" customHeight="1" x14ac:dyDescent="0.35">
      <c r="A1" s="13"/>
      <c r="B1" s="695" t="s">
        <v>476</v>
      </c>
      <c r="C1" s="695"/>
      <c r="D1" s="695"/>
      <c r="E1" s="695"/>
      <c r="F1" s="695"/>
      <c r="G1" s="695"/>
      <c r="H1" s="695"/>
      <c r="I1" s="695"/>
      <c r="J1" s="695"/>
      <c r="K1" s="695"/>
      <c r="L1" s="695"/>
      <c r="O1" s="695" t="s">
        <v>480</v>
      </c>
      <c r="P1" s="695"/>
      <c r="Q1" s="695"/>
      <c r="R1" s="695"/>
      <c r="S1" s="695"/>
      <c r="T1" s="695"/>
      <c r="U1" s="695"/>
      <c r="V1" s="695"/>
      <c r="W1" s="695"/>
      <c r="X1" s="695"/>
      <c r="Y1" s="695"/>
      <c r="AF1" s="398"/>
      <c r="AG1" s="398"/>
      <c r="AH1" s="398"/>
    </row>
    <row r="2" spans="1:35" ht="26" customHeight="1" x14ac:dyDescent="0.35">
      <c r="B2" s="696"/>
      <c r="C2" s="696"/>
      <c r="D2" s="696"/>
      <c r="E2" s="696"/>
      <c r="F2" s="696"/>
      <c r="G2" s="696"/>
      <c r="H2" s="696"/>
      <c r="I2" s="696"/>
      <c r="J2" s="696"/>
      <c r="K2" s="696"/>
      <c r="L2" s="696"/>
      <c r="O2" s="696"/>
      <c r="P2" s="696"/>
      <c r="Q2" s="696"/>
      <c r="R2" s="696"/>
      <c r="S2" s="696"/>
      <c r="T2" s="696"/>
      <c r="U2" s="696"/>
      <c r="V2" s="696"/>
      <c r="W2" s="696"/>
      <c r="X2" s="696"/>
      <c r="Y2" s="696"/>
      <c r="Z2" s="396"/>
      <c r="AD2" s="698" t="s">
        <v>781</v>
      </c>
      <c r="AE2" s="698"/>
      <c r="AF2" s="699">
        <v>120</v>
      </c>
      <c r="AG2" s="700"/>
      <c r="AH2" s="701"/>
      <c r="AI2" s="398"/>
    </row>
    <row r="3" spans="1:35" ht="26.25" customHeight="1" x14ac:dyDescent="0.35">
      <c r="O3" s="398"/>
      <c r="P3" s="398"/>
      <c r="Q3" s="396"/>
      <c r="R3" s="396"/>
      <c r="S3" s="396"/>
      <c r="T3" s="396"/>
      <c r="U3" s="396"/>
      <c r="V3" s="396"/>
      <c r="W3" s="396"/>
      <c r="X3" s="396"/>
      <c r="Y3" s="396"/>
      <c r="Z3" s="396"/>
      <c r="AD3" s="698"/>
      <c r="AE3" s="698"/>
      <c r="AF3" s="702"/>
      <c r="AG3" s="703"/>
      <c r="AH3" s="704"/>
      <c r="AI3" s="398"/>
    </row>
    <row r="4" spans="1:35" ht="26.25" customHeight="1" x14ac:dyDescent="0.35">
      <c r="O4" s="398"/>
      <c r="P4" s="398"/>
      <c r="Q4" s="396"/>
      <c r="R4" s="396"/>
      <c r="S4" s="396"/>
      <c r="T4" s="396"/>
      <c r="U4" s="396"/>
      <c r="V4" s="396"/>
      <c r="W4" s="396"/>
      <c r="X4" s="396"/>
      <c r="Y4" s="396"/>
      <c r="AB4" s="698" t="s">
        <v>47</v>
      </c>
      <c r="AC4" s="698"/>
      <c r="AD4" s="698"/>
      <c r="AE4" s="698"/>
      <c r="AF4" s="705">
        <v>1</v>
      </c>
      <c r="AG4" s="706"/>
      <c r="AH4" s="707"/>
      <c r="AI4" s="398"/>
    </row>
    <row r="5" spans="1:35" ht="24" customHeight="1" x14ac:dyDescent="0.35">
      <c r="O5" s="398"/>
      <c r="P5" s="398"/>
      <c r="Q5" s="398"/>
      <c r="R5" s="398"/>
      <c r="S5" s="398"/>
      <c r="T5" s="398"/>
      <c r="U5" s="398"/>
      <c r="V5" s="398"/>
      <c r="W5" s="398"/>
      <c r="X5" s="398"/>
      <c r="Y5" s="398"/>
      <c r="AB5" s="698"/>
      <c r="AC5" s="698"/>
      <c r="AD5" s="698"/>
      <c r="AE5" s="698"/>
      <c r="AF5" s="708"/>
      <c r="AG5" s="709"/>
      <c r="AH5" s="710"/>
      <c r="AI5" s="398"/>
    </row>
    <row r="6" spans="1:35" ht="14.5" customHeight="1" x14ac:dyDescent="0.35">
      <c r="O6" s="398"/>
      <c r="P6" s="398"/>
      <c r="Q6" s="398"/>
      <c r="R6" s="398"/>
      <c r="S6" s="398"/>
      <c r="T6" s="398"/>
      <c r="U6" s="398"/>
      <c r="V6" s="398"/>
      <c r="W6" s="398"/>
      <c r="X6" s="398"/>
      <c r="Y6" s="398"/>
      <c r="AB6" s="720" t="s">
        <v>5</v>
      </c>
      <c r="AC6" s="720"/>
      <c r="AD6" s="720"/>
      <c r="AE6" s="698"/>
      <c r="AF6" s="711">
        <v>0</v>
      </c>
      <c r="AG6" s="712"/>
      <c r="AH6" s="713"/>
      <c r="AI6" s="398"/>
    </row>
    <row r="7" spans="1:35" ht="23.5" customHeight="1" x14ac:dyDescent="0.35">
      <c r="AA7" s="399"/>
      <c r="AB7" s="720"/>
      <c r="AC7" s="720"/>
      <c r="AD7" s="720"/>
      <c r="AE7" s="698"/>
      <c r="AF7" s="714"/>
      <c r="AG7" s="715"/>
      <c r="AH7" s="716"/>
      <c r="AI7" s="398"/>
    </row>
    <row r="8" spans="1:35" ht="24" customHeight="1" x14ac:dyDescent="0.35">
      <c r="AA8" s="399"/>
      <c r="AB8" s="720"/>
      <c r="AC8" s="720"/>
      <c r="AD8" s="720"/>
      <c r="AE8" s="698"/>
      <c r="AF8" s="717"/>
      <c r="AG8" s="718"/>
      <c r="AH8" s="719"/>
      <c r="AI8" s="398"/>
    </row>
    <row r="9" spans="1:35" s="400" customFormat="1" ht="15" customHeight="1" x14ac:dyDescent="0.35">
      <c r="AF9" s="401"/>
      <c r="AG9" s="401"/>
      <c r="AH9" s="401"/>
    </row>
    <row r="10" spans="1:35" s="400" customFormat="1" ht="15" customHeight="1" x14ac:dyDescent="0.35"/>
    <row r="11" spans="1:35" s="400" customFormat="1" ht="15" customHeight="1" x14ac:dyDescent="0.35">
      <c r="Q11" s="396"/>
      <c r="R11" s="396"/>
      <c r="S11" s="396"/>
      <c r="T11" s="396"/>
      <c r="U11" s="396"/>
      <c r="V11" s="396"/>
      <c r="W11" s="396"/>
      <c r="X11" s="396"/>
      <c r="Y11" s="396"/>
    </row>
    <row r="12" spans="1:35" s="400" customFormat="1" ht="15" customHeight="1" x14ac:dyDescent="0.35">
      <c r="Q12" s="396"/>
      <c r="R12" s="396"/>
      <c r="S12" s="396"/>
      <c r="T12" s="396"/>
      <c r="U12" s="396"/>
      <c r="V12" s="396"/>
      <c r="W12" s="396"/>
      <c r="X12" s="396"/>
      <c r="Y12" s="396"/>
    </row>
    <row r="13" spans="1:35" s="400" customFormat="1" ht="15" customHeight="1" x14ac:dyDescent="0.35">
      <c r="B13" s="695" t="s">
        <v>477</v>
      </c>
      <c r="C13" s="695"/>
      <c r="D13" s="695"/>
      <c r="E13" s="695"/>
      <c r="F13" s="695"/>
      <c r="G13" s="695"/>
      <c r="H13" s="695"/>
      <c r="I13" s="695"/>
      <c r="J13" s="695"/>
      <c r="K13" s="695"/>
      <c r="L13" s="695"/>
      <c r="O13" s="695" t="s">
        <v>479</v>
      </c>
      <c r="P13" s="695"/>
      <c r="Q13" s="695"/>
      <c r="R13" s="695"/>
      <c r="S13" s="695"/>
      <c r="T13" s="695"/>
      <c r="U13" s="695"/>
      <c r="V13" s="695"/>
      <c r="W13" s="695"/>
      <c r="X13" s="695"/>
      <c r="Y13" s="695"/>
    </row>
    <row r="14" spans="1:35" s="400" customFormat="1" ht="15" customHeight="1" x14ac:dyDescent="0.35">
      <c r="B14" s="695"/>
      <c r="C14" s="695"/>
      <c r="D14" s="695"/>
      <c r="E14" s="695"/>
      <c r="F14" s="695"/>
      <c r="G14" s="695"/>
      <c r="H14" s="695"/>
      <c r="I14" s="695"/>
      <c r="J14" s="695"/>
      <c r="K14" s="695"/>
      <c r="L14" s="695"/>
      <c r="O14" s="695"/>
      <c r="P14" s="695"/>
      <c r="Q14" s="695"/>
      <c r="R14" s="695"/>
      <c r="S14" s="695"/>
      <c r="T14" s="695"/>
      <c r="U14" s="695"/>
      <c r="V14" s="695"/>
      <c r="W14" s="695"/>
      <c r="X14" s="695"/>
      <c r="Y14" s="695"/>
    </row>
    <row r="15" spans="1:35" s="400" customFormat="1" ht="15" customHeight="1" x14ac:dyDescent="0.35">
      <c r="B15" s="696"/>
      <c r="C15" s="696"/>
      <c r="D15" s="696"/>
      <c r="E15" s="696"/>
      <c r="F15" s="696"/>
      <c r="G15" s="696"/>
      <c r="H15" s="696"/>
      <c r="I15" s="696"/>
      <c r="J15" s="696"/>
      <c r="K15" s="696"/>
      <c r="L15" s="696"/>
      <c r="O15" s="696"/>
      <c r="P15" s="696"/>
      <c r="Q15" s="696"/>
      <c r="R15" s="696"/>
      <c r="S15" s="696"/>
      <c r="T15" s="696"/>
      <c r="U15" s="696"/>
      <c r="V15" s="696"/>
      <c r="W15" s="696"/>
      <c r="X15" s="696"/>
      <c r="Y15" s="696"/>
    </row>
    <row r="16" spans="1:35" s="400" customFormat="1" ht="15" customHeight="1" x14ac:dyDescent="0.35"/>
    <row r="17" spans="2:25" s="400" customFormat="1" ht="15" customHeight="1" x14ac:dyDescent="0.35"/>
    <row r="18" spans="2:25" s="400" customFormat="1" ht="15" customHeight="1" x14ac:dyDescent="0.35"/>
    <row r="19" spans="2:25" s="400" customFormat="1" ht="15" customHeight="1" x14ac:dyDescent="0.35">
      <c r="Q19" s="396"/>
      <c r="R19" s="405"/>
      <c r="S19" s="405"/>
      <c r="T19" s="405"/>
      <c r="U19" s="405"/>
      <c r="V19" s="405"/>
      <c r="W19" s="405"/>
      <c r="X19" s="405"/>
      <c r="Y19" s="405"/>
    </row>
    <row r="20" spans="2:25" s="400" customFormat="1" ht="15" customHeight="1" x14ac:dyDescent="0.35">
      <c r="Q20" s="405"/>
      <c r="R20" s="405"/>
      <c r="S20" s="405"/>
      <c r="T20" s="405"/>
      <c r="U20" s="405"/>
      <c r="V20" s="405"/>
      <c r="W20" s="405"/>
      <c r="X20" s="405"/>
      <c r="Y20" s="405"/>
    </row>
    <row r="21" spans="2:25" s="400" customFormat="1" ht="15" customHeight="1" x14ac:dyDescent="0.35">
      <c r="B21" s="695" t="s">
        <v>478</v>
      </c>
      <c r="C21" s="695"/>
      <c r="D21" s="695"/>
      <c r="E21" s="695"/>
      <c r="F21" s="695"/>
      <c r="G21" s="695"/>
      <c r="H21" s="695"/>
      <c r="I21" s="695"/>
      <c r="J21" s="695"/>
      <c r="K21" s="695"/>
      <c r="L21" s="695"/>
      <c r="O21" s="695" t="s">
        <v>481</v>
      </c>
      <c r="P21" s="695"/>
      <c r="Q21" s="695"/>
      <c r="R21" s="695"/>
      <c r="S21" s="695"/>
      <c r="T21" s="695"/>
      <c r="U21" s="695"/>
      <c r="V21" s="695"/>
      <c r="W21" s="695"/>
      <c r="X21" s="695"/>
      <c r="Y21" s="695"/>
    </row>
    <row r="22" spans="2:25" s="400" customFormat="1" ht="15" customHeight="1" x14ac:dyDescent="0.35">
      <c r="B22" s="695"/>
      <c r="C22" s="695"/>
      <c r="D22" s="695"/>
      <c r="E22" s="695"/>
      <c r="F22" s="695"/>
      <c r="G22" s="695"/>
      <c r="H22" s="695"/>
      <c r="I22" s="695"/>
      <c r="J22" s="695"/>
      <c r="K22" s="695"/>
      <c r="L22" s="695"/>
      <c r="O22" s="695"/>
      <c r="P22" s="695"/>
      <c r="Q22" s="695"/>
      <c r="R22" s="695"/>
      <c r="S22" s="695"/>
      <c r="T22" s="695"/>
      <c r="U22" s="695"/>
      <c r="V22" s="695"/>
      <c r="W22" s="695"/>
      <c r="X22" s="695"/>
      <c r="Y22" s="695"/>
    </row>
    <row r="23" spans="2:25" x14ac:dyDescent="0.35">
      <c r="B23" s="696"/>
      <c r="C23" s="696"/>
      <c r="D23" s="696"/>
      <c r="E23" s="696"/>
      <c r="F23" s="696"/>
      <c r="G23" s="696"/>
      <c r="H23" s="696"/>
      <c r="I23" s="696"/>
      <c r="J23" s="696"/>
      <c r="K23" s="696"/>
      <c r="L23" s="696"/>
      <c r="O23" s="696"/>
      <c r="P23" s="696"/>
      <c r="Q23" s="696"/>
      <c r="R23" s="696"/>
      <c r="S23" s="696"/>
      <c r="T23" s="696"/>
      <c r="U23" s="696"/>
      <c r="V23" s="696"/>
      <c r="W23" s="696"/>
      <c r="X23" s="696"/>
      <c r="Y23" s="696"/>
    </row>
    <row r="27" spans="2:25" ht="14.5" customHeight="1" x14ac:dyDescent="0.35">
      <c r="Q27" s="396"/>
      <c r="R27" s="405"/>
      <c r="S27" s="405"/>
      <c r="T27" s="405"/>
      <c r="U27" s="405"/>
      <c r="V27" s="405"/>
      <c r="W27" s="405"/>
      <c r="X27" s="405"/>
      <c r="Y27" s="405"/>
    </row>
    <row r="28" spans="2:25" x14ac:dyDescent="0.35">
      <c r="Q28" s="405"/>
      <c r="R28" s="405"/>
      <c r="S28" s="405"/>
      <c r="T28" s="405"/>
      <c r="U28" s="405"/>
      <c r="V28" s="405"/>
      <c r="W28" s="405"/>
      <c r="X28" s="405"/>
      <c r="Y28" s="405"/>
    </row>
    <row r="29" spans="2:25" x14ac:dyDescent="0.35">
      <c r="B29" s="695" t="s">
        <v>584</v>
      </c>
      <c r="C29" s="695"/>
      <c r="D29" s="695"/>
      <c r="E29" s="695"/>
      <c r="F29" s="695"/>
      <c r="G29" s="695"/>
      <c r="H29" s="695"/>
      <c r="I29" s="695"/>
      <c r="J29" s="695"/>
      <c r="K29" s="695"/>
      <c r="L29" s="695"/>
      <c r="O29" s="695" t="s">
        <v>482</v>
      </c>
      <c r="P29" s="695"/>
      <c r="Q29" s="695"/>
      <c r="R29" s="695"/>
      <c r="S29" s="695"/>
      <c r="T29" s="695"/>
      <c r="U29" s="695"/>
      <c r="V29" s="695"/>
      <c r="W29" s="695"/>
      <c r="X29" s="695"/>
      <c r="Y29" s="695"/>
    </row>
    <row r="30" spans="2:25" x14ac:dyDescent="0.35">
      <c r="B30" s="695"/>
      <c r="C30" s="695"/>
      <c r="D30" s="695"/>
      <c r="E30" s="695"/>
      <c r="F30" s="695"/>
      <c r="G30" s="695"/>
      <c r="H30" s="695"/>
      <c r="I30" s="695"/>
      <c r="J30" s="695"/>
      <c r="K30" s="695"/>
      <c r="L30" s="695"/>
      <c r="O30" s="695"/>
      <c r="P30" s="695"/>
      <c r="Q30" s="695"/>
      <c r="R30" s="695"/>
      <c r="S30" s="695"/>
      <c r="T30" s="695"/>
      <c r="U30" s="695"/>
      <c r="V30" s="695"/>
      <c r="W30" s="695"/>
      <c r="X30" s="695"/>
      <c r="Y30" s="695"/>
    </row>
    <row r="31" spans="2:25" x14ac:dyDescent="0.35">
      <c r="B31" s="696"/>
      <c r="C31" s="696"/>
      <c r="D31" s="696"/>
      <c r="E31" s="696"/>
      <c r="F31" s="696"/>
      <c r="G31" s="696"/>
      <c r="H31" s="696"/>
      <c r="I31" s="696"/>
      <c r="J31" s="696"/>
      <c r="K31" s="696"/>
      <c r="L31" s="696"/>
      <c r="O31" s="696"/>
      <c r="P31" s="696"/>
      <c r="Q31" s="696"/>
      <c r="R31" s="696"/>
      <c r="S31" s="696"/>
      <c r="T31" s="696"/>
      <c r="U31" s="696"/>
      <c r="V31" s="696"/>
      <c r="W31" s="696"/>
      <c r="X31" s="696"/>
      <c r="Y31" s="696"/>
    </row>
    <row r="35" spans="2:25" ht="14.5" customHeight="1" x14ac:dyDescent="0.35">
      <c r="Q35" s="396"/>
      <c r="R35" s="405"/>
      <c r="S35" s="405"/>
      <c r="T35" s="405"/>
      <c r="U35" s="405"/>
      <c r="V35" s="405"/>
      <c r="W35" s="405"/>
      <c r="X35" s="405"/>
      <c r="Y35" s="405"/>
    </row>
    <row r="36" spans="2:25" x14ac:dyDescent="0.35">
      <c r="Q36" s="405"/>
      <c r="R36" s="405"/>
      <c r="S36" s="405"/>
      <c r="T36" s="405"/>
      <c r="U36" s="405"/>
      <c r="V36" s="405"/>
      <c r="W36" s="405"/>
      <c r="X36" s="405"/>
      <c r="Y36" s="405"/>
    </row>
    <row r="37" spans="2:25" ht="14.5" customHeight="1" x14ac:dyDescent="0.7">
      <c r="B37" s="695" t="s">
        <v>802</v>
      </c>
      <c r="C37" s="695"/>
      <c r="D37" s="695"/>
      <c r="E37" s="695"/>
      <c r="F37" s="695"/>
      <c r="G37" s="695"/>
      <c r="H37" s="695"/>
      <c r="I37" s="695"/>
      <c r="J37" s="695"/>
      <c r="K37" s="695"/>
      <c r="L37" s="695"/>
      <c r="M37" s="404"/>
      <c r="O37" s="695" t="s">
        <v>4849</v>
      </c>
      <c r="P37" s="695"/>
      <c r="Q37" s="695"/>
      <c r="R37" s="695"/>
      <c r="S37" s="695"/>
      <c r="T37" s="695"/>
      <c r="U37" s="695"/>
      <c r="V37" s="695"/>
      <c r="W37" s="695"/>
      <c r="X37" s="695"/>
      <c r="Y37" s="695"/>
    </row>
    <row r="38" spans="2:25" ht="14.5" customHeight="1" x14ac:dyDescent="0.7">
      <c r="B38" s="695"/>
      <c r="C38" s="695"/>
      <c r="D38" s="695"/>
      <c r="E38" s="695"/>
      <c r="F38" s="695"/>
      <c r="G38" s="695"/>
      <c r="H38" s="695"/>
      <c r="I38" s="695"/>
      <c r="J38" s="695"/>
      <c r="K38" s="695"/>
      <c r="L38" s="695"/>
      <c r="M38" s="404"/>
      <c r="O38" s="695"/>
      <c r="P38" s="695"/>
      <c r="Q38" s="695"/>
      <c r="R38" s="695"/>
      <c r="S38" s="695"/>
      <c r="T38" s="695"/>
      <c r="U38" s="695"/>
      <c r="V38" s="695"/>
      <c r="W38" s="695"/>
      <c r="X38" s="695"/>
      <c r="Y38" s="695"/>
    </row>
    <row r="39" spans="2:25" ht="14.5" customHeight="1" x14ac:dyDescent="0.7">
      <c r="B39" s="696"/>
      <c r="C39" s="696"/>
      <c r="D39" s="696"/>
      <c r="E39" s="696"/>
      <c r="F39" s="696"/>
      <c r="G39" s="696"/>
      <c r="H39" s="696"/>
      <c r="I39" s="696"/>
      <c r="J39" s="696"/>
      <c r="K39" s="696"/>
      <c r="L39" s="696"/>
      <c r="M39" s="404"/>
      <c r="O39" s="696"/>
      <c r="P39" s="696"/>
      <c r="Q39" s="696"/>
      <c r="R39" s="696"/>
      <c r="S39" s="696"/>
      <c r="T39" s="696"/>
      <c r="U39" s="696"/>
      <c r="V39" s="696"/>
      <c r="W39" s="696"/>
      <c r="X39" s="696"/>
      <c r="Y39" s="696"/>
    </row>
    <row r="46" spans="2:25" ht="14.5" customHeight="1" x14ac:dyDescent="0.35">
      <c r="H46" s="697" t="s">
        <v>4924</v>
      </c>
      <c r="I46" s="697"/>
      <c r="J46" s="697"/>
      <c r="K46" s="697"/>
      <c r="L46" s="697"/>
      <c r="M46" s="697"/>
      <c r="N46" s="697"/>
      <c r="O46" s="697"/>
      <c r="P46" s="697"/>
    </row>
    <row r="47" spans="2:25" ht="14.5" customHeight="1" x14ac:dyDescent="0.35">
      <c r="H47" s="697"/>
      <c r="I47" s="697"/>
      <c r="J47" s="697"/>
      <c r="K47" s="697"/>
      <c r="L47" s="697"/>
      <c r="M47" s="697"/>
      <c r="N47" s="697"/>
      <c r="O47" s="697"/>
      <c r="P47" s="697"/>
    </row>
    <row r="48" spans="2:25" ht="14.5" customHeight="1" x14ac:dyDescent="0.35">
      <c r="H48" s="697"/>
      <c r="I48" s="697"/>
      <c r="J48" s="697"/>
      <c r="K48" s="697"/>
      <c r="L48" s="697"/>
      <c r="M48" s="697"/>
      <c r="N48" s="697"/>
      <c r="O48" s="697"/>
      <c r="P48" s="697"/>
    </row>
    <row r="49" spans="8:25" ht="14.5" customHeight="1" x14ac:dyDescent="0.35">
      <c r="H49" s="697"/>
      <c r="I49" s="697"/>
      <c r="J49" s="697"/>
      <c r="K49" s="697"/>
      <c r="L49" s="697"/>
      <c r="M49" s="697"/>
      <c r="N49" s="697"/>
      <c r="O49" s="697"/>
      <c r="P49" s="697"/>
    </row>
    <row r="50" spans="8:25" ht="14.5" customHeight="1" x14ac:dyDescent="0.35">
      <c r="H50" s="697"/>
      <c r="I50" s="697"/>
      <c r="J50" s="697"/>
      <c r="K50" s="697"/>
      <c r="L50" s="697"/>
      <c r="M50" s="697"/>
      <c r="N50" s="697"/>
      <c r="O50" s="697"/>
      <c r="P50" s="697"/>
    </row>
    <row r="51" spans="8:25" ht="14.5" customHeight="1" x14ac:dyDescent="0.35">
      <c r="H51" s="697"/>
      <c r="I51" s="697"/>
      <c r="J51" s="697"/>
      <c r="K51" s="697"/>
      <c r="L51" s="697"/>
      <c r="M51" s="697"/>
      <c r="N51" s="697"/>
      <c r="O51" s="697"/>
      <c r="P51" s="697"/>
    </row>
    <row r="52" spans="8:25" ht="14.5" customHeight="1" x14ac:dyDescent="0.35">
      <c r="Q52" s="396"/>
      <c r="R52" s="405"/>
      <c r="S52" s="405"/>
      <c r="T52" s="405"/>
      <c r="U52" s="405"/>
      <c r="V52" s="405"/>
      <c r="W52" s="405"/>
      <c r="X52" s="405"/>
      <c r="Y52" s="405"/>
    </row>
    <row r="53" spans="8:25" x14ac:dyDescent="0.35">
      <c r="Q53" s="405"/>
      <c r="R53" s="405"/>
      <c r="S53" s="405"/>
      <c r="T53" s="405"/>
      <c r="U53" s="405"/>
      <c r="V53" s="405"/>
      <c r="W53" s="405"/>
      <c r="X53" s="405"/>
      <c r="Y53" s="405"/>
    </row>
    <row r="54" spans="8:25" x14ac:dyDescent="0.35">
      <c r="Q54" s="405"/>
      <c r="R54" s="405"/>
      <c r="S54" s="405"/>
      <c r="T54" s="405"/>
      <c r="U54" s="405"/>
      <c r="V54" s="405"/>
      <c r="W54" s="405"/>
      <c r="X54" s="405"/>
      <c r="Y54" s="405"/>
    </row>
    <row r="60" spans="8:25" ht="14.5" customHeight="1" x14ac:dyDescent="0.35">
      <c r="Q60" s="396"/>
      <c r="R60" s="396"/>
      <c r="S60" s="396"/>
      <c r="T60" s="396"/>
      <c r="U60" s="396"/>
      <c r="V60" s="396"/>
      <c r="W60" s="396"/>
      <c r="X60" s="396"/>
      <c r="Y60" s="396"/>
    </row>
    <row r="61" spans="8:25" ht="14.5" customHeight="1" x14ac:dyDescent="0.35">
      <c r="Q61" s="396"/>
      <c r="R61" s="396"/>
      <c r="S61" s="396"/>
      <c r="T61" s="396"/>
      <c r="U61" s="396"/>
      <c r="V61" s="396"/>
      <c r="W61" s="396"/>
      <c r="X61" s="396"/>
      <c r="Y61" s="396"/>
    </row>
    <row r="62" spans="8:25" ht="14.5" customHeight="1" x14ac:dyDescent="0.35">
      <c r="Q62" s="396"/>
      <c r="R62" s="396"/>
      <c r="S62" s="396"/>
      <c r="T62" s="396"/>
      <c r="U62" s="396"/>
      <c r="V62" s="396"/>
      <c r="W62" s="396"/>
      <c r="X62" s="396"/>
      <c r="Y62" s="396"/>
    </row>
    <row r="67" spans="17:25" ht="14.5" customHeight="1" x14ac:dyDescent="0.7">
      <c r="Q67" s="404"/>
      <c r="R67" s="404"/>
      <c r="S67" s="404"/>
      <c r="T67" s="404"/>
      <c r="U67" s="404"/>
      <c r="V67" s="404"/>
      <c r="W67" s="404"/>
      <c r="X67" s="404"/>
      <c r="Y67" s="404"/>
    </row>
    <row r="68" spans="17:25" ht="14.5" customHeight="1" x14ac:dyDescent="0.7">
      <c r="Q68" s="404"/>
      <c r="R68" s="404"/>
      <c r="S68" s="404"/>
      <c r="T68" s="404"/>
      <c r="U68" s="404"/>
      <c r="V68" s="404"/>
      <c r="W68" s="404"/>
      <c r="X68" s="404"/>
      <c r="Y68" s="404"/>
    </row>
    <row r="69" spans="17:25" ht="14.5" customHeight="1" x14ac:dyDescent="0.7">
      <c r="Q69" s="404"/>
      <c r="R69" s="404"/>
      <c r="S69" s="404"/>
      <c r="T69" s="404"/>
      <c r="U69" s="404"/>
      <c r="V69" s="404"/>
      <c r="W69" s="404"/>
      <c r="X69" s="404"/>
      <c r="Y69" s="404"/>
    </row>
    <row r="75" spans="17:25" ht="14.5" customHeight="1" x14ac:dyDescent="0.7">
      <c r="Q75" s="404"/>
      <c r="R75" s="404"/>
      <c r="S75" s="404"/>
      <c r="T75" s="404"/>
      <c r="U75" s="404"/>
      <c r="V75" s="404"/>
      <c r="W75" s="404"/>
      <c r="X75" s="404"/>
      <c r="Y75" s="404"/>
    </row>
    <row r="76" spans="17:25" ht="14.5" customHeight="1" x14ac:dyDescent="0.7">
      <c r="Q76" s="404"/>
      <c r="R76" s="404"/>
      <c r="S76" s="404"/>
      <c r="T76" s="404"/>
      <c r="U76" s="404"/>
      <c r="V76" s="404"/>
      <c r="W76" s="404"/>
      <c r="X76" s="404"/>
      <c r="Y76" s="404"/>
    </row>
    <row r="77" spans="17:25" ht="14.5" customHeight="1" x14ac:dyDescent="0.7">
      <c r="Q77" s="404"/>
      <c r="R77" s="404"/>
      <c r="S77" s="404"/>
      <c r="T77" s="404"/>
      <c r="U77" s="404"/>
      <c r="V77" s="404"/>
      <c r="W77" s="404"/>
      <c r="X77" s="404"/>
      <c r="Y77" s="404"/>
    </row>
  </sheetData>
  <sheetProtection algorithmName="SHA-512" hashValue="X7GO2JrgLgGcVrx56r+tKDfiQfQ+hNrEh3arclB1ooqzAiKEKzKF/KRpzX/n9e5z54ewrRa7zLkJgrGpugJUkQ==" saltValue="/jTLYJMaZIvDY1SjcrSHbw==" spinCount="100000" sheet="1" objects="1" scenarios="1"/>
  <mergeCells count="17">
    <mergeCell ref="AD2:AE3"/>
    <mergeCell ref="AB4:AE5"/>
    <mergeCell ref="AF2:AH3"/>
    <mergeCell ref="AF4:AH5"/>
    <mergeCell ref="AF6:AH8"/>
    <mergeCell ref="AB6:AE8"/>
    <mergeCell ref="O1:Y2"/>
    <mergeCell ref="O13:Y15"/>
    <mergeCell ref="O21:Y23"/>
    <mergeCell ref="O29:Y31"/>
    <mergeCell ref="H46:P51"/>
    <mergeCell ref="B1:L2"/>
    <mergeCell ref="B13:L15"/>
    <mergeCell ref="B21:L23"/>
    <mergeCell ref="B29:L31"/>
    <mergeCell ref="B37:L39"/>
    <mergeCell ref="O37:Y39"/>
  </mergeCells>
  <pageMargins left="0.7" right="0.7" top="0.75" bottom="0.75" header="0.3" footer="0.3"/>
  <pageSetup paperSize="9" orientation="portrait" r:id="rId1"/>
  <drawing r:id="rId2"/>
  <picture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Лист11"/>
  <dimension ref="A1:T122"/>
  <sheetViews>
    <sheetView topLeftCell="E1" zoomScale="70" zoomScaleNormal="70" workbookViewId="0">
      <selection activeCell="P20" sqref="P20"/>
    </sheetView>
  </sheetViews>
  <sheetFormatPr defaultRowHeight="14.5" x14ac:dyDescent="0.35"/>
  <cols>
    <col min="1" max="1" width="18.26953125" customWidth="1"/>
    <col min="2" max="2" width="23.26953125" customWidth="1"/>
    <col min="4" max="4" width="22.7265625" customWidth="1"/>
    <col min="7" max="7" width="11.26953125" customWidth="1"/>
    <col min="8" max="8" width="17" customWidth="1"/>
    <col min="10" max="10" width="12.7265625" customWidth="1"/>
    <col min="11" max="11" width="14.81640625" customWidth="1"/>
    <col min="12" max="12" width="35.1796875" customWidth="1"/>
    <col min="15" max="15" width="17.7265625" bestFit="1" customWidth="1"/>
    <col min="16" max="17" width="19.6328125" bestFit="1" customWidth="1"/>
  </cols>
  <sheetData>
    <row r="1" spans="1:20" ht="28.5" x14ac:dyDescent="0.65">
      <c r="A1" s="724" t="s">
        <v>51</v>
      </c>
      <c r="B1" s="724"/>
      <c r="C1" s="724"/>
      <c r="D1" s="724"/>
      <c r="E1" s="724"/>
      <c r="F1" s="724"/>
      <c r="G1" s="724"/>
      <c r="H1" s="724"/>
      <c r="I1" s="724"/>
      <c r="M1" t="s">
        <v>4864</v>
      </c>
      <c r="N1" t="s">
        <v>4865</v>
      </c>
      <c r="O1" t="s">
        <v>4866</v>
      </c>
      <c r="P1" t="s">
        <v>4867</v>
      </c>
      <c r="Q1" t="s">
        <v>4868</v>
      </c>
    </row>
    <row r="2" spans="1:20" x14ac:dyDescent="0.35">
      <c r="A2" s="721" t="s">
        <v>19</v>
      </c>
      <c r="B2" s="721"/>
      <c r="D2" s="721" t="s">
        <v>20</v>
      </c>
      <c r="E2" s="721"/>
      <c r="G2" s="721" t="s">
        <v>21</v>
      </c>
      <c r="H2" s="721"/>
      <c r="I2" s="721"/>
      <c r="L2" t="s">
        <v>4912</v>
      </c>
      <c r="M2">
        <v>9071575</v>
      </c>
      <c r="N2">
        <v>9071576</v>
      </c>
      <c r="O2">
        <v>9071577</v>
      </c>
      <c r="P2">
        <v>9071578</v>
      </c>
      <c r="Q2">
        <v>9075009</v>
      </c>
    </row>
    <row r="3" spans="1:20" x14ac:dyDescent="0.35">
      <c r="A3" s="28" t="s">
        <v>12</v>
      </c>
      <c r="B3" s="29">
        <v>9071205</v>
      </c>
      <c r="D3" s="28" t="s">
        <v>8</v>
      </c>
      <c r="E3" s="28">
        <v>9071577</v>
      </c>
      <c r="G3" s="28" t="s">
        <v>15</v>
      </c>
      <c r="H3" s="28">
        <v>9088251</v>
      </c>
      <c r="I3" s="28">
        <v>9088250</v>
      </c>
      <c r="L3" t="s">
        <v>572</v>
      </c>
      <c r="M3">
        <v>9071625</v>
      </c>
      <c r="N3">
        <v>9071626</v>
      </c>
      <c r="O3">
        <v>9071627</v>
      </c>
      <c r="P3">
        <v>9071628</v>
      </c>
      <c r="Q3">
        <v>9075059</v>
      </c>
      <c r="T3" t="s">
        <v>4917</v>
      </c>
    </row>
    <row r="4" spans="1:20" x14ac:dyDescent="0.35">
      <c r="A4" s="28" t="s">
        <v>255</v>
      </c>
      <c r="B4" s="29">
        <v>9071206</v>
      </c>
      <c r="D4" s="28" t="s">
        <v>14</v>
      </c>
      <c r="E4" s="28">
        <v>9071627</v>
      </c>
      <c r="L4" t="s">
        <v>4916</v>
      </c>
      <c r="M4">
        <v>9071665</v>
      </c>
      <c r="N4">
        <v>9071666</v>
      </c>
      <c r="O4">
        <v>9071667</v>
      </c>
      <c r="P4">
        <v>9071668</v>
      </c>
      <c r="Q4" t="s">
        <v>574</v>
      </c>
    </row>
    <row r="5" spans="1:20" x14ac:dyDescent="0.35">
      <c r="A5" s="669"/>
      <c r="B5" s="29"/>
      <c r="D5" s="58"/>
      <c r="E5" s="58"/>
      <c r="L5" t="s">
        <v>4914</v>
      </c>
      <c r="M5">
        <v>9088244</v>
      </c>
      <c r="N5" t="s">
        <v>574</v>
      </c>
      <c r="O5">
        <v>9088245</v>
      </c>
      <c r="P5" t="s">
        <v>574</v>
      </c>
      <c r="Q5" t="s">
        <v>574</v>
      </c>
    </row>
    <row r="6" spans="1:20" x14ac:dyDescent="0.35">
      <c r="A6" s="28" t="s">
        <v>13</v>
      </c>
      <c r="B6" s="29">
        <v>9071207</v>
      </c>
      <c r="L6" t="s">
        <v>4913</v>
      </c>
      <c r="M6" t="s">
        <v>574</v>
      </c>
      <c r="N6">
        <v>9117341</v>
      </c>
      <c r="O6">
        <v>9117342</v>
      </c>
      <c r="P6" t="s">
        <v>574</v>
      </c>
      <c r="Q6" t="s">
        <v>574</v>
      </c>
    </row>
    <row r="7" spans="1:20" x14ac:dyDescent="0.35">
      <c r="A7" s="28" t="s">
        <v>18</v>
      </c>
      <c r="B7" s="29">
        <v>9088021</v>
      </c>
      <c r="D7" s="721" t="s">
        <v>38</v>
      </c>
      <c r="E7" s="721"/>
      <c r="G7" s="721" t="s">
        <v>37</v>
      </c>
      <c r="H7" s="721"/>
      <c r="L7" t="s">
        <v>4915</v>
      </c>
      <c r="M7" t="s">
        <v>574</v>
      </c>
      <c r="N7">
        <v>9133874</v>
      </c>
      <c r="O7">
        <v>9133875</v>
      </c>
      <c r="P7" t="s">
        <v>574</v>
      </c>
      <c r="Q7" t="s">
        <v>574</v>
      </c>
    </row>
    <row r="8" spans="1:20" x14ac:dyDescent="0.35">
      <c r="A8" s="643" t="s">
        <v>746</v>
      </c>
      <c r="B8" s="644">
        <v>9087529</v>
      </c>
      <c r="D8" s="28" t="s">
        <v>12</v>
      </c>
      <c r="E8" s="204">
        <v>9117734</v>
      </c>
      <c r="G8" s="28" t="s">
        <v>46</v>
      </c>
      <c r="H8" s="28">
        <v>9117472</v>
      </c>
    </row>
    <row r="9" spans="1:20" x14ac:dyDescent="0.35">
      <c r="A9" s="721" t="s">
        <v>22</v>
      </c>
      <c r="B9" s="721"/>
      <c r="D9" s="28" t="s">
        <v>255</v>
      </c>
      <c r="E9" s="28">
        <v>9091739</v>
      </c>
      <c r="G9" s="28" t="s">
        <v>14</v>
      </c>
      <c r="H9" s="28">
        <v>9091801</v>
      </c>
      <c r="M9" t="s">
        <v>4864</v>
      </c>
      <c r="N9" t="s">
        <v>4865</v>
      </c>
      <c r="O9" t="s">
        <v>4866</v>
      </c>
      <c r="P9" t="s">
        <v>4867</v>
      </c>
      <c r="Q9" t="s">
        <v>4868</v>
      </c>
    </row>
    <row r="10" spans="1:20" x14ac:dyDescent="0.35">
      <c r="A10" s="28" t="s">
        <v>12</v>
      </c>
      <c r="B10" s="30">
        <v>9090260</v>
      </c>
      <c r="D10" s="28" t="s">
        <v>13</v>
      </c>
      <c r="E10" s="28">
        <v>9091740</v>
      </c>
      <c r="L10" t="s">
        <v>572</v>
      </c>
      <c r="M10">
        <v>9091799</v>
      </c>
      <c r="N10">
        <v>9091800</v>
      </c>
      <c r="O10">
        <v>9091801</v>
      </c>
      <c r="P10">
        <v>9091802</v>
      </c>
    </row>
    <row r="11" spans="1:20" x14ac:dyDescent="0.35">
      <c r="A11" s="28" t="s">
        <v>255</v>
      </c>
      <c r="B11" s="30">
        <v>9090270</v>
      </c>
      <c r="D11" s="31" t="s">
        <v>18</v>
      </c>
      <c r="E11" s="31">
        <v>9091748</v>
      </c>
      <c r="L11" t="s">
        <v>4916</v>
      </c>
      <c r="M11">
        <v>9091803</v>
      </c>
      <c r="N11">
        <v>9091804</v>
      </c>
      <c r="O11">
        <v>9091805</v>
      </c>
      <c r="P11">
        <v>9091806</v>
      </c>
    </row>
    <row r="12" spans="1:20" x14ac:dyDescent="0.35">
      <c r="A12" s="28" t="s">
        <v>13</v>
      </c>
      <c r="B12" s="30">
        <v>9090280</v>
      </c>
      <c r="G12" s="28"/>
      <c r="H12" s="28" t="s">
        <v>67</v>
      </c>
      <c r="I12" s="28" t="s">
        <v>68</v>
      </c>
      <c r="J12" s="28" t="s">
        <v>69</v>
      </c>
      <c r="L12" t="s">
        <v>4914</v>
      </c>
      <c r="M12">
        <v>9091815</v>
      </c>
      <c r="N12" t="s">
        <v>574</v>
      </c>
      <c r="O12">
        <v>9091816</v>
      </c>
      <c r="P12" t="s">
        <v>574</v>
      </c>
    </row>
    <row r="13" spans="1:20" x14ac:dyDescent="0.35">
      <c r="D13" s="721" t="s">
        <v>40</v>
      </c>
      <c r="E13" s="721"/>
      <c r="G13" s="28" t="s">
        <v>65</v>
      </c>
      <c r="H13" s="28">
        <v>9089629</v>
      </c>
      <c r="I13" s="28">
        <v>9089604</v>
      </c>
      <c r="J13" s="28">
        <v>9089590</v>
      </c>
      <c r="L13" t="s">
        <v>4913</v>
      </c>
      <c r="M13" t="s">
        <v>574</v>
      </c>
      <c r="N13">
        <v>9117471</v>
      </c>
      <c r="O13">
        <v>9117472</v>
      </c>
      <c r="P13" t="s">
        <v>574</v>
      </c>
    </row>
    <row r="14" spans="1:20" x14ac:dyDescent="0.35">
      <c r="A14" s="722"/>
      <c r="B14" s="722"/>
      <c r="D14" s="28" t="s">
        <v>12</v>
      </c>
      <c r="E14" s="30">
        <v>9091753</v>
      </c>
      <c r="G14" s="28" t="s">
        <v>66</v>
      </c>
      <c r="H14" s="28">
        <v>9089630</v>
      </c>
      <c r="I14" s="28">
        <v>9089605</v>
      </c>
      <c r="J14" s="28">
        <v>9089591</v>
      </c>
      <c r="L14" t="s">
        <v>4915</v>
      </c>
      <c r="M14" t="s">
        <v>574</v>
      </c>
      <c r="N14">
        <v>9332608</v>
      </c>
      <c r="O14">
        <v>9332620</v>
      </c>
      <c r="P14" t="s">
        <v>574</v>
      </c>
    </row>
    <row r="15" spans="1:20" x14ac:dyDescent="0.35">
      <c r="A15" s="721" t="s">
        <v>32</v>
      </c>
      <c r="B15" s="721"/>
      <c r="D15" s="28" t="s">
        <v>255</v>
      </c>
      <c r="E15" s="30">
        <v>9091755</v>
      </c>
    </row>
    <row r="16" spans="1:20" x14ac:dyDescent="0.35">
      <c r="A16" s="28" t="s">
        <v>28</v>
      </c>
      <c r="B16" s="30">
        <v>9088016</v>
      </c>
      <c r="D16" s="28" t="s">
        <v>13</v>
      </c>
      <c r="E16" s="30">
        <v>9091756</v>
      </c>
      <c r="G16" s="28"/>
      <c r="H16" s="28" t="s">
        <v>67</v>
      </c>
      <c r="I16" s="28" t="s">
        <v>68</v>
      </c>
      <c r="J16" s="28" t="s">
        <v>69</v>
      </c>
    </row>
    <row r="17" spans="1:20" x14ac:dyDescent="0.35">
      <c r="A17" s="28" t="s">
        <v>29</v>
      </c>
      <c r="B17" s="30">
        <v>9088017</v>
      </c>
      <c r="G17" s="28" t="s">
        <v>65</v>
      </c>
      <c r="H17" s="28">
        <v>9089631</v>
      </c>
      <c r="I17" s="28">
        <v>9089606</v>
      </c>
      <c r="J17" s="28">
        <v>9089592</v>
      </c>
      <c r="M17" t="s">
        <v>4865</v>
      </c>
      <c r="N17" t="s">
        <v>4866</v>
      </c>
      <c r="O17" t="s">
        <v>4867</v>
      </c>
    </row>
    <row r="18" spans="1:20" x14ac:dyDescent="0.35">
      <c r="A18" s="28" t="s">
        <v>30</v>
      </c>
      <c r="B18" s="30">
        <v>9088019</v>
      </c>
      <c r="D18" s="721" t="s">
        <v>44</v>
      </c>
      <c r="E18" s="721"/>
      <c r="G18" s="28" t="s">
        <v>66</v>
      </c>
      <c r="H18" s="28">
        <v>9089632</v>
      </c>
      <c r="I18" s="28">
        <v>9089607</v>
      </c>
      <c r="J18" s="28">
        <v>9089593</v>
      </c>
      <c r="L18" t="s">
        <v>571</v>
      </c>
      <c r="M18">
        <v>1079198</v>
      </c>
      <c r="N18">
        <v>1079199</v>
      </c>
      <c r="O18">
        <v>1079200</v>
      </c>
    </row>
    <row r="19" spans="1:20" x14ac:dyDescent="0.35">
      <c r="A19" s="28" t="s">
        <v>31</v>
      </c>
      <c r="B19" s="30">
        <v>9088020</v>
      </c>
      <c r="D19" s="28" t="s">
        <v>28</v>
      </c>
      <c r="E19" s="30">
        <v>9091745</v>
      </c>
      <c r="L19" t="s">
        <v>572</v>
      </c>
      <c r="M19">
        <v>1079222</v>
      </c>
      <c r="N19">
        <v>1079223</v>
      </c>
      <c r="O19">
        <v>1079224</v>
      </c>
    </row>
    <row r="20" spans="1:20" x14ac:dyDescent="0.35">
      <c r="A20" s="387" t="s">
        <v>56</v>
      </c>
      <c r="B20" s="644">
        <v>9087528</v>
      </c>
      <c r="D20" s="28" t="s">
        <v>29</v>
      </c>
      <c r="E20" s="30"/>
      <c r="G20" s="722" t="s">
        <v>79</v>
      </c>
      <c r="H20" s="722"/>
    </row>
    <row r="21" spans="1:20" x14ac:dyDescent="0.35">
      <c r="A21" s="721" t="s">
        <v>24</v>
      </c>
      <c r="B21" s="721"/>
      <c r="D21" s="28" t="s">
        <v>41</v>
      </c>
      <c r="E21" s="30">
        <v>9091746</v>
      </c>
      <c r="G21" s="39" t="s">
        <v>67</v>
      </c>
      <c r="L21" s="721" t="s">
        <v>741</v>
      </c>
      <c r="M21" s="721"/>
    </row>
    <row r="22" spans="1:20" x14ac:dyDescent="0.35">
      <c r="A22" s="28" t="s">
        <v>12</v>
      </c>
      <c r="B22" s="28">
        <v>9094270</v>
      </c>
      <c r="D22" s="28" t="s">
        <v>42</v>
      </c>
      <c r="E22" s="30">
        <v>9091747</v>
      </c>
      <c r="G22" s="40" t="s">
        <v>68</v>
      </c>
      <c r="L22" s="336" t="s">
        <v>12</v>
      </c>
      <c r="M22" s="204">
        <v>9099660</v>
      </c>
      <c r="Q22" s="363"/>
      <c r="R22" s="363" t="s">
        <v>67</v>
      </c>
      <c r="S22" s="363" t="s">
        <v>68</v>
      </c>
      <c r="T22" s="363" t="s">
        <v>69</v>
      </c>
    </row>
    <row r="23" spans="1:20" x14ac:dyDescent="0.35">
      <c r="A23" s="28" t="s">
        <v>255</v>
      </c>
      <c r="B23" s="28">
        <v>9094280</v>
      </c>
      <c r="G23" s="13" t="s">
        <v>69</v>
      </c>
      <c r="L23" s="336" t="s">
        <v>255</v>
      </c>
      <c r="M23" s="204">
        <v>9099670</v>
      </c>
      <c r="Q23" s="363" t="s">
        <v>779</v>
      </c>
      <c r="R23" s="363">
        <v>9089626</v>
      </c>
      <c r="S23" s="363">
        <v>9089601</v>
      </c>
      <c r="T23" s="363">
        <v>9089587</v>
      </c>
    </row>
    <row r="24" spans="1:20" x14ac:dyDescent="0.35">
      <c r="A24" s="28" t="s">
        <v>13</v>
      </c>
      <c r="B24" s="28">
        <v>9094290</v>
      </c>
      <c r="D24" s="721" t="s">
        <v>45</v>
      </c>
      <c r="E24" s="721"/>
      <c r="G24" s="723" t="s">
        <v>329</v>
      </c>
      <c r="H24" s="723"/>
      <c r="J24" s="723" t="s">
        <v>331</v>
      </c>
      <c r="K24" s="723"/>
      <c r="Q24" s="363" t="s">
        <v>778</v>
      </c>
      <c r="R24" s="363">
        <v>9239087</v>
      </c>
      <c r="S24" s="363">
        <v>9239099</v>
      </c>
      <c r="T24" s="363">
        <v>9239088</v>
      </c>
    </row>
    <row r="25" spans="1:20" x14ac:dyDescent="0.35">
      <c r="D25" s="28" t="s">
        <v>12</v>
      </c>
      <c r="E25" s="28">
        <v>9091761</v>
      </c>
      <c r="G25" s="101" t="s">
        <v>4869</v>
      </c>
      <c r="H25" s="101">
        <v>9091799</v>
      </c>
      <c r="J25" s="101" t="s">
        <v>4869</v>
      </c>
      <c r="K25" s="101">
        <v>9091803</v>
      </c>
      <c r="M25" s="721" t="s">
        <v>742</v>
      </c>
      <c r="N25" s="721"/>
    </row>
    <row r="26" spans="1:20" x14ac:dyDescent="0.35">
      <c r="A26" s="721" t="s">
        <v>25</v>
      </c>
      <c r="B26" s="721"/>
      <c r="D26" s="28" t="s">
        <v>255</v>
      </c>
      <c r="E26" s="28">
        <v>9091762</v>
      </c>
      <c r="G26" s="101" t="s">
        <v>4870</v>
      </c>
      <c r="H26" s="101">
        <v>9091800</v>
      </c>
      <c r="J26" s="101" t="s">
        <v>4870</v>
      </c>
      <c r="K26" s="101">
        <v>9091804</v>
      </c>
      <c r="M26" s="336" t="s">
        <v>12</v>
      </c>
      <c r="N26" s="204">
        <v>9099660</v>
      </c>
      <c r="Q26" s="363"/>
      <c r="R26" s="363" t="s">
        <v>67</v>
      </c>
      <c r="S26" s="363" t="s">
        <v>68</v>
      </c>
      <c r="T26" s="363" t="s">
        <v>69</v>
      </c>
    </row>
    <row r="27" spans="1:20" x14ac:dyDescent="0.35">
      <c r="A27" s="28" t="s">
        <v>12</v>
      </c>
      <c r="B27" s="28">
        <v>9099540</v>
      </c>
      <c r="D27" s="28" t="s">
        <v>13</v>
      </c>
      <c r="E27" s="28">
        <v>9091763</v>
      </c>
      <c r="G27" s="101" t="s">
        <v>4871</v>
      </c>
      <c r="H27" s="101">
        <v>9091801</v>
      </c>
      <c r="J27" s="101" t="s">
        <v>4871</v>
      </c>
      <c r="K27" s="101">
        <v>9091805</v>
      </c>
      <c r="M27" s="336"/>
      <c r="N27" s="204"/>
      <c r="Q27" s="363" t="s">
        <v>779</v>
      </c>
      <c r="R27" s="363">
        <v>9089628</v>
      </c>
      <c r="S27" s="363">
        <v>9089603</v>
      </c>
      <c r="T27" s="363">
        <v>9089589</v>
      </c>
    </row>
    <row r="28" spans="1:20" x14ac:dyDescent="0.35">
      <c r="A28" s="28" t="s">
        <v>255</v>
      </c>
      <c r="B28" s="28">
        <v>9099550</v>
      </c>
      <c r="G28" s="101" t="s">
        <v>4872</v>
      </c>
      <c r="H28" s="101">
        <v>9091802</v>
      </c>
      <c r="J28" s="101" t="s">
        <v>4872</v>
      </c>
      <c r="K28" s="101">
        <v>9091806</v>
      </c>
      <c r="Q28" s="363" t="s">
        <v>778</v>
      </c>
      <c r="R28" s="363" t="s">
        <v>91</v>
      </c>
      <c r="S28" s="363" t="s">
        <v>91</v>
      </c>
      <c r="T28" s="363" t="s">
        <v>91</v>
      </c>
    </row>
    <row r="29" spans="1:20" x14ac:dyDescent="0.35">
      <c r="D29" s="721" t="s">
        <v>43</v>
      </c>
      <c r="E29" s="721"/>
      <c r="L29" s="721" t="s">
        <v>741</v>
      </c>
      <c r="M29" s="721"/>
      <c r="O29" t="s">
        <v>4874</v>
      </c>
      <c r="P29">
        <v>9091815</v>
      </c>
    </row>
    <row r="30" spans="1:20" x14ac:dyDescent="0.35">
      <c r="A30" s="721" t="s">
        <v>26</v>
      </c>
      <c r="B30" s="721"/>
      <c r="D30" s="28" t="s">
        <v>12</v>
      </c>
      <c r="E30" s="28">
        <v>9091767</v>
      </c>
      <c r="G30" s="723" t="s">
        <v>330</v>
      </c>
      <c r="H30" s="723"/>
      <c r="J30" s="723" t="s">
        <v>332</v>
      </c>
      <c r="K30" s="723"/>
      <c r="L30" s="336" t="s">
        <v>12</v>
      </c>
      <c r="M30" s="204">
        <v>9099810</v>
      </c>
      <c r="O30" t="s">
        <v>4871</v>
      </c>
      <c r="P30">
        <v>9091816</v>
      </c>
    </row>
    <row r="31" spans="1:20" x14ac:dyDescent="0.35">
      <c r="A31" s="28" t="s">
        <v>12</v>
      </c>
      <c r="B31" s="28">
        <v>9072524</v>
      </c>
      <c r="D31" s="28" t="s">
        <v>255</v>
      </c>
      <c r="E31" s="28">
        <v>9091768</v>
      </c>
      <c r="G31" s="101" t="s">
        <v>4869</v>
      </c>
      <c r="H31" s="101">
        <v>9091807</v>
      </c>
      <c r="J31" s="101" t="s">
        <v>4869</v>
      </c>
      <c r="K31" s="101">
        <v>9091811</v>
      </c>
      <c r="L31" s="336" t="s">
        <v>255</v>
      </c>
      <c r="M31" s="204">
        <v>9099820</v>
      </c>
    </row>
    <row r="32" spans="1:20" x14ac:dyDescent="0.35">
      <c r="A32" s="28" t="s">
        <v>255</v>
      </c>
      <c r="B32" s="28">
        <v>9072525</v>
      </c>
      <c r="G32" s="101" t="s">
        <v>4870</v>
      </c>
      <c r="H32" s="101">
        <v>9091808</v>
      </c>
      <c r="J32" s="101" t="s">
        <v>4870</v>
      </c>
      <c r="K32" s="101">
        <v>9091812</v>
      </c>
    </row>
    <row r="33" spans="1:16" x14ac:dyDescent="0.35">
      <c r="A33" s="28" t="s">
        <v>13</v>
      </c>
      <c r="B33" s="28">
        <v>9072526</v>
      </c>
      <c r="D33" s="721" t="s">
        <v>33</v>
      </c>
      <c r="E33" s="721"/>
      <c r="G33" s="101" t="s">
        <v>4871</v>
      </c>
      <c r="H33" s="101">
        <v>9091809</v>
      </c>
      <c r="J33" s="101" t="s">
        <v>4871</v>
      </c>
      <c r="K33" s="101">
        <v>9091813</v>
      </c>
    </row>
    <row r="34" spans="1:16" x14ac:dyDescent="0.35">
      <c r="D34" s="28" t="s">
        <v>12</v>
      </c>
      <c r="E34" s="28">
        <v>9091741</v>
      </c>
      <c r="G34" s="101" t="s">
        <v>4872</v>
      </c>
      <c r="H34" s="101">
        <v>9091810</v>
      </c>
      <c r="J34" s="101" t="s">
        <v>4872</v>
      </c>
      <c r="K34" s="101">
        <v>9091814</v>
      </c>
    </row>
    <row r="35" spans="1:16" x14ac:dyDescent="0.35">
      <c r="A35" s="721" t="s">
        <v>33</v>
      </c>
      <c r="B35" s="721"/>
      <c r="D35" s="28" t="s">
        <v>255</v>
      </c>
      <c r="E35" s="28">
        <v>9091742</v>
      </c>
      <c r="L35" s="721" t="s">
        <v>1157</v>
      </c>
      <c r="M35" s="721"/>
      <c r="O35" s="721" t="s">
        <v>1159</v>
      </c>
      <c r="P35" s="721"/>
    </row>
    <row r="36" spans="1:16" x14ac:dyDescent="0.35">
      <c r="A36" s="28" t="s">
        <v>12</v>
      </c>
      <c r="B36" s="28">
        <v>9071313</v>
      </c>
      <c r="D36" s="28" t="s">
        <v>13</v>
      </c>
      <c r="E36" s="28">
        <v>9091743</v>
      </c>
      <c r="G36" s="723" t="s">
        <v>333</v>
      </c>
      <c r="H36" s="723"/>
      <c r="L36" s="414" t="s">
        <v>12</v>
      </c>
      <c r="M36" s="204">
        <v>9091215</v>
      </c>
      <c r="O36" s="415" t="s">
        <v>12</v>
      </c>
      <c r="P36" s="204">
        <v>9091224</v>
      </c>
    </row>
    <row r="37" spans="1:16" x14ac:dyDescent="0.35">
      <c r="A37" s="28" t="s">
        <v>255</v>
      </c>
      <c r="B37" s="204">
        <v>9071314</v>
      </c>
      <c r="D37" s="28" t="s">
        <v>18</v>
      </c>
      <c r="E37" s="28">
        <v>9091752</v>
      </c>
      <c r="G37" s="101" t="s">
        <v>4869</v>
      </c>
      <c r="H37" s="101"/>
      <c r="J37" s="723" t="s">
        <v>336</v>
      </c>
      <c r="K37" s="723"/>
      <c r="L37" s="414" t="s">
        <v>255</v>
      </c>
      <c r="M37" s="204">
        <v>9091216</v>
      </c>
      <c r="O37" s="415" t="s">
        <v>255</v>
      </c>
      <c r="P37" s="204">
        <v>9091225</v>
      </c>
    </row>
    <row r="38" spans="1:16" x14ac:dyDescent="0.35">
      <c r="A38" s="28" t="s">
        <v>13</v>
      </c>
      <c r="B38" s="28">
        <v>9073664</v>
      </c>
      <c r="G38" s="101" t="s">
        <v>4870</v>
      </c>
      <c r="H38" s="101">
        <v>9117471</v>
      </c>
      <c r="J38" s="103" t="s">
        <v>4874</v>
      </c>
      <c r="K38" s="103">
        <v>9088244</v>
      </c>
      <c r="L38" s="414" t="s">
        <v>13</v>
      </c>
      <c r="M38" s="204">
        <v>9091217</v>
      </c>
      <c r="O38" s="415" t="s">
        <v>13</v>
      </c>
      <c r="P38" s="204">
        <v>9091226</v>
      </c>
    </row>
    <row r="39" spans="1:16" x14ac:dyDescent="0.35">
      <c r="A39" s="28" t="s">
        <v>18</v>
      </c>
      <c r="B39" s="28">
        <v>9088181</v>
      </c>
      <c r="D39" s="721" t="s">
        <v>34</v>
      </c>
      <c r="E39" s="721"/>
      <c r="G39" s="101" t="s">
        <v>4871</v>
      </c>
      <c r="H39" s="101">
        <v>9117472</v>
      </c>
      <c r="J39" s="103" t="s">
        <v>325</v>
      </c>
      <c r="K39" s="103"/>
    </row>
    <row r="40" spans="1:16" x14ac:dyDescent="0.35">
      <c r="A40" s="61" t="s">
        <v>746</v>
      </c>
      <c r="B40" s="646">
        <v>9087569</v>
      </c>
      <c r="D40" s="28" t="s">
        <v>12</v>
      </c>
      <c r="E40" s="28">
        <v>9091758</v>
      </c>
      <c r="G40" s="101" t="s">
        <v>4872</v>
      </c>
      <c r="H40" s="101"/>
      <c r="J40" s="103" t="s">
        <v>4871</v>
      </c>
      <c r="K40" s="103">
        <v>9088245</v>
      </c>
      <c r="L40" s="721" t="s">
        <v>1158</v>
      </c>
      <c r="M40" s="721"/>
      <c r="O40" s="721" t="s">
        <v>1158</v>
      </c>
      <c r="P40" s="721"/>
    </row>
    <row r="41" spans="1:16" x14ac:dyDescent="0.35">
      <c r="A41" s="721" t="s">
        <v>34</v>
      </c>
      <c r="B41" s="721"/>
      <c r="D41" s="28" t="s">
        <v>255</v>
      </c>
      <c r="E41" s="28">
        <v>9091759</v>
      </c>
      <c r="J41" s="103" t="s">
        <v>328</v>
      </c>
      <c r="K41" s="103"/>
      <c r="L41" s="414" t="s">
        <v>12</v>
      </c>
      <c r="M41" s="204">
        <v>9091221</v>
      </c>
      <c r="O41" s="415" t="s">
        <v>12</v>
      </c>
      <c r="P41" s="204">
        <v>9091230</v>
      </c>
    </row>
    <row r="42" spans="1:16" x14ac:dyDescent="0.35">
      <c r="A42" s="28" t="s">
        <v>12</v>
      </c>
      <c r="B42" s="28">
        <v>9091580</v>
      </c>
      <c r="D42" s="28" t="s">
        <v>13</v>
      </c>
      <c r="E42" s="28">
        <v>9091760</v>
      </c>
      <c r="G42" s="723" t="s">
        <v>8</v>
      </c>
      <c r="H42" s="723"/>
      <c r="J42" s="31" t="s">
        <v>334</v>
      </c>
      <c r="K42" s="103"/>
      <c r="L42" s="414" t="s">
        <v>255</v>
      </c>
      <c r="M42" s="204">
        <v>9091222</v>
      </c>
      <c r="O42" s="415" t="s">
        <v>255</v>
      </c>
      <c r="P42" s="204">
        <v>9091231</v>
      </c>
    </row>
    <row r="43" spans="1:16" x14ac:dyDescent="0.35">
      <c r="A43" s="28" t="s">
        <v>255</v>
      </c>
      <c r="B43" s="28">
        <v>9091590</v>
      </c>
      <c r="G43" s="102" t="s">
        <v>4869</v>
      </c>
      <c r="H43" s="102">
        <v>9071575</v>
      </c>
      <c r="L43" s="414" t="s">
        <v>13</v>
      </c>
      <c r="M43" s="204">
        <v>9091223</v>
      </c>
      <c r="O43" s="415" t="s">
        <v>13</v>
      </c>
      <c r="P43" s="204">
        <v>9091232</v>
      </c>
    </row>
    <row r="44" spans="1:16" x14ac:dyDescent="0.35">
      <c r="A44" s="28" t="s">
        <v>13</v>
      </c>
      <c r="B44" s="28">
        <v>9091600</v>
      </c>
      <c r="D44" s="721" t="s">
        <v>48</v>
      </c>
      <c r="E44" s="721"/>
      <c r="G44" s="102" t="s">
        <v>4870</v>
      </c>
      <c r="H44" s="102">
        <v>9071576</v>
      </c>
      <c r="J44" s="723" t="s">
        <v>337</v>
      </c>
      <c r="K44" s="723"/>
    </row>
    <row r="45" spans="1:16" x14ac:dyDescent="0.35">
      <c r="D45" s="28" t="s">
        <v>28</v>
      </c>
      <c r="E45" s="30">
        <v>9091749</v>
      </c>
      <c r="G45" s="102" t="s">
        <v>4871</v>
      </c>
      <c r="H45" s="102">
        <v>9071577</v>
      </c>
      <c r="J45" s="103" t="s">
        <v>4869</v>
      </c>
      <c r="K45" s="103">
        <v>9071665</v>
      </c>
    </row>
    <row r="46" spans="1:16" x14ac:dyDescent="0.35">
      <c r="A46" s="721" t="s">
        <v>32</v>
      </c>
      <c r="B46" s="721"/>
      <c r="D46" s="28" t="s">
        <v>29</v>
      </c>
      <c r="E46" s="30"/>
      <c r="G46" s="102" t="s">
        <v>4872</v>
      </c>
      <c r="H46" s="102">
        <v>9071578</v>
      </c>
      <c r="J46" s="103" t="s">
        <v>4870</v>
      </c>
      <c r="K46" s="103">
        <v>9071666</v>
      </c>
    </row>
    <row r="47" spans="1:16" x14ac:dyDescent="0.35">
      <c r="A47" s="28" t="s">
        <v>28</v>
      </c>
      <c r="B47" s="28">
        <v>9088176</v>
      </c>
      <c r="D47" s="28" t="s">
        <v>41</v>
      </c>
      <c r="E47" s="30">
        <v>9091751</v>
      </c>
      <c r="G47" s="31" t="s">
        <v>4873</v>
      </c>
      <c r="H47" s="245">
        <v>9075009</v>
      </c>
      <c r="J47" s="103" t="s">
        <v>4871</v>
      </c>
      <c r="K47" s="103">
        <v>9071667</v>
      </c>
    </row>
    <row r="48" spans="1:16" x14ac:dyDescent="0.35">
      <c r="A48" s="28" t="s">
        <v>29</v>
      </c>
      <c r="B48" s="28">
        <v>9088177</v>
      </c>
      <c r="D48" s="28" t="s">
        <v>42</v>
      </c>
      <c r="E48" s="30">
        <v>9091750</v>
      </c>
      <c r="J48" s="103" t="s">
        <v>4872</v>
      </c>
      <c r="K48" s="103">
        <v>9071668</v>
      </c>
    </row>
    <row r="49" spans="1:11" x14ac:dyDescent="0.35">
      <c r="A49" s="28" t="s">
        <v>30</v>
      </c>
      <c r="B49" s="28">
        <v>9088179</v>
      </c>
      <c r="G49" s="723" t="s">
        <v>14</v>
      </c>
      <c r="H49" s="723"/>
      <c r="J49" s="31" t="s">
        <v>334</v>
      </c>
      <c r="K49" s="103"/>
    </row>
    <row r="50" spans="1:11" x14ac:dyDescent="0.35">
      <c r="A50" s="28" t="s">
        <v>31</v>
      </c>
      <c r="B50" s="28">
        <v>9088180</v>
      </c>
      <c r="D50" s="721" t="s">
        <v>49</v>
      </c>
      <c r="E50" s="721"/>
      <c r="G50" s="103" t="s">
        <v>4869</v>
      </c>
      <c r="H50" s="103">
        <v>9071625</v>
      </c>
    </row>
    <row r="51" spans="1:11" x14ac:dyDescent="0.35">
      <c r="A51" s="387" t="s">
        <v>56</v>
      </c>
      <c r="B51" s="387">
        <v>9087568</v>
      </c>
      <c r="D51" s="28" t="s">
        <v>12</v>
      </c>
      <c r="E51" s="28">
        <v>9091764</v>
      </c>
      <c r="G51" s="103" t="s">
        <v>4870</v>
      </c>
      <c r="H51" s="103">
        <v>9071626</v>
      </c>
      <c r="J51" s="723" t="s">
        <v>338</v>
      </c>
      <c r="K51" s="723"/>
    </row>
    <row r="52" spans="1:11" x14ac:dyDescent="0.35">
      <c r="A52" s="721" t="s">
        <v>35</v>
      </c>
      <c r="B52" s="721"/>
      <c r="D52" s="28" t="s">
        <v>255</v>
      </c>
      <c r="E52" s="28">
        <v>9091765</v>
      </c>
      <c r="G52" s="103" t="s">
        <v>4871</v>
      </c>
      <c r="H52" s="103">
        <v>9071627</v>
      </c>
      <c r="J52" s="103" t="s">
        <v>4869</v>
      </c>
      <c r="K52" s="103">
        <v>9075065</v>
      </c>
    </row>
    <row r="53" spans="1:11" x14ac:dyDescent="0.35">
      <c r="A53" s="28" t="s">
        <v>12</v>
      </c>
      <c r="B53" s="28">
        <v>9094450</v>
      </c>
      <c r="D53" s="28" t="s">
        <v>13</v>
      </c>
      <c r="E53" s="28">
        <v>9091766</v>
      </c>
      <c r="G53" s="103" t="s">
        <v>4872</v>
      </c>
      <c r="H53" s="103">
        <v>9071628</v>
      </c>
      <c r="J53" s="103" t="s">
        <v>4870</v>
      </c>
      <c r="K53" s="103">
        <v>9075066</v>
      </c>
    </row>
    <row r="54" spans="1:11" x14ac:dyDescent="0.35">
      <c r="A54" s="28" t="s">
        <v>255</v>
      </c>
      <c r="B54" s="28">
        <v>9094460</v>
      </c>
      <c r="G54" s="31" t="s">
        <v>4873</v>
      </c>
      <c r="H54" s="245">
        <v>9075059</v>
      </c>
      <c r="J54" s="103" t="s">
        <v>4871</v>
      </c>
      <c r="K54" s="103">
        <v>9075067</v>
      </c>
    </row>
    <row r="55" spans="1:11" x14ac:dyDescent="0.35">
      <c r="A55" s="28" t="s">
        <v>13</v>
      </c>
      <c r="B55" s="28">
        <v>9094470</v>
      </c>
      <c r="D55" s="721" t="s">
        <v>50</v>
      </c>
      <c r="E55" s="721"/>
      <c r="J55" s="103" t="s">
        <v>4872</v>
      </c>
      <c r="K55" s="103">
        <v>9075068</v>
      </c>
    </row>
    <row r="56" spans="1:11" x14ac:dyDescent="0.35">
      <c r="D56" s="28" t="s">
        <v>12</v>
      </c>
      <c r="E56" s="28">
        <v>9091769</v>
      </c>
      <c r="G56" s="723" t="s">
        <v>335</v>
      </c>
      <c r="H56" s="723"/>
      <c r="J56" s="31" t="s">
        <v>334</v>
      </c>
      <c r="K56" s="103"/>
    </row>
    <row r="57" spans="1:11" x14ac:dyDescent="0.35">
      <c r="D57" s="28" t="s">
        <v>255</v>
      </c>
      <c r="E57" s="28">
        <v>9091770</v>
      </c>
      <c r="G57" s="103" t="s">
        <v>4869</v>
      </c>
      <c r="H57" s="103">
        <v>9071585</v>
      </c>
    </row>
    <row r="58" spans="1:11" x14ac:dyDescent="0.35">
      <c r="G58" s="103" t="s">
        <v>4870</v>
      </c>
      <c r="H58" s="103">
        <v>9071586</v>
      </c>
      <c r="J58" s="723" t="s">
        <v>339</v>
      </c>
      <c r="K58" s="723"/>
    </row>
    <row r="59" spans="1:11" x14ac:dyDescent="0.35">
      <c r="D59" s="721" t="s">
        <v>26</v>
      </c>
      <c r="E59" s="721"/>
      <c r="G59" s="103" t="s">
        <v>4871</v>
      </c>
      <c r="H59" s="204">
        <v>9071587</v>
      </c>
      <c r="J59" s="103" t="s">
        <v>4869</v>
      </c>
      <c r="K59" s="103"/>
    </row>
    <row r="60" spans="1:11" x14ac:dyDescent="0.35">
      <c r="D60" s="28" t="s">
        <v>12</v>
      </c>
      <c r="E60" s="28">
        <v>9091744</v>
      </c>
      <c r="G60" s="103" t="s">
        <v>4872</v>
      </c>
      <c r="H60" s="204">
        <v>9071588</v>
      </c>
      <c r="J60" s="103" t="s">
        <v>4870</v>
      </c>
      <c r="K60" s="103">
        <v>9117341</v>
      </c>
    </row>
    <row r="61" spans="1:11" x14ac:dyDescent="0.35">
      <c r="D61" s="28" t="s">
        <v>255</v>
      </c>
      <c r="E61" s="28"/>
      <c r="G61" s="31" t="s">
        <v>334</v>
      </c>
      <c r="H61" s="103"/>
      <c r="J61" s="103" t="s">
        <v>4871</v>
      </c>
      <c r="K61" s="103">
        <v>9117342</v>
      </c>
    </row>
    <row r="62" spans="1:11" x14ac:dyDescent="0.35">
      <c r="D62" s="28" t="s">
        <v>13</v>
      </c>
      <c r="E62" s="28"/>
      <c r="J62" s="103" t="s">
        <v>328</v>
      </c>
      <c r="K62" s="103"/>
    </row>
    <row r="63" spans="1:11" x14ac:dyDescent="0.35">
      <c r="J63" s="31" t="s">
        <v>334</v>
      </c>
      <c r="K63" s="103"/>
    </row>
    <row r="64" spans="1:11" ht="28.5" x14ac:dyDescent="0.65">
      <c r="A64" s="724" t="s">
        <v>52</v>
      </c>
      <c r="B64" s="724"/>
      <c r="C64" s="724"/>
      <c r="D64" s="724"/>
      <c r="E64" s="724"/>
      <c r="F64" s="724"/>
      <c r="G64" s="724"/>
      <c r="H64" s="724"/>
      <c r="I64" s="724"/>
    </row>
    <row r="65" spans="1:12" x14ac:dyDescent="0.35">
      <c r="J65" s="723" t="s">
        <v>340</v>
      </c>
      <c r="K65" s="723"/>
    </row>
    <row r="66" spans="1:12" x14ac:dyDescent="0.35">
      <c r="A66" s="721" t="s">
        <v>19</v>
      </c>
      <c r="B66" s="721"/>
      <c r="D66" s="721" t="s">
        <v>61</v>
      </c>
      <c r="E66" s="721"/>
      <c r="J66" s="103" t="s">
        <v>4869</v>
      </c>
      <c r="K66" s="103"/>
    </row>
    <row r="67" spans="1:12" x14ac:dyDescent="0.35">
      <c r="A67" s="28" t="s">
        <v>12</v>
      </c>
      <c r="B67" s="29">
        <v>1029518</v>
      </c>
      <c r="D67" s="28" t="s">
        <v>12</v>
      </c>
      <c r="E67" s="29">
        <v>9005604</v>
      </c>
      <c r="J67" s="103" t="s">
        <v>4870</v>
      </c>
      <c r="K67" s="103">
        <v>9133874</v>
      </c>
    </row>
    <row r="68" spans="1:12" x14ac:dyDescent="0.35">
      <c r="A68" s="28" t="s">
        <v>255</v>
      </c>
      <c r="B68" s="29">
        <v>1030620</v>
      </c>
      <c r="D68" s="28" t="s">
        <v>255</v>
      </c>
      <c r="E68" s="29">
        <v>9043362</v>
      </c>
      <c r="J68" s="103" t="s">
        <v>4871</v>
      </c>
      <c r="K68" s="103">
        <v>9133875</v>
      </c>
    </row>
    <row r="69" spans="1:12" x14ac:dyDescent="0.35">
      <c r="A69" s="28" t="s">
        <v>13</v>
      </c>
      <c r="B69" s="29">
        <v>1030922</v>
      </c>
      <c r="D69" s="28" t="s">
        <v>13</v>
      </c>
      <c r="E69" s="29">
        <v>9042878</v>
      </c>
      <c r="J69" s="103" t="s">
        <v>328</v>
      </c>
      <c r="K69" s="103"/>
    </row>
    <row r="70" spans="1:12" x14ac:dyDescent="0.35">
      <c r="A70" s="28" t="s">
        <v>18</v>
      </c>
      <c r="B70" s="29">
        <v>9043480</v>
      </c>
      <c r="D70" s="28" t="s">
        <v>18</v>
      </c>
      <c r="E70" s="29">
        <v>9044841</v>
      </c>
      <c r="J70" s="31" t="s">
        <v>334</v>
      </c>
      <c r="K70" s="103"/>
    </row>
    <row r="72" spans="1:12" x14ac:dyDescent="0.35">
      <c r="A72" s="721" t="s">
        <v>53</v>
      </c>
      <c r="B72" s="721"/>
      <c r="D72" s="721" t="s">
        <v>62</v>
      </c>
      <c r="E72" s="721"/>
    </row>
    <row r="73" spans="1:12" x14ac:dyDescent="0.35">
      <c r="A73" s="28" t="s">
        <v>12</v>
      </c>
      <c r="B73" s="30">
        <v>1058365</v>
      </c>
      <c r="D73" s="28" t="s">
        <v>12</v>
      </c>
      <c r="E73" s="30">
        <v>9044850</v>
      </c>
      <c r="H73" s="336" t="s">
        <v>18</v>
      </c>
      <c r="I73" s="222">
        <v>77708</v>
      </c>
      <c r="K73" s="723" t="s">
        <v>748</v>
      </c>
      <c r="L73" s="723"/>
    </row>
    <row r="74" spans="1:12" x14ac:dyDescent="0.35">
      <c r="A74" s="28" t="s">
        <v>255</v>
      </c>
      <c r="B74" s="30">
        <v>1058366</v>
      </c>
      <c r="D74" s="28" t="s">
        <v>255</v>
      </c>
      <c r="E74" s="30">
        <v>9044868</v>
      </c>
      <c r="H74" s="336" t="s">
        <v>746</v>
      </c>
      <c r="I74" s="222">
        <v>9044844</v>
      </c>
      <c r="K74" s="336" t="s">
        <v>326</v>
      </c>
      <c r="L74" s="204">
        <v>9106986</v>
      </c>
    </row>
    <row r="75" spans="1:12" x14ac:dyDescent="0.35">
      <c r="A75" s="28" t="s">
        <v>13</v>
      </c>
      <c r="B75" s="30">
        <v>1058367</v>
      </c>
      <c r="D75" s="28" t="s">
        <v>13</v>
      </c>
      <c r="E75" s="30">
        <v>9044878</v>
      </c>
      <c r="K75" s="336" t="s">
        <v>325</v>
      </c>
      <c r="L75" s="204">
        <v>9106987</v>
      </c>
    </row>
    <row r="76" spans="1:12" x14ac:dyDescent="0.35">
      <c r="H76" s="336" t="s">
        <v>18</v>
      </c>
      <c r="I76" s="222">
        <v>9044841</v>
      </c>
      <c r="K76" s="336" t="s">
        <v>327</v>
      </c>
      <c r="L76" s="204">
        <v>9106988</v>
      </c>
    </row>
    <row r="77" spans="1:12" x14ac:dyDescent="0.35">
      <c r="A77" s="721" t="s">
        <v>54</v>
      </c>
      <c r="B77" s="721"/>
      <c r="D77" s="721" t="s">
        <v>63</v>
      </c>
      <c r="E77" s="721"/>
      <c r="H77" s="336" t="s">
        <v>746</v>
      </c>
      <c r="I77" s="222">
        <v>9043556</v>
      </c>
    </row>
    <row r="78" spans="1:12" x14ac:dyDescent="0.35">
      <c r="A78" s="28" t="s">
        <v>12</v>
      </c>
      <c r="B78" s="30">
        <v>9155241</v>
      </c>
      <c r="D78" s="28" t="s">
        <v>28</v>
      </c>
      <c r="E78" s="28">
        <v>9044826</v>
      </c>
      <c r="K78" s="336" t="s">
        <v>334</v>
      </c>
      <c r="L78" s="204">
        <v>9072537</v>
      </c>
    </row>
    <row r="79" spans="1:12" x14ac:dyDescent="0.35">
      <c r="A79" s="28" t="s">
        <v>255</v>
      </c>
      <c r="B79" s="30">
        <v>9155242</v>
      </c>
      <c r="D79" s="31" t="s">
        <v>743</v>
      </c>
      <c r="E79" s="204">
        <v>9044835</v>
      </c>
      <c r="K79" s="336" t="s">
        <v>749</v>
      </c>
      <c r="L79" s="204">
        <v>9072538</v>
      </c>
    </row>
    <row r="80" spans="1:12" x14ac:dyDescent="0.35">
      <c r="A80" s="28" t="s">
        <v>13</v>
      </c>
      <c r="B80" s="30">
        <v>9155243</v>
      </c>
      <c r="D80" s="31" t="s">
        <v>744</v>
      </c>
      <c r="E80" s="204">
        <v>9044832</v>
      </c>
      <c r="H80" s="721" t="s">
        <v>747</v>
      </c>
      <c r="I80" s="721"/>
      <c r="K80" s="336" t="s">
        <v>750</v>
      </c>
      <c r="L80" s="204">
        <v>9072539</v>
      </c>
    </row>
    <row r="81" spans="1:13" x14ac:dyDescent="0.35">
      <c r="D81" s="336" t="s">
        <v>31</v>
      </c>
      <c r="E81" s="336">
        <v>9044835</v>
      </c>
      <c r="H81" s="336" t="s">
        <v>12</v>
      </c>
      <c r="I81" s="29">
        <v>72959</v>
      </c>
      <c r="K81" s="160" t="s">
        <v>4877</v>
      </c>
      <c r="L81" s="231">
        <v>9237120</v>
      </c>
    </row>
    <row r="82" spans="1:13" x14ac:dyDescent="0.35">
      <c r="A82" s="721" t="s">
        <v>55</v>
      </c>
      <c r="B82" s="721"/>
      <c r="D82" s="31"/>
      <c r="E82" s="28"/>
      <c r="H82" s="336" t="s">
        <v>255</v>
      </c>
      <c r="I82" s="29">
        <v>72965</v>
      </c>
      <c r="K82" t="s">
        <v>753</v>
      </c>
      <c r="L82" s="222">
        <v>9072533</v>
      </c>
    </row>
    <row r="83" spans="1:13" x14ac:dyDescent="0.35">
      <c r="A83" s="28" t="s">
        <v>12</v>
      </c>
      <c r="B83" s="28">
        <v>1058545</v>
      </c>
      <c r="D83" s="31"/>
      <c r="E83" s="28"/>
      <c r="H83" s="336" t="s">
        <v>13</v>
      </c>
      <c r="I83" s="29">
        <v>72966</v>
      </c>
      <c r="K83" t="s">
        <v>752</v>
      </c>
      <c r="L83" s="222">
        <v>9072534</v>
      </c>
    </row>
    <row r="84" spans="1:13" x14ac:dyDescent="0.35">
      <c r="A84" s="28" t="s">
        <v>255</v>
      </c>
      <c r="B84" s="204">
        <v>73909</v>
      </c>
      <c r="K84" t="s">
        <v>754</v>
      </c>
      <c r="L84" s="222">
        <v>9072535</v>
      </c>
    </row>
    <row r="85" spans="1:13" x14ac:dyDescent="0.35">
      <c r="D85" s="721" t="s">
        <v>75</v>
      </c>
      <c r="E85" s="721"/>
      <c r="K85" t="s">
        <v>755</v>
      </c>
      <c r="L85" s="222">
        <v>9072536</v>
      </c>
    </row>
    <row r="86" spans="1:13" x14ac:dyDescent="0.35">
      <c r="A86" s="721" t="s">
        <v>25</v>
      </c>
      <c r="B86" s="721"/>
      <c r="D86" s="28" t="s">
        <v>72</v>
      </c>
      <c r="E86" s="28">
        <v>9046469</v>
      </c>
      <c r="H86" s="721" t="s">
        <v>32</v>
      </c>
      <c r="I86" s="721"/>
    </row>
    <row r="87" spans="1:13" x14ac:dyDescent="0.35">
      <c r="A87" s="28" t="s">
        <v>12</v>
      </c>
      <c r="B87" s="28">
        <v>9099750</v>
      </c>
      <c r="D87" s="28" t="s">
        <v>256</v>
      </c>
      <c r="E87" s="28">
        <v>9072828</v>
      </c>
      <c r="H87" s="336" t="s">
        <v>56</v>
      </c>
      <c r="I87" s="204">
        <v>77644</v>
      </c>
      <c r="L87" t="s">
        <v>745</v>
      </c>
    </row>
    <row r="88" spans="1:13" x14ac:dyDescent="0.35">
      <c r="A88" s="28" t="s">
        <v>255</v>
      </c>
      <c r="B88" s="28">
        <v>9099760</v>
      </c>
      <c r="D88" s="28" t="s">
        <v>73</v>
      </c>
      <c r="E88" s="28">
        <v>9072829</v>
      </c>
      <c r="H88" s="336" t="s">
        <v>57</v>
      </c>
      <c r="I88" s="204">
        <v>77645</v>
      </c>
    </row>
    <row r="89" spans="1:13" x14ac:dyDescent="0.35">
      <c r="H89" s="336" t="s">
        <v>28</v>
      </c>
      <c r="I89" s="204">
        <v>77690</v>
      </c>
    </row>
    <row r="90" spans="1:13" x14ac:dyDescent="0.35">
      <c r="A90" s="721" t="s">
        <v>32</v>
      </c>
      <c r="B90" s="721"/>
      <c r="D90" s="721" t="s">
        <v>74</v>
      </c>
      <c r="E90" s="721"/>
      <c r="H90" s="337" t="s">
        <v>29</v>
      </c>
      <c r="I90" s="457">
        <v>73928</v>
      </c>
    </row>
    <row r="91" spans="1:13" x14ac:dyDescent="0.35">
      <c r="A91" s="28" t="s">
        <v>56</v>
      </c>
      <c r="B91" s="28">
        <v>9043459</v>
      </c>
      <c r="D91" s="28" t="s">
        <v>72</v>
      </c>
      <c r="E91" s="28">
        <v>9046472</v>
      </c>
      <c r="H91" s="31" t="s">
        <v>743</v>
      </c>
      <c r="I91" s="204">
        <v>77699</v>
      </c>
    </row>
    <row r="92" spans="1:13" x14ac:dyDescent="0.35">
      <c r="A92" s="28" t="s">
        <v>57</v>
      </c>
      <c r="B92" s="28">
        <v>9043462</v>
      </c>
      <c r="D92" s="28" t="s">
        <v>256</v>
      </c>
      <c r="E92" s="28">
        <v>9046472</v>
      </c>
      <c r="H92" s="31" t="s">
        <v>744</v>
      </c>
      <c r="I92" s="204">
        <v>48096</v>
      </c>
    </row>
    <row r="93" spans="1:13" x14ac:dyDescent="0.35">
      <c r="A93" s="28" t="s">
        <v>28</v>
      </c>
      <c r="B93" s="28">
        <v>9043465</v>
      </c>
      <c r="D93" s="28" t="s">
        <v>73</v>
      </c>
      <c r="E93" s="28">
        <v>60580</v>
      </c>
      <c r="H93" s="31" t="s">
        <v>31</v>
      </c>
      <c r="I93" s="204">
        <v>73932</v>
      </c>
    </row>
    <row r="94" spans="1:13" x14ac:dyDescent="0.35">
      <c r="A94" s="33" t="s">
        <v>29</v>
      </c>
      <c r="B94" s="33">
        <v>9043468</v>
      </c>
    </row>
    <row r="95" spans="1:13" x14ac:dyDescent="0.35">
      <c r="A95" s="31" t="s">
        <v>30</v>
      </c>
      <c r="B95" s="28">
        <v>9043474</v>
      </c>
      <c r="L95" t="s">
        <v>758</v>
      </c>
      <c r="M95" s="222">
        <v>9090270</v>
      </c>
    </row>
    <row r="96" spans="1:13" x14ac:dyDescent="0.35">
      <c r="A96" s="31" t="s">
        <v>31</v>
      </c>
      <c r="B96" s="28">
        <v>9043477</v>
      </c>
      <c r="L96" t="s">
        <v>759</v>
      </c>
      <c r="M96" s="222">
        <v>9071206</v>
      </c>
    </row>
    <row r="97" spans="1:13" x14ac:dyDescent="0.35">
      <c r="L97" t="s">
        <v>760</v>
      </c>
      <c r="M97" s="222">
        <v>9090270</v>
      </c>
    </row>
    <row r="98" spans="1:13" x14ac:dyDescent="0.35">
      <c r="A98" s="721" t="s">
        <v>58</v>
      </c>
      <c r="B98" s="721"/>
      <c r="D98" s="721" t="s">
        <v>780</v>
      </c>
      <c r="E98" s="721"/>
      <c r="L98" t="s">
        <v>761</v>
      </c>
      <c r="M98" s="222">
        <v>9071206</v>
      </c>
    </row>
    <row r="99" spans="1:13" x14ac:dyDescent="0.35">
      <c r="A99" s="28" t="s">
        <v>59</v>
      </c>
      <c r="B99" s="204">
        <v>73936</v>
      </c>
      <c r="D99" s="376" t="s">
        <v>12</v>
      </c>
      <c r="E99" s="222">
        <v>72960</v>
      </c>
      <c r="L99" t="s">
        <v>757</v>
      </c>
      <c r="M99" s="222">
        <v>9094280</v>
      </c>
    </row>
    <row r="100" spans="1:13" x14ac:dyDescent="0.35">
      <c r="A100" s="28" t="s">
        <v>60</v>
      </c>
      <c r="B100" s="204">
        <v>77643</v>
      </c>
      <c r="D100" s="376" t="s">
        <v>255</v>
      </c>
      <c r="E100" s="222">
        <v>72967</v>
      </c>
      <c r="L100" t="s">
        <v>762</v>
      </c>
      <c r="M100" s="222">
        <v>9094280</v>
      </c>
    </row>
    <row r="101" spans="1:13" x14ac:dyDescent="0.35">
      <c r="D101" s="376" t="s">
        <v>13</v>
      </c>
      <c r="E101" s="222">
        <v>72968</v>
      </c>
    </row>
    <row r="102" spans="1:13" x14ac:dyDescent="0.35">
      <c r="A102" s="721" t="s">
        <v>26</v>
      </c>
      <c r="B102" s="721"/>
    </row>
    <row r="103" spans="1:13" x14ac:dyDescent="0.35">
      <c r="A103" s="28" t="s">
        <v>12</v>
      </c>
      <c r="B103" s="28">
        <v>9155233</v>
      </c>
    </row>
    <row r="104" spans="1:13" x14ac:dyDescent="0.35">
      <c r="A104" s="28" t="s">
        <v>255</v>
      </c>
      <c r="B104" s="28">
        <v>9155234</v>
      </c>
      <c r="L104" t="s">
        <v>764</v>
      </c>
      <c r="M104" s="222">
        <v>9094270</v>
      </c>
    </row>
    <row r="105" spans="1:13" x14ac:dyDescent="0.35">
      <c r="A105" s="28" t="s">
        <v>13</v>
      </c>
      <c r="B105" s="28">
        <v>9155235</v>
      </c>
      <c r="L105" t="s">
        <v>765</v>
      </c>
      <c r="M105" s="222">
        <v>9071205</v>
      </c>
    </row>
    <row r="106" spans="1:13" x14ac:dyDescent="0.35">
      <c r="L106" t="s">
        <v>766</v>
      </c>
      <c r="M106" s="222">
        <v>9090260</v>
      </c>
    </row>
    <row r="107" spans="1:13" ht="28.5" x14ac:dyDescent="0.65">
      <c r="A107" s="724" t="s">
        <v>77</v>
      </c>
      <c r="B107" s="724"/>
      <c r="C107" s="724"/>
      <c r="D107" s="724"/>
      <c r="E107" s="724"/>
      <c r="F107" s="724"/>
      <c r="G107" s="724"/>
    </row>
    <row r="108" spans="1:13" x14ac:dyDescent="0.35">
      <c r="L108" t="s">
        <v>767</v>
      </c>
      <c r="M108" s="222">
        <v>9094280</v>
      </c>
    </row>
    <row r="109" spans="1:13" x14ac:dyDescent="0.35">
      <c r="A109" s="721" t="s">
        <v>19</v>
      </c>
      <c r="B109" s="721"/>
      <c r="D109" s="721" t="s">
        <v>20</v>
      </c>
      <c r="E109" s="721"/>
      <c r="L109" t="s">
        <v>765</v>
      </c>
      <c r="M109" s="222">
        <v>9071206</v>
      </c>
    </row>
    <row r="110" spans="1:13" x14ac:dyDescent="0.35">
      <c r="A110" s="28" t="s">
        <v>12</v>
      </c>
      <c r="B110" s="29">
        <v>1078660</v>
      </c>
      <c r="D110" s="28" t="s">
        <v>8</v>
      </c>
      <c r="E110" s="28">
        <v>1079199</v>
      </c>
      <c r="L110" t="s">
        <v>766</v>
      </c>
      <c r="M110" s="222">
        <v>9090270</v>
      </c>
    </row>
    <row r="111" spans="1:13" x14ac:dyDescent="0.35">
      <c r="A111" s="28" t="s">
        <v>255</v>
      </c>
      <c r="B111" s="29">
        <v>1078661</v>
      </c>
      <c r="D111" s="28" t="s">
        <v>14</v>
      </c>
      <c r="E111" s="28">
        <v>1079223</v>
      </c>
    </row>
    <row r="112" spans="1:13" x14ac:dyDescent="0.35">
      <c r="A112" s="28" t="s">
        <v>13</v>
      </c>
      <c r="B112" s="29">
        <v>1078662</v>
      </c>
    </row>
    <row r="113" spans="1:7" x14ac:dyDescent="0.35">
      <c r="A113" s="28" t="s">
        <v>18</v>
      </c>
      <c r="B113" s="29"/>
    </row>
    <row r="116" spans="1:7" x14ac:dyDescent="0.35">
      <c r="B116" s="725" t="s">
        <v>1161</v>
      </c>
      <c r="C116" s="725"/>
      <c r="D116" s="725"/>
      <c r="E116" s="725"/>
      <c r="F116" s="725"/>
      <c r="G116" s="725"/>
    </row>
    <row r="117" spans="1:7" x14ac:dyDescent="0.35">
      <c r="B117" s="725"/>
      <c r="C117" s="725"/>
      <c r="D117" s="725"/>
      <c r="E117" s="725"/>
      <c r="F117" s="725"/>
      <c r="G117" s="725"/>
    </row>
    <row r="119" spans="1:7" x14ac:dyDescent="0.35">
      <c r="A119" s="721" t="s">
        <v>19</v>
      </c>
      <c r="B119" s="721"/>
      <c r="D119" s="721" t="s">
        <v>20</v>
      </c>
      <c r="E119" s="721"/>
    </row>
    <row r="120" spans="1:7" x14ac:dyDescent="0.35">
      <c r="A120" s="442" t="s">
        <v>12</v>
      </c>
      <c r="B120" s="29">
        <v>9289590</v>
      </c>
      <c r="D120" s="442" t="s">
        <v>573</v>
      </c>
      <c r="E120" s="204">
        <v>9289598</v>
      </c>
    </row>
    <row r="121" spans="1:7" x14ac:dyDescent="0.35">
      <c r="A121" s="442" t="s">
        <v>255</v>
      </c>
      <c r="B121" s="29">
        <v>9289592</v>
      </c>
      <c r="D121" s="442" t="s">
        <v>1162</v>
      </c>
      <c r="E121" s="204">
        <v>9289609</v>
      </c>
    </row>
    <row r="122" spans="1:7" x14ac:dyDescent="0.35">
      <c r="A122" s="442" t="s">
        <v>13</v>
      </c>
      <c r="B122" s="29">
        <v>9289595</v>
      </c>
    </row>
  </sheetData>
  <mergeCells count="71">
    <mergeCell ref="L21:M21"/>
    <mergeCell ref="M25:N25"/>
    <mergeCell ref="L29:M29"/>
    <mergeCell ref="B116:G117"/>
    <mergeCell ref="A119:B119"/>
    <mergeCell ref="D119:E119"/>
    <mergeCell ref="J24:K24"/>
    <mergeCell ref="J30:K30"/>
    <mergeCell ref="G36:H36"/>
    <mergeCell ref="H86:I86"/>
    <mergeCell ref="H80:I80"/>
    <mergeCell ref="K73:L73"/>
    <mergeCell ref="J37:K37"/>
    <mergeCell ref="J44:K44"/>
    <mergeCell ref="J51:K51"/>
    <mergeCell ref="J58:K58"/>
    <mergeCell ref="J65:K65"/>
    <mergeCell ref="L35:M35"/>
    <mergeCell ref="L40:M40"/>
    <mergeCell ref="G42:H42"/>
    <mergeCell ref="D59:E59"/>
    <mergeCell ref="G49:H49"/>
    <mergeCell ref="G56:H56"/>
    <mergeCell ref="D98:E98"/>
    <mergeCell ref="A109:B109"/>
    <mergeCell ref="D109:E109"/>
    <mergeCell ref="A98:B98"/>
    <mergeCell ref="A102:B102"/>
    <mergeCell ref="A107:G107"/>
    <mergeCell ref="D66:E66"/>
    <mergeCell ref="A66:B66"/>
    <mergeCell ref="A72:B72"/>
    <mergeCell ref="A77:B77"/>
    <mergeCell ref="A82:B82"/>
    <mergeCell ref="A86:B86"/>
    <mergeCell ref="A90:B90"/>
    <mergeCell ref="D72:E72"/>
    <mergeCell ref="D77:E77"/>
    <mergeCell ref="D85:E85"/>
    <mergeCell ref="D90:E90"/>
    <mergeCell ref="A1:I1"/>
    <mergeCell ref="A64:I64"/>
    <mergeCell ref="D33:E33"/>
    <mergeCell ref="D39:E39"/>
    <mergeCell ref="D44:E44"/>
    <mergeCell ref="D50:E50"/>
    <mergeCell ref="D55:E55"/>
    <mergeCell ref="A35:B35"/>
    <mergeCell ref="A41:B41"/>
    <mergeCell ref="A46:B46"/>
    <mergeCell ref="A52:B52"/>
    <mergeCell ref="G2:I2"/>
    <mergeCell ref="A2:B2"/>
    <mergeCell ref="D2:E2"/>
    <mergeCell ref="D7:E7"/>
    <mergeCell ref="O35:P35"/>
    <mergeCell ref="O40:P40"/>
    <mergeCell ref="G7:H7"/>
    <mergeCell ref="A21:B21"/>
    <mergeCell ref="A26:B26"/>
    <mergeCell ref="D13:E13"/>
    <mergeCell ref="D18:E18"/>
    <mergeCell ref="A15:B15"/>
    <mergeCell ref="A14:B14"/>
    <mergeCell ref="A9:B9"/>
    <mergeCell ref="G20:H20"/>
    <mergeCell ref="A30:B30"/>
    <mergeCell ref="D24:E24"/>
    <mergeCell ref="D29:E29"/>
    <mergeCell ref="G24:H24"/>
    <mergeCell ref="G30:H30"/>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Лист8">
    <tabColor rgb="FF006600"/>
  </sheetPr>
  <dimension ref="A1:L210"/>
  <sheetViews>
    <sheetView showGridLines="0" showRowColHeaders="0" zoomScale="70" zoomScaleNormal="70" workbookViewId="0">
      <pane ySplit="1" topLeftCell="A2" activePane="bottomLeft" state="frozen"/>
      <selection pane="bottomLeft" activeCell="C4" sqref="C4"/>
    </sheetView>
  </sheetViews>
  <sheetFormatPr defaultColWidth="9.1796875" defaultRowHeight="14.5" x14ac:dyDescent="0.35"/>
  <cols>
    <col min="1" max="1" width="8.6328125" style="13" customWidth="1"/>
    <col min="2" max="2" width="24.7265625" style="13" customWidth="1"/>
    <col min="3" max="3" width="60.6328125" style="13" customWidth="1"/>
    <col min="4" max="4" width="8.54296875" style="13" customWidth="1"/>
    <col min="5" max="5" width="13.26953125" style="13" customWidth="1"/>
    <col min="6" max="7" width="9.1796875" style="13"/>
    <col min="8" max="8" width="25.7265625" style="13" customWidth="1"/>
    <col min="9" max="9" width="60.6328125" style="13" customWidth="1"/>
    <col min="10" max="10" width="8.54296875" style="13" customWidth="1"/>
    <col min="11" max="11" width="13.26953125" style="13" customWidth="1"/>
    <col min="12" max="12" width="14.26953125" style="13" customWidth="1"/>
    <col min="13" max="13" width="9.1796875" style="13"/>
    <col min="14" max="14" width="15" style="13" customWidth="1"/>
    <col min="15" max="16384" width="9.1796875" style="13"/>
  </cols>
  <sheetData>
    <row r="1" spans="1:12" s="191" customFormat="1" ht="69.75" customHeight="1" thickBot="1" x14ac:dyDescent="0.4">
      <c r="A1" s="752" t="s">
        <v>483</v>
      </c>
      <c r="B1" s="752"/>
      <c r="C1" s="752"/>
      <c r="D1" s="752"/>
      <c r="E1" s="752"/>
      <c r="F1" s="752"/>
      <c r="G1" s="752"/>
      <c r="H1" s="752"/>
      <c r="I1" s="752"/>
      <c r="J1" s="752"/>
      <c r="K1" s="752"/>
      <c r="L1" s="752"/>
    </row>
    <row r="2" spans="1:12" ht="120" customHeight="1" thickTop="1" thickBot="1" x14ac:dyDescent="0.4">
      <c r="B2" s="26"/>
      <c r="C2" s="246"/>
      <c r="D2" s="247"/>
      <c r="E2" s="247"/>
      <c r="F2" s="26"/>
      <c r="G2" s="26"/>
      <c r="L2" s="37"/>
    </row>
    <row r="3" spans="1:12" ht="18.75" customHeight="1" x14ac:dyDescent="0.35">
      <c r="B3" s="14" t="s">
        <v>6</v>
      </c>
      <c r="C3" s="137" t="s">
        <v>12</v>
      </c>
      <c r="D3" s="754">
        <v>1</v>
      </c>
      <c r="E3" s="734">
        <f>SUM(E8:E11)</f>
        <v>578.78000000000009</v>
      </c>
      <c r="F3" s="26"/>
      <c r="G3" s="26"/>
      <c r="H3" s="355" t="s">
        <v>6</v>
      </c>
      <c r="I3" s="354" t="s">
        <v>12</v>
      </c>
      <c r="J3" s="737">
        <v>1</v>
      </c>
      <c r="K3" s="739">
        <f>SUM(K8:K11)</f>
        <v>536.87000000000012</v>
      </c>
    </row>
    <row r="4" spans="1:12" ht="18.75" customHeight="1" x14ac:dyDescent="0.35">
      <c r="B4" s="244" t="s">
        <v>7</v>
      </c>
      <c r="C4" s="145" t="s">
        <v>572</v>
      </c>
      <c r="D4" s="755"/>
      <c r="E4" s="735"/>
      <c r="F4" s="26"/>
      <c r="G4" s="26"/>
      <c r="H4" s="357" t="s">
        <v>7</v>
      </c>
      <c r="I4" s="145" t="s">
        <v>572</v>
      </c>
      <c r="J4" s="738"/>
      <c r="K4" s="740"/>
    </row>
    <row r="5" spans="1:12" ht="18.75" customHeight="1" x14ac:dyDescent="0.35">
      <c r="B5" s="244" t="s">
        <v>570</v>
      </c>
      <c r="C5" s="145" t="s">
        <v>4866</v>
      </c>
      <c r="D5" s="756"/>
      <c r="E5" s="736"/>
      <c r="F5" s="26"/>
      <c r="G5" s="26"/>
      <c r="H5" s="357" t="s">
        <v>570</v>
      </c>
      <c r="I5" s="145" t="s">
        <v>4866</v>
      </c>
      <c r="J5" s="738"/>
      <c r="K5" s="740"/>
    </row>
    <row r="6" spans="1:12" ht="18.75" customHeight="1" thickBot="1" x14ac:dyDescent="0.4">
      <c r="B6" s="757"/>
      <c r="C6" s="758"/>
      <c r="D6" s="758"/>
      <c r="E6" s="759"/>
      <c r="F6" s="26"/>
      <c r="G6" s="26"/>
      <c r="H6" s="728"/>
      <c r="I6" s="729"/>
      <c r="J6" s="729"/>
      <c r="K6" s="730"/>
    </row>
    <row r="7" spans="1:12" x14ac:dyDescent="0.35">
      <c r="B7" s="16" t="s">
        <v>9</v>
      </c>
      <c r="C7" s="17" t="s">
        <v>10</v>
      </c>
      <c r="D7" s="17" t="s">
        <v>16</v>
      </c>
      <c r="E7" s="18" t="s">
        <v>11</v>
      </c>
      <c r="F7" s="26"/>
      <c r="G7" s="26"/>
      <c r="H7" s="16" t="s">
        <v>9</v>
      </c>
      <c r="I7" s="17" t="s">
        <v>10</v>
      </c>
      <c r="J7" s="17" t="s">
        <v>16</v>
      </c>
      <c r="K7" s="18" t="s">
        <v>11</v>
      </c>
    </row>
    <row r="8" spans="1:12" ht="30.5" customHeight="1" x14ac:dyDescent="0.35">
      <c r="B8" s="540">
        <f>VLOOKUP(C3,Hinges!$A$3:$B$6,2,0)</f>
        <v>9071205</v>
      </c>
      <c r="C8" s="424" t="str">
        <f>VLOOKUP(B8,Цены!$A:$B,2,0)</f>
        <v>Петля Sensys 8645i, угол 110°, чашка TH52, D35, накладная навеска (B 12,5), никелированная</v>
      </c>
      <c r="D8" s="425">
        <f>D3</f>
        <v>1</v>
      </c>
      <c r="E8" s="426">
        <f>IFERROR(VLOOKUP(B8,Sale!$A:$E,5,0),VLOOKUP(B8,Цены!$A:$G,7,0))*D8</f>
        <v>453.27000000000004</v>
      </c>
      <c r="F8" s="248"/>
      <c r="G8" s="248"/>
      <c r="H8" s="540">
        <f>VLOOKUP(I3,Hinges!$A$36:$B$38,2,0)</f>
        <v>9071313</v>
      </c>
      <c r="I8" s="424" t="str">
        <f>VLOOKUP(H8,Цены!$A:$B,2,0)</f>
        <v>Петля Sensys 8675, угол 110°, чашка TH52, D35, накладная навеска (B 12,5)</v>
      </c>
      <c r="J8" s="428">
        <f>J3</f>
        <v>1</v>
      </c>
      <c r="K8" s="426">
        <f>IFERROR(VLOOKUP(H8,Sale!$A:$E,5,0),VLOOKUP(H8,Цены!$A:$G,7,0))*J8</f>
        <v>411.36</v>
      </c>
    </row>
    <row r="9" spans="1:12" ht="30.5" customHeight="1" x14ac:dyDescent="0.35">
      <c r="B9" s="540">
        <f>VLOOKUP(C4,Hinges!$L$1:$Q$7,MATCH(C5,Hinges!$L$1:$Q$1,0),0)</f>
        <v>9071627</v>
      </c>
      <c r="C9" s="427" t="str">
        <f>VLOOKUP(B9,Цены!$A:$B,2,0)</f>
        <v>Монтажная планка крестообразная System 8099 для Sensys/Intermat, LR37, D3, с предустановленными евровинтами</v>
      </c>
      <c r="D9" s="425">
        <f>D3</f>
        <v>1</v>
      </c>
      <c r="E9" s="426">
        <f>IFERROR(VLOOKUP(B9,Sale!$A:$E,5,0),VLOOKUP(B9,Цены!$A:$G,7,0))*D9</f>
        <v>75.72</v>
      </c>
      <c r="F9" s="26"/>
      <c r="G9" s="26"/>
      <c r="H9" s="540">
        <f>VLOOKUP(I4,Hinges!$L$1:$Q$7,MATCH(I5,Hinges!$L$1:$Q$1,0),0)</f>
        <v>9071627</v>
      </c>
      <c r="I9" s="427" t="str">
        <f>VLOOKUP(H9,Цены!$A:$B,2,0)</f>
        <v>Монтажная планка крестообразная System 8099 для Sensys/Intermat, LR37, D3, с предустановленными евровинтами</v>
      </c>
      <c r="J9" s="428">
        <f>J3</f>
        <v>1</v>
      </c>
      <c r="K9" s="426">
        <f>IFERROR(VLOOKUP(H9,Sale!$A:$E,5,0),VLOOKUP(H9,Цены!$A:$G,7,0))*J9</f>
        <v>75.72</v>
      </c>
    </row>
    <row r="10" spans="1:12" ht="30.5" customHeight="1" x14ac:dyDescent="0.35">
      <c r="B10" s="540">
        <v>9082614</v>
      </c>
      <c r="C10" s="427" t="str">
        <f>VLOOKUP(B10,Цены!$A:$B,2,0)</f>
        <v>Заглушка для чашки петли Sensys (TH / TS), сталь</v>
      </c>
      <c r="D10" s="429">
        <f>D3</f>
        <v>1</v>
      </c>
      <c r="E10" s="426">
        <f>IFERROR(VLOOKUP(B10,Sale!$A:$E,5,0),VLOOKUP(B10,Цены!$A:$G,7,0))*D10</f>
        <v>27.97</v>
      </c>
      <c r="F10" s="26"/>
      <c r="G10" s="26"/>
      <c r="H10" s="540">
        <v>9082614</v>
      </c>
      <c r="I10" s="427" t="str">
        <f>VLOOKUP(H10,Цены!$A:$B,2,0)</f>
        <v>Заглушка для чашки петли Sensys (TH / TS), сталь</v>
      </c>
      <c r="J10" s="433">
        <f>J3</f>
        <v>1</v>
      </c>
      <c r="K10" s="426">
        <f>IFERROR(VLOOKUP(H10,Sale!$A:$E,5,0),VLOOKUP(H10,Цены!$A:$G,7,0))*J10</f>
        <v>27.97</v>
      </c>
    </row>
    <row r="11" spans="1:12" ht="30.5" customHeight="1" thickBot="1" x14ac:dyDescent="0.4">
      <c r="B11" s="541">
        <v>9082774</v>
      </c>
      <c r="C11" s="430" t="str">
        <f>VLOOKUP(B11,Цены!$A:$B,2,0)</f>
        <v>Заглушка на консоль петли Sensys, с логотипом Hettich, сталь</v>
      </c>
      <c r="D11" s="431">
        <f>D3</f>
        <v>1</v>
      </c>
      <c r="E11" s="432">
        <f>IFERROR(VLOOKUP(B11,Sale!$A:$E,5,0),VLOOKUP(B11,Цены!$A:$G,7,0))*D11</f>
        <v>21.82</v>
      </c>
      <c r="F11" s="26"/>
      <c r="G11" s="26"/>
      <c r="H11" s="541">
        <v>9082774</v>
      </c>
      <c r="I11" s="430" t="str">
        <f>VLOOKUP(H11,Цены!$A:$B,2,0)</f>
        <v>Заглушка на консоль петли Sensys, с логотипом Hettich, сталь</v>
      </c>
      <c r="J11" s="434">
        <f>J3</f>
        <v>1</v>
      </c>
      <c r="K11" s="432">
        <f>IFERROR(VLOOKUP(H11,Sale!$A:$E,5,0),VLOOKUP(H11,Цены!$A:$G,7,0))*J11</f>
        <v>21.82</v>
      </c>
    </row>
    <row r="12" spans="1:12" ht="39" customHeight="1" thickBot="1" x14ac:dyDescent="0.4">
      <c r="B12" s="203"/>
      <c r="C12" s="258"/>
      <c r="D12" s="380"/>
      <c r="E12" s="45"/>
      <c r="F12" s="26"/>
      <c r="G12" s="26"/>
      <c r="H12" s="203"/>
      <c r="I12" s="258"/>
      <c r="J12" s="180"/>
      <c r="K12" s="45"/>
    </row>
    <row r="13" spans="1:12" ht="18.5" customHeight="1" x14ac:dyDescent="0.35">
      <c r="B13" s="259" t="s">
        <v>588</v>
      </c>
      <c r="C13" s="362" t="s">
        <v>68</v>
      </c>
      <c r="D13" s="726" t="s">
        <v>779</v>
      </c>
      <c r="E13" s="727"/>
      <c r="F13" s="27"/>
      <c r="G13" s="27"/>
      <c r="H13" s="259" t="s">
        <v>588</v>
      </c>
      <c r="I13" s="358" t="s">
        <v>67</v>
      </c>
      <c r="J13" s="726" t="s">
        <v>65</v>
      </c>
      <c r="K13" s="727"/>
    </row>
    <row r="14" spans="1:12" ht="30.5" customHeight="1" thickBot="1" x14ac:dyDescent="0.4">
      <c r="B14" s="542">
        <f>VLOOKUP(D13,CHOOSE(IF(B13="Под прикручивание",1,IF(B13="Под запрессовку",2,3)),Hinges!$Q$23:$T$24,Hinges!$Q$27:$T$28),MATCH(C13,Hinges!$G$12:$J$12,0),0)</f>
        <v>9089601</v>
      </c>
      <c r="C14" s="435" t="str">
        <f>VLOOKUP(B14,Цены!$A:$B,2,0)</f>
        <v>Механизм Push to open Pin для петель, под прикручивание, длинный ход, цвет светло-серый</v>
      </c>
      <c r="D14" s="436">
        <v>1</v>
      </c>
      <c r="E14" s="437">
        <f>IFERROR(VLOOKUP(B14,Sale!$A:$E,5,0),VLOOKUP(B14,Цены!$A:$G,7,0))*D14</f>
        <v>867.58</v>
      </c>
      <c r="F14" s="27"/>
      <c r="G14" s="27"/>
      <c r="H14" s="542">
        <f>VLOOKUP(J13,CHOOSE(IF(H13="Под прикручивание",1,IF(H13="Под запрессовку",2,3)),Hinges!$G$12:$J$14,Hinges!$G$16:$J$18),MATCH(I13,Hinges!$G$12:$J$12,0),0)</f>
        <v>9089629</v>
      </c>
      <c r="I14" s="435" t="str">
        <f>VLOOKUP(H14,Цены!$A:$B,2,0)</f>
        <v>Механизм Push to open Magnet для петель, под прикручивание, короткий ход, цвет антрацит</v>
      </c>
      <c r="J14" s="436">
        <v>1</v>
      </c>
      <c r="K14" s="437">
        <f>IFERROR(VLOOKUP(H14,Sale!$A:$E,5,0),VLOOKUP(H14,Цены!$A:$G,7,0))*J14</f>
        <v>1084.6099999999999</v>
      </c>
    </row>
    <row r="15" spans="1:12" ht="28.5" x14ac:dyDescent="0.65">
      <c r="B15" s="181"/>
      <c r="C15" s="181"/>
      <c r="D15" s="181"/>
      <c r="E15" s="181"/>
      <c r="F15" s="27"/>
      <c r="G15" s="27"/>
      <c r="H15" s="181"/>
      <c r="I15" s="181"/>
      <c r="J15" s="181"/>
      <c r="K15" s="181"/>
    </row>
    <row r="16" spans="1:12" ht="29" thickBot="1" x14ac:dyDescent="0.7">
      <c r="B16" s="181"/>
      <c r="C16" s="181"/>
      <c r="D16" s="181"/>
      <c r="E16" s="181"/>
      <c r="F16" s="27"/>
      <c r="G16" s="27"/>
      <c r="H16" s="181"/>
      <c r="I16" s="181"/>
      <c r="J16" s="181"/>
      <c r="K16" s="181"/>
    </row>
    <row r="17" spans="2:11" x14ac:dyDescent="0.35">
      <c r="B17" s="16" t="s">
        <v>9</v>
      </c>
      <c r="C17" s="17" t="s">
        <v>10</v>
      </c>
      <c r="D17" s="17" t="s">
        <v>16</v>
      </c>
      <c r="E17" s="18" t="s">
        <v>11</v>
      </c>
      <c r="F17" s="27"/>
      <c r="G17" s="27"/>
      <c r="H17" s="16" t="s">
        <v>9</v>
      </c>
      <c r="I17" s="17" t="s">
        <v>10</v>
      </c>
      <c r="J17" s="17" t="s">
        <v>16</v>
      </c>
      <c r="K17" s="18" t="s">
        <v>11</v>
      </c>
    </row>
    <row r="18" spans="2:11" ht="30.5" customHeight="1" thickBot="1" x14ac:dyDescent="0.4">
      <c r="B18" s="541">
        <v>9071468</v>
      </c>
      <c r="C18" s="438" t="str">
        <f>VLOOKUP(B18,Цены!$A:$B,2,0)</f>
        <v>Ограничитель угла открывания для Sensys 8645i, 110°/85°, пластик, цвет белый</v>
      </c>
      <c r="D18" s="439">
        <f>D8</f>
        <v>1</v>
      </c>
      <c r="E18" s="432">
        <f>IFERROR(VLOOKUP(B18,Sale!$A:$E,5,0),VLOOKUP(B18,Цены!$A:$G,7,0))*D18</f>
        <v>20.71</v>
      </c>
      <c r="F18" s="27"/>
      <c r="G18" s="27"/>
      <c r="H18" s="541">
        <v>9071468</v>
      </c>
      <c r="I18" s="438" t="str">
        <f>VLOOKUP(H18,Цены!$A:$B,2,0)</f>
        <v>Ограничитель угла открывания для Sensys 8645i, 110°/85°, пластик, цвет белый</v>
      </c>
      <c r="J18" s="439">
        <f>J8</f>
        <v>1</v>
      </c>
      <c r="K18" s="432">
        <f>IFERROR(VLOOKUP(H18,Sale!$A:$E,5,0),VLOOKUP(H18,Цены!$A:$G,7,0))*J18</f>
        <v>20.71</v>
      </c>
    </row>
    <row r="19" spans="2:11" x14ac:dyDescent="0.35">
      <c r="B19" s="27"/>
      <c r="C19" s="27"/>
      <c r="D19" s="27"/>
      <c r="E19" s="27"/>
      <c r="F19" s="27"/>
      <c r="G19" s="27"/>
      <c r="H19" s="261"/>
      <c r="I19" s="262"/>
      <c r="J19" s="263"/>
      <c r="K19" s="264"/>
    </row>
    <row r="20" spans="2:11" x14ac:dyDescent="0.35">
      <c r="B20" s="27"/>
      <c r="C20" s="27"/>
      <c r="D20" s="27"/>
      <c r="E20" s="27"/>
      <c r="F20" s="27"/>
      <c r="G20" s="27"/>
      <c r="H20" s="261"/>
      <c r="I20" s="262"/>
      <c r="J20" s="263"/>
      <c r="K20" s="264"/>
    </row>
    <row r="21" spans="2:11" x14ac:dyDescent="0.35">
      <c r="B21" s="27"/>
      <c r="C21" s="27"/>
      <c r="D21" s="27"/>
      <c r="E21" s="27"/>
      <c r="F21" s="27"/>
      <c r="G21" s="27"/>
      <c r="H21" s="261"/>
      <c r="I21" s="262"/>
      <c r="J21" s="263"/>
      <c r="K21" s="264"/>
    </row>
    <row r="22" spans="2:11" ht="120" customHeight="1" thickBot="1" x14ac:dyDescent="0.4">
      <c r="B22" s="26"/>
      <c r="C22" s="26"/>
      <c r="D22" s="26"/>
      <c r="E22" s="26"/>
      <c r="F22" s="27"/>
      <c r="G22" s="27"/>
    </row>
    <row r="23" spans="2:11" ht="18.5" customHeight="1" x14ac:dyDescent="0.35">
      <c r="B23" s="355" t="s">
        <v>17</v>
      </c>
      <c r="C23" s="12" t="s">
        <v>18</v>
      </c>
      <c r="D23" s="737">
        <v>1</v>
      </c>
      <c r="E23" s="739">
        <f>SUM(E28:E31)</f>
        <v>974.0300000000002</v>
      </c>
      <c r="F23" s="27"/>
      <c r="G23" s="27"/>
      <c r="H23" s="355" t="s">
        <v>17</v>
      </c>
      <c r="I23" s="12" t="s">
        <v>18</v>
      </c>
      <c r="J23" s="737">
        <v>1</v>
      </c>
      <c r="K23" s="739">
        <f>SUM(K28:K31)</f>
        <v>1114.55</v>
      </c>
    </row>
    <row r="24" spans="2:11" ht="18.5" customHeight="1" x14ac:dyDescent="0.35">
      <c r="B24" s="357" t="s">
        <v>7</v>
      </c>
      <c r="C24" s="145" t="s">
        <v>572</v>
      </c>
      <c r="D24" s="738"/>
      <c r="E24" s="740"/>
      <c r="F24" s="27"/>
      <c r="G24" s="27"/>
      <c r="H24" s="357" t="s">
        <v>7</v>
      </c>
      <c r="I24" s="145" t="s">
        <v>572</v>
      </c>
      <c r="J24" s="738"/>
      <c r="K24" s="740"/>
    </row>
    <row r="25" spans="2:11" ht="18.5" customHeight="1" x14ac:dyDescent="0.35">
      <c r="B25" s="357" t="s">
        <v>570</v>
      </c>
      <c r="C25" s="145" t="s">
        <v>4866</v>
      </c>
      <c r="D25" s="738"/>
      <c r="E25" s="740"/>
      <c r="F25" s="27"/>
      <c r="G25" s="27"/>
      <c r="H25" s="357" t="s">
        <v>570</v>
      </c>
      <c r="I25" s="145" t="s">
        <v>4866</v>
      </c>
      <c r="J25" s="738"/>
      <c r="K25" s="740"/>
    </row>
    <row r="26" spans="2:11" ht="18.5" customHeight="1" thickBot="1" x14ac:dyDescent="0.4">
      <c r="B26" s="760"/>
      <c r="C26" s="761"/>
      <c r="D26" s="761"/>
      <c r="E26" s="762"/>
      <c r="F26" s="27"/>
      <c r="G26" s="27"/>
      <c r="H26" s="728"/>
      <c r="I26" s="729"/>
      <c r="J26" s="729"/>
      <c r="K26" s="730"/>
    </row>
    <row r="27" spans="2:11" ht="18.5" customHeight="1" x14ac:dyDescent="0.35">
      <c r="B27" s="16" t="s">
        <v>9</v>
      </c>
      <c r="C27" s="17" t="s">
        <v>10</v>
      </c>
      <c r="D27" s="17" t="s">
        <v>16</v>
      </c>
      <c r="E27" s="18" t="s">
        <v>11</v>
      </c>
      <c r="F27" s="27"/>
      <c r="G27" s="27"/>
      <c r="H27" s="16" t="s">
        <v>9</v>
      </c>
      <c r="I27" s="17" t="s">
        <v>10</v>
      </c>
      <c r="J27" s="17" t="s">
        <v>16</v>
      </c>
      <c r="K27" s="18" t="s">
        <v>11</v>
      </c>
    </row>
    <row r="28" spans="2:11" ht="30.5" customHeight="1" x14ac:dyDescent="0.35">
      <c r="B28" s="540">
        <f>VLOOKUP(C23,Hinges!$A$3:$B$8,2,0)</f>
        <v>9088021</v>
      </c>
      <c r="C28" s="424" t="str">
        <f>VLOOKUP(B28,Цены!$A:$B,2,0)</f>
        <v>Петля Sensys 8639i, угол корпуса W90, угол 95°, чашка TH52, D35, вкладная навеска (B 4), никелированная</v>
      </c>
      <c r="D28" s="428">
        <f>D23</f>
        <v>1</v>
      </c>
      <c r="E28" s="426">
        <f>IFERROR(VLOOKUP(B28,Sale!$A:$E,5,0),VLOOKUP(B28,Цены!$A:$G,7,0))*D28</f>
        <v>848.5200000000001</v>
      </c>
      <c r="F28" s="27"/>
      <c r="G28" s="27"/>
      <c r="H28" s="540">
        <f>VLOOKUP(I23,Hinges!$A$36:$B$40,2,0)</f>
        <v>9088181</v>
      </c>
      <c r="I28" s="424" t="str">
        <f>VLOOKUP(H28,Цены!$A:$B,2,0)</f>
        <v>Петля Sensys 8669, угол корпуса W90, угол 95°, чашка TH52, D35, вкладная навеска (B 4), никелированная</v>
      </c>
      <c r="J28" s="428">
        <f>J23</f>
        <v>1</v>
      </c>
      <c r="K28" s="426">
        <f>IFERROR(VLOOKUP(H28,Sale!$A:$E,5,0),VLOOKUP(H28,Цены!$A:$G,7,0))*J28</f>
        <v>989.04000000000008</v>
      </c>
    </row>
    <row r="29" spans="2:11" ht="30.5" customHeight="1" x14ac:dyDescent="0.35">
      <c r="B29" s="540">
        <f>VLOOKUP(C24,Hinges!$L$1:$Q$7,MATCH(C25,Hinges!$L$1:$Q$1,0),0)</f>
        <v>9071627</v>
      </c>
      <c r="C29" s="427" t="str">
        <f>VLOOKUP(B29,Цены!$A:$B,2,0)</f>
        <v>Монтажная планка крестообразная System 8099 для Sensys/Intermat, LR37, D3, с предустановленными евровинтами</v>
      </c>
      <c r="D29" s="428">
        <f>D23</f>
        <v>1</v>
      </c>
      <c r="E29" s="426">
        <f>IFERROR(VLOOKUP(B29,Sale!$A:$E,5,0),VLOOKUP(B29,Цены!$A:$G,7,0))*D29</f>
        <v>75.72</v>
      </c>
      <c r="F29" s="27"/>
      <c r="G29" s="27"/>
      <c r="H29" s="540">
        <f>VLOOKUP(I24,Hinges!$L$1:$Q$7,MATCH(I25,Hinges!$L$1:$Q$1,0),0)</f>
        <v>9071627</v>
      </c>
      <c r="I29" s="427" t="str">
        <f>VLOOKUP(H29,Цены!$A:$B,2,0)</f>
        <v>Монтажная планка крестообразная System 8099 для Sensys/Intermat, LR37, D3, с предустановленными евровинтами</v>
      </c>
      <c r="J29" s="428">
        <f>J23</f>
        <v>1</v>
      </c>
      <c r="K29" s="426">
        <f>IFERROR(VLOOKUP(H29,Sale!$A:$E,5,0),VLOOKUP(H29,Цены!$A:$G,7,0))*J29</f>
        <v>75.72</v>
      </c>
    </row>
    <row r="30" spans="2:11" ht="30.5" customHeight="1" x14ac:dyDescent="0.35">
      <c r="B30" s="540">
        <v>9082614</v>
      </c>
      <c r="C30" s="427" t="str">
        <f>VLOOKUP(B30,Цены!$A:$B,2,0)</f>
        <v>Заглушка для чашки петли Sensys (TH / TS), сталь</v>
      </c>
      <c r="D30" s="433">
        <f>D23</f>
        <v>1</v>
      </c>
      <c r="E30" s="426">
        <f>IFERROR(VLOOKUP(B30,Sale!$A:$E,5,0),VLOOKUP(B30,Цены!$A:$G,7,0))*D30</f>
        <v>27.97</v>
      </c>
      <c r="F30" s="27"/>
      <c r="G30" s="27"/>
      <c r="H30" s="540">
        <v>9082614</v>
      </c>
      <c r="I30" s="427" t="str">
        <f>VLOOKUP(H30,Цены!$A:$B,2,0)</f>
        <v>Заглушка для чашки петли Sensys (TH / TS), сталь</v>
      </c>
      <c r="J30" s="433">
        <f>J23</f>
        <v>1</v>
      </c>
      <c r="K30" s="426">
        <f>IFERROR(VLOOKUP(H30,Sale!$A:$E,5,0),VLOOKUP(H30,Цены!$A:$G,7,0))*J30</f>
        <v>27.97</v>
      </c>
    </row>
    <row r="31" spans="2:11" ht="30.5" customHeight="1" thickBot="1" x14ac:dyDescent="0.4">
      <c r="B31" s="541">
        <v>9082774</v>
      </c>
      <c r="C31" s="430" t="str">
        <f>VLOOKUP(B31,Цены!$A:$B,2,0)</f>
        <v>Заглушка на консоль петли Sensys, с логотипом Hettich, сталь</v>
      </c>
      <c r="D31" s="434">
        <f>D23</f>
        <v>1</v>
      </c>
      <c r="E31" s="432">
        <f>IFERROR(VLOOKUP(B31,Sale!$A:$E,5,0),VLOOKUP(B31,Цены!$A:$G,7,0))*D31</f>
        <v>21.82</v>
      </c>
      <c r="F31" s="27"/>
      <c r="G31" s="27"/>
      <c r="H31" s="541">
        <v>9082774</v>
      </c>
      <c r="I31" s="430" t="str">
        <f>VLOOKUP(H31,Цены!$A:$B,2,0)</f>
        <v>Заглушка на консоль петли Sensys, с логотипом Hettich, сталь</v>
      </c>
      <c r="J31" s="434">
        <f>J23</f>
        <v>1</v>
      </c>
      <c r="K31" s="432">
        <f>IFERROR(VLOOKUP(H31,Sale!$A:$E,5,0),VLOOKUP(H31,Цены!$A:$G,7,0))*J31</f>
        <v>21.82</v>
      </c>
    </row>
    <row r="32" spans="2:11" ht="31" customHeight="1" thickBot="1" x14ac:dyDescent="0.4">
      <c r="B32" s="203"/>
      <c r="C32" s="258"/>
      <c r="D32" s="180"/>
      <c r="E32" s="45"/>
      <c r="F32" s="27"/>
      <c r="G32" s="27"/>
      <c r="H32" s="203"/>
      <c r="I32" s="258"/>
      <c r="J32" s="180"/>
      <c r="K32" s="45"/>
    </row>
    <row r="33" spans="2:11" ht="18.5" customHeight="1" x14ac:dyDescent="0.35">
      <c r="B33" s="259" t="s">
        <v>588</v>
      </c>
      <c r="C33" s="362" t="s">
        <v>68</v>
      </c>
      <c r="D33" s="726" t="s">
        <v>779</v>
      </c>
      <c r="E33" s="727"/>
      <c r="F33" s="27"/>
      <c r="G33" s="27"/>
      <c r="H33" s="259" t="s">
        <v>588</v>
      </c>
      <c r="I33" s="358" t="s">
        <v>67</v>
      </c>
      <c r="J33" s="726" t="s">
        <v>66</v>
      </c>
      <c r="K33" s="727"/>
    </row>
    <row r="34" spans="2:11" ht="30.5" customHeight="1" thickBot="1" x14ac:dyDescent="0.4">
      <c r="B34" s="542">
        <f>VLOOKUP(D33,CHOOSE(IF(B33="Под прикручивание",1,IF(B33="Под запрессовку",2,3)),Hinges!$Q$23:$T$24,Hinges!$Q$27:$T$28),MATCH(C33,Hinges!$G$12:$J$12,0),0)</f>
        <v>9089601</v>
      </c>
      <c r="C34" s="435" t="str">
        <f>VLOOKUP(B34,Цены!$A:$B,2,0)</f>
        <v>Механизм Push to open Pin для петель, под прикручивание, длинный ход, цвет светло-серый</v>
      </c>
      <c r="D34" s="436">
        <v>1</v>
      </c>
      <c r="E34" s="437">
        <f>IFERROR(VLOOKUP(B34,Sale!$A:$E,5,0),VLOOKUP(B34,Цены!$A:$G,7,0))*D34</f>
        <v>867.58</v>
      </c>
      <c r="F34" s="27"/>
      <c r="G34" s="27"/>
      <c r="H34" s="542">
        <f>VLOOKUP(J33,CHOOSE(IF(H33="Под прикручивание",1,IF(H33="Под запрессовку",2,3)),Hinges!$G$12:$J$14,Hinges!$G$16:$J$18),MATCH(I33,Hinges!$G$12:$J$12,0),0)</f>
        <v>9089630</v>
      </c>
      <c r="I34" s="435" t="str">
        <f>VLOOKUP(H34,Цены!$A:$B,2,0)</f>
        <v>Механизм Push to open Magnet для петель, под прикручивание, длинный ход, цвет антрацит</v>
      </c>
      <c r="J34" s="436">
        <v>1</v>
      </c>
      <c r="K34" s="437">
        <f>IFERROR(VLOOKUP(H34,Sale!$A:$E,5,0),VLOOKUP(H34,Цены!$A:$G,7,0))*J34</f>
        <v>1197.3599999999999</v>
      </c>
    </row>
    <row r="35" spans="2:11" ht="28.5" x14ac:dyDescent="0.65">
      <c r="B35" s="181"/>
      <c r="C35" s="181"/>
      <c r="D35" s="181"/>
      <c r="E35" s="181"/>
      <c r="F35" s="27"/>
      <c r="G35" s="27"/>
      <c r="H35" s="181"/>
      <c r="I35" s="181"/>
      <c r="J35" s="181"/>
      <c r="K35" s="181"/>
    </row>
    <row r="36" spans="2:11" ht="29" thickBot="1" x14ac:dyDescent="0.7">
      <c r="B36" s="181"/>
      <c r="C36" s="181"/>
      <c r="D36" s="181"/>
      <c r="E36" s="181"/>
      <c r="F36" s="27"/>
      <c r="G36" s="27"/>
      <c r="H36" s="181"/>
      <c r="I36" s="181"/>
      <c r="J36" s="181"/>
      <c r="K36" s="181"/>
    </row>
    <row r="37" spans="2:11" x14ac:dyDescent="0.35">
      <c r="B37" s="16" t="s">
        <v>9</v>
      </c>
      <c r="C37" s="17" t="s">
        <v>10</v>
      </c>
      <c r="D37" s="17" t="s">
        <v>16</v>
      </c>
      <c r="E37" s="18" t="s">
        <v>11</v>
      </c>
      <c r="F37" s="27"/>
      <c r="G37" s="27"/>
      <c r="H37" s="16" t="s">
        <v>9</v>
      </c>
      <c r="I37" s="17" t="s">
        <v>10</v>
      </c>
      <c r="J37" s="17" t="s">
        <v>16</v>
      </c>
      <c r="K37" s="18" t="s">
        <v>11</v>
      </c>
    </row>
    <row r="38" spans="2:11" ht="30.5" customHeight="1" thickBot="1" x14ac:dyDescent="0.4">
      <c r="B38" s="541">
        <v>9072541</v>
      </c>
      <c r="C38" s="438" t="str">
        <f>VLOOKUP(B38,Цены!$A:$B,2,0)</f>
        <v>Ограничитель угла открывания угловых петель Sensys 8639i, 95°/85°, пластик, цвет черный</v>
      </c>
      <c r="D38" s="439">
        <f>D28</f>
        <v>1</v>
      </c>
      <c r="E38" s="432">
        <f>IFERROR(VLOOKUP(B38,Sale!$A:$E,5,0),VLOOKUP(B38,Цены!$A:$G,7,0))*D38</f>
        <v>20.71</v>
      </c>
      <c r="F38" s="27"/>
      <c r="G38" s="27"/>
      <c r="H38" s="541">
        <v>9072541</v>
      </c>
      <c r="I38" s="438" t="str">
        <f>VLOOKUP(H38,Цены!$A:$B,2,0)</f>
        <v>Ограничитель угла открывания угловых петель Sensys 8639i, 95°/85°, пластик, цвет черный</v>
      </c>
      <c r="J38" s="439">
        <f>J28</f>
        <v>1</v>
      </c>
      <c r="K38" s="432">
        <f>IFERROR(VLOOKUP(H38,Sale!$A:$E,5,0),VLOOKUP(H38,Цены!$A:$G,7,0))*J38</f>
        <v>20.71</v>
      </c>
    </row>
    <row r="39" spans="2:11" x14ac:dyDescent="0.35">
      <c r="B39" s="27"/>
      <c r="C39" s="27"/>
      <c r="D39" s="27"/>
      <c r="E39" s="27"/>
      <c r="F39" s="27"/>
      <c r="G39" s="27"/>
      <c r="H39" s="261"/>
      <c r="I39" s="262"/>
      <c r="J39" s="263"/>
      <c r="K39" s="264"/>
    </row>
    <row r="40" spans="2:11" x14ac:dyDescent="0.35">
      <c r="B40" s="27"/>
      <c r="C40" s="27"/>
      <c r="D40" s="27"/>
      <c r="E40" s="27"/>
      <c r="F40" s="27"/>
      <c r="G40" s="27"/>
      <c r="H40" s="261"/>
      <c r="I40" s="262"/>
      <c r="J40" s="263"/>
      <c r="K40" s="264"/>
    </row>
    <row r="41" spans="2:11" x14ac:dyDescent="0.35">
      <c r="B41" s="27"/>
      <c r="C41" s="27"/>
      <c r="D41" s="27"/>
      <c r="E41" s="27"/>
      <c r="F41" s="27"/>
      <c r="G41" s="27"/>
      <c r="H41" s="261"/>
      <c r="I41" s="262"/>
      <c r="J41" s="263"/>
      <c r="K41" s="264"/>
    </row>
    <row r="42" spans="2:11" ht="120" customHeight="1" thickBot="1" x14ac:dyDescent="0.4">
      <c r="B42" s="27"/>
      <c r="C42" s="27"/>
      <c r="D42" s="27"/>
      <c r="E42" s="27"/>
      <c r="F42" s="27"/>
      <c r="G42" s="27"/>
    </row>
    <row r="43" spans="2:11" ht="18.5" customHeight="1" x14ac:dyDescent="0.35">
      <c r="B43" s="355" t="s">
        <v>253</v>
      </c>
      <c r="C43" s="354" t="s">
        <v>30</v>
      </c>
      <c r="D43" s="744">
        <v>1</v>
      </c>
      <c r="E43" s="747">
        <f>SUM(E48:E51)</f>
        <v>974.0300000000002</v>
      </c>
      <c r="F43" s="27"/>
      <c r="G43" s="27"/>
      <c r="H43" s="355" t="s">
        <v>253</v>
      </c>
      <c r="I43" s="354" t="s">
        <v>30</v>
      </c>
      <c r="J43" s="737">
        <v>1</v>
      </c>
      <c r="K43" s="739">
        <f>SUM(K48:K51)</f>
        <v>1114.55</v>
      </c>
    </row>
    <row r="44" spans="2:11" ht="18.5" customHeight="1" x14ac:dyDescent="0.35">
      <c r="B44" s="357" t="s">
        <v>7</v>
      </c>
      <c r="C44" s="145" t="s">
        <v>572</v>
      </c>
      <c r="D44" s="745"/>
      <c r="E44" s="748"/>
      <c r="F44" s="27"/>
      <c r="G44" s="27"/>
      <c r="H44" s="357" t="s">
        <v>7</v>
      </c>
      <c r="I44" s="145" t="s">
        <v>572</v>
      </c>
      <c r="J44" s="738"/>
      <c r="K44" s="740"/>
    </row>
    <row r="45" spans="2:11" ht="18.5" customHeight="1" thickBot="1" x14ac:dyDescent="0.4">
      <c r="B45" s="357" t="s">
        <v>570</v>
      </c>
      <c r="C45" s="145" t="s">
        <v>4866</v>
      </c>
      <c r="D45" s="746"/>
      <c r="E45" s="749"/>
      <c r="F45" s="27"/>
      <c r="G45" s="27"/>
      <c r="H45" s="357" t="s">
        <v>570</v>
      </c>
      <c r="I45" s="145" t="s">
        <v>4866</v>
      </c>
      <c r="J45" s="738"/>
      <c r="K45" s="740"/>
    </row>
    <row r="46" spans="2:11" ht="18.5" customHeight="1" thickBot="1" x14ac:dyDescent="0.4">
      <c r="B46" s="68"/>
      <c r="C46" s="56"/>
      <c r="D46" s="750"/>
      <c r="E46" s="751"/>
      <c r="F46" s="27"/>
      <c r="G46" s="27"/>
      <c r="H46" s="353"/>
      <c r="I46" s="249"/>
      <c r="J46" s="729"/>
      <c r="K46" s="730"/>
    </row>
    <row r="47" spans="2:11" ht="18.5" customHeight="1" x14ac:dyDescent="0.35">
      <c r="B47" s="16" t="s">
        <v>9</v>
      </c>
      <c r="C47" s="17" t="s">
        <v>10</v>
      </c>
      <c r="D47" s="17" t="s">
        <v>16</v>
      </c>
      <c r="E47" s="18" t="s">
        <v>11</v>
      </c>
      <c r="F47" s="27"/>
      <c r="G47" s="27"/>
      <c r="H47" s="36" t="s">
        <v>9</v>
      </c>
      <c r="I47" s="34" t="s">
        <v>10</v>
      </c>
      <c r="J47" s="34" t="s">
        <v>16</v>
      </c>
      <c r="K47" s="55" t="s">
        <v>11</v>
      </c>
    </row>
    <row r="48" spans="2:11" ht="30.5" customHeight="1" x14ac:dyDescent="0.35">
      <c r="B48" s="540">
        <f>VLOOKUP(C43,Hinges!$A$16:$B$20,2,0)</f>
        <v>9088019</v>
      </c>
      <c r="C48" s="424" t="str">
        <f>VLOOKUP(B48,Цены!$A:$B,2,0)</f>
        <v>Петля Sensys 8639i, угол корпуса W45, угол 95°, чашка TH52, D35, накладная навеска (B -2), никелированная</v>
      </c>
      <c r="D48" s="428">
        <f>D43</f>
        <v>1</v>
      </c>
      <c r="E48" s="426">
        <f>IFERROR(VLOOKUP(B48,Sale!$A:$E,5,0),VLOOKUP(B48,Цены!$A:$G,7,0))*D48</f>
        <v>848.5200000000001</v>
      </c>
      <c r="F48" s="27"/>
      <c r="G48" s="27"/>
      <c r="H48" s="540">
        <f>VLOOKUP(I43,Hinges!$A$47:$B$51,2,0)</f>
        <v>9088179</v>
      </c>
      <c r="I48" s="424" t="str">
        <f>VLOOKUP(H48,Цены!$A:$B,2,0)</f>
        <v>Петля Sensys 8669, угол корпуса W45, угол 95°, чашка TH52, D35, накладная навеска (B -2), никелированная</v>
      </c>
      <c r="J48" s="428">
        <f>J43</f>
        <v>1</v>
      </c>
      <c r="K48" s="426">
        <f>IFERROR(VLOOKUP(H48,Sale!$A:$E,5,0),VLOOKUP(H48,Цены!$A:$G,7,0))*J48</f>
        <v>989.04000000000008</v>
      </c>
    </row>
    <row r="49" spans="2:11" ht="30.5" customHeight="1" x14ac:dyDescent="0.35">
      <c r="B49" s="540">
        <f>VLOOKUP(C44,Hinges!$L$1:$Q$7,MATCH(C45,Hinges!$L$1:$Q$1,0),0)</f>
        <v>9071627</v>
      </c>
      <c r="C49" s="427" t="str">
        <f>VLOOKUP(B49,Цены!$A:$B,2,0)</f>
        <v>Монтажная планка крестообразная System 8099 для Sensys/Intermat, LR37, D3, с предустановленными евровинтами</v>
      </c>
      <c r="D49" s="428">
        <f>D43</f>
        <v>1</v>
      </c>
      <c r="E49" s="426">
        <f>IFERROR(VLOOKUP(B49,Sale!$A:$E,5,0),VLOOKUP(B49,Цены!$A:$G,7,0))*D49</f>
        <v>75.72</v>
      </c>
      <c r="F49" s="27"/>
      <c r="G49" s="27"/>
      <c r="H49" s="540">
        <f>VLOOKUP(I44,Hinges!$L$1:$Q$7,MATCH(I45,Hinges!$L$1:$Q$1,0),0)</f>
        <v>9071627</v>
      </c>
      <c r="I49" s="427" t="str">
        <f>VLOOKUP(H49,Цены!$A:$B,2,0)</f>
        <v>Монтажная планка крестообразная System 8099 для Sensys/Intermat, LR37, D3, с предустановленными евровинтами</v>
      </c>
      <c r="J49" s="428">
        <f>J43</f>
        <v>1</v>
      </c>
      <c r="K49" s="426">
        <f>IFERROR(VLOOKUP(H49,Sale!$A:$E,5,0),VLOOKUP(H49,Цены!$A:$G,7,0))*J49</f>
        <v>75.72</v>
      </c>
    </row>
    <row r="50" spans="2:11" ht="30.5" customHeight="1" x14ac:dyDescent="0.35">
      <c r="B50" s="540">
        <v>9082614</v>
      </c>
      <c r="C50" s="427" t="str">
        <f>VLOOKUP(B50,Цены!$A:$B,2,0)</f>
        <v>Заглушка для чашки петли Sensys (TH / TS), сталь</v>
      </c>
      <c r="D50" s="433">
        <f>D43</f>
        <v>1</v>
      </c>
      <c r="E50" s="426">
        <f>IFERROR(VLOOKUP(B50,Sale!$A:$E,5,0),VLOOKUP(B50,Цены!$A:$G,7,0))*D50</f>
        <v>27.97</v>
      </c>
      <c r="F50" s="27"/>
      <c r="G50" s="27"/>
      <c r="H50" s="540">
        <v>9082614</v>
      </c>
      <c r="I50" s="427" t="str">
        <f>VLOOKUP(H50,Цены!$A:$B,2,0)</f>
        <v>Заглушка для чашки петли Sensys (TH / TS), сталь</v>
      </c>
      <c r="J50" s="433">
        <f>J43</f>
        <v>1</v>
      </c>
      <c r="K50" s="426">
        <f>IFERROR(VLOOKUP(H50,Sale!$A:$E,5,0),VLOOKUP(H50,Цены!$A:$G,7,0))*J50</f>
        <v>27.97</v>
      </c>
    </row>
    <row r="51" spans="2:11" ht="30.5" customHeight="1" thickBot="1" x14ac:dyDescent="0.4">
      <c r="B51" s="541">
        <v>9082774</v>
      </c>
      <c r="C51" s="430" t="str">
        <f>VLOOKUP(B51,Цены!$A:$B,2,0)</f>
        <v>Заглушка на консоль петли Sensys, с логотипом Hettich, сталь</v>
      </c>
      <c r="D51" s="434">
        <f>D43</f>
        <v>1</v>
      </c>
      <c r="E51" s="432">
        <f>IFERROR(VLOOKUP(B51,Sale!$A:$E,5,0),VLOOKUP(B51,Цены!$A:$G,7,0))*D51</f>
        <v>21.82</v>
      </c>
      <c r="F51" s="27"/>
      <c r="G51" s="27"/>
      <c r="H51" s="541">
        <v>9082774</v>
      </c>
      <c r="I51" s="430" t="str">
        <f>VLOOKUP(H51,Цены!$A:$B,2,0)</f>
        <v>Заглушка на консоль петли Sensys, с логотипом Hettich, сталь</v>
      </c>
      <c r="J51" s="434">
        <f>J43</f>
        <v>1</v>
      </c>
      <c r="K51" s="432">
        <f>IFERROR(VLOOKUP(H51,Sale!$A:$E,5,0),VLOOKUP(H51,Цены!$A:$G,7,0))*J51</f>
        <v>21.82</v>
      </c>
    </row>
    <row r="52" spans="2:11" ht="36" customHeight="1" thickBot="1" x14ac:dyDescent="0.4">
      <c r="B52" s="203"/>
      <c r="C52" s="258"/>
      <c r="D52" s="180"/>
      <c r="E52" s="45"/>
      <c r="F52" s="27"/>
      <c r="G52" s="27"/>
      <c r="H52" s="203"/>
      <c r="I52" s="258"/>
      <c r="J52" s="180"/>
      <c r="K52" s="45"/>
    </row>
    <row r="53" spans="2:11" ht="18.5" customHeight="1" x14ac:dyDescent="0.35">
      <c r="B53" s="259" t="s">
        <v>588</v>
      </c>
      <c r="C53" s="362" t="s">
        <v>68</v>
      </c>
      <c r="D53" s="726" t="s">
        <v>779</v>
      </c>
      <c r="E53" s="727"/>
      <c r="F53" s="27"/>
      <c r="G53" s="27"/>
      <c r="H53" s="259" t="s">
        <v>706</v>
      </c>
      <c r="I53" s="358" t="s">
        <v>67</v>
      </c>
      <c r="J53" s="726" t="s">
        <v>66</v>
      </c>
      <c r="K53" s="727"/>
    </row>
    <row r="54" spans="2:11" ht="30.5" customHeight="1" thickBot="1" x14ac:dyDescent="0.4">
      <c r="B54" s="542">
        <f>VLOOKUP(D53,CHOOSE(IF(B53="Под прикручивание",1,IF(B53="Под запрессовку",2,3)),Hinges!$Q$23:$T$24,Hinges!$Q$27:$T$28),MATCH(C53,Hinges!$G$12:$J$12,0),0)</f>
        <v>9089601</v>
      </c>
      <c r="C54" s="435" t="str">
        <f>VLOOKUP(B54,Цены!$A:$B,2,0)</f>
        <v>Механизм Push to open Pin для петель, под прикручивание, длинный ход, цвет светло-серый</v>
      </c>
      <c r="D54" s="436">
        <v>1</v>
      </c>
      <c r="E54" s="437">
        <f>IFERROR(VLOOKUP(B54,Sale!$A:$E,5,0),VLOOKUP(B54,Цены!$A:$G,7,0))*D54</f>
        <v>867.58</v>
      </c>
      <c r="F54" s="27"/>
      <c r="G54" s="27"/>
      <c r="H54" s="542">
        <f>VLOOKUP(J53,CHOOSE(IF(H53="Под прикручивание",1,IF(H53="Под запрессовку",2,3)),Hinges!$G$12:$J$14,Hinges!$G$16:$J$18),MATCH(I53,Hinges!$G$12:$J$12,0),0)</f>
        <v>9089632</v>
      </c>
      <c r="I54" s="435" t="str">
        <f>VLOOKUP(H54,Цены!$A:$B,2,0)</f>
        <v>Механизм Push to open Magnet для петель, под запрессовку, длинный ход, цвет антрацит</v>
      </c>
      <c r="J54" s="436">
        <v>1</v>
      </c>
      <c r="K54" s="437">
        <f>IFERROR(VLOOKUP(H54,Sale!$A:$E,5,0),VLOOKUP(H54,Цены!$A:$G,7,0))*J54</f>
        <v>1093.9000000000001</v>
      </c>
    </row>
    <row r="55" spans="2:11" ht="28.5" x14ac:dyDescent="0.65">
      <c r="B55" s="181"/>
      <c r="C55" s="181"/>
      <c r="D55" s="181"/>
      <c r="E55" s="181"/>
      <c r="F55" s="27"/>
      <c r="G55" s="27"/>
      <c r="H55" s="181"/>
      <c r="I55" s="181"/>
      <c r="J55" s="181"/>
      <c r="K55" s="181"/>
    </row>
    <row r="56" spans="2:11" ht="29" thickBot="1" x14ac:dyDescent="0.7">
      <c r="B56" s="181"/>
      <c r="C56" s="181"/>
      <c r="D56" s="181"/>
      <c r="E56" s="181"/>
      <c r="F56" s="27"/>
      <c r="G56" s="27"/>
      <c r="H56" s="181"/>
      <c r="I56" s="181"/>
      <c r="J56" s="181"/>
      <c r="K56" s="181"/>
    </row>
    <row r="57" spans="2:11" x14ac:dyDescent="0.35">
      <c r="B57" s="16" t="s">
        <v>9</v>
      </c>
      <c r="C57" s="17" t="s">
        <v>10</v>
      </c>
      <c r="D57" s="17" t="s">
        <v>16</v>
      </c>
      <c r="E57" s="18" t="s">
        <v>11</v>
      </c>
      <c r="F57" s="27"/>
      <c r="G57" s="27"/>
      <c r="H57" s="16" t="s">
        <v>9</v>
      </c>
      <c r="I57" s="17" t="s">
        <v>10</v>
      </c>
      <c r="J57" s="17" t="s">
        <v>16</v>
      </c>
      <c r="K57" s="18" t="s">
        <v>11</v>
      </c>
    </row>
    <row r="58" spans="2:11" ht="30.5" customHeight="1" thickBot="1" x14ac:dyDescent="0.4">
      <c r="B58" s="541">
        <v>9072541</v>
      </c>
      <c r="C58" s="438" t="str">
        <f>VLOOKUP(B58,Цены!$A:$B,2,0)</f>
        <v>Ограничитель угла открывания угловых петель Sensys 8639i, 95°/85°, пластик, цвет черный</v>
      </c>
      <c r="D58" s="439">
        <f>D48</f>
        <v>1</v>
      </c>
      <c r="E58" s="432">
        <f>IFERROR(VLOOKUP(B58,Sale!$A:$E,5,0),VLOOKUP(B58,Цены!$A:$G,7,0))*D58</f>
        <v>20.71</v>
      </c>
      <c r="F58" s="27"/>
      <c r="G58" s="27"/>
      <c r="H58" s="541">
        <v>9072541</v>
      </c>
      <c r="I58" s="438" t="str">
        <f>VLOOKUP(H58,Цены!$A:$B,2,0)</f>
        <v>Ограничитель угла открывания угловых петель Sensys 8639i, 95°/85°, пластик, цвет черный</v>
      </c>
      <c r="J58" s="439">
        <f>J48</f>
        <v>1</v>
      </c>
      <c r="K58" s="432">
        <f>IFERROR(VLOOKUP(H58,Sale!$A:$E,5,0),VLOOKUP(H58,Цены!$A:$G,7,0))*J58</f>
        <v>20.71</v>
      </c>
    </row>
    <row r="59" spans="2:11" x14ac:dyDescent="0.35">
      <c r="B59" s="27"/>
      <c r="C59" s="27"/>
      <c r="D59" s="27"/>
      <c r="E59" s="27"/>
      <c r="F59" s="27"/>
      <c r="G59" s="27"/>
      <c r="H59" s="261"/>
      <c r="I59" s="262"/>
      <c r="J59" s="263"/>
      <c r="K59" s="264"/>
    </row>
    <row r="60" spans="2:11" x14ac:dyDescent="0.35">
      <c r="B60" s="27"/>
      <c r="C60" s="27"/>
      <c r="D60" s="27"/>
      <c r="E60" s="27"/>
      <c r="F60" s="27"/>
      <c r="G60" s="27"/>
      <c r="H60" s="261"/>
      <c r="I60" s="262"/>
      <c r="J60" s="263"/>
      <c r="K60" s="264"/>
    </row>
    <row r="61" spans="2:11" x14ac:dyDescent="0.35">
      <c r="B61" s="27"/>
      <c r="C61" s="27"/>
      <c r="D61" s="27"/>
      <c r="E61" s="27"/>
      <c r="F61" s="27"/>
      <c r="G61" s="27"/>
      <c r="H61" s="261"/>
      <c r="I61" s="262"/>
      <c r="J61" s="263"/>
      <c r="K61" s="264"/>
    </row>
    <row r="62" spans="2:11" ht="120" customHeight="1" thickBot="1" x14ac:dyDescent="0.4">
      <c r="B62" s="27"/>
      <c r="C62" s="27"/>
      <c r="D62" s="27"/>
      <c r="E62" s="27"/>
      <c r="F62" s="27"/>
      <c r="G62" s="27"/>
    </row>
    <row r="63" spans="2:11" ht="18.5" customHeight="1" x14ac:dyDescent="0.35">
      <c r="B63" s="355" t="s">
        <v>254</v>
      </c>
      <c r="C63" s="354" t="s">
        <v>12</v>
      </c>
      <c r="D63" s="737">
        <v>1</v>
      </c>
      <c r="E63" s="739">
        <f>SUM(E68:E71)</f>
        <v>679.93000000000006</v>
      </c>
      <c r="F63" s="27"/>
      <c r="G63" s="27"/>
      <c r="H63" s="355" t="s">
        <v>254</v>
      </c>
      <c r="I63" s="354" t="s">
        <v>13</v>
      </c>
      <c r="J63" s="737">
        <v>1</v>
      </c>
      <c r="K63" s="739">
        <f>SUM(K68:K71)</f>
        <v>654.87000000000012</v>
      </c>
    </row>
    <row r="64" spans="2:11" ht="18.5" customHeight="1" x14ac:dyDescent="0.35">
      <c r="B64" s="357" t="s">
        <v>7</v>
      </c>
      <c r="C64" s="145" t="s">
        <v>572</v>
      </c>
      <c r="D64" s="738"/>
      <c r="E64" s="740"/>
      <c r="F64" s="27"/>
      <c r="G64" s="27"/>
      <c r="H64" s="357" t="s">
        <v>7</v>
      </c>
      <c r="I64" s="145" t="s">
        <v>572</v>
      </c>
      <c r="J64" s="738"/>
      <c r="K64" s="740"/>
    </row>
    <row r="65" spans="2:11" ht="18.5" customHeight="1" x14ac:dyDescent="0.35">
      <c r="B65" s="357" t="s">
        <v>570</v>
      </c>
      <c r="C65" s="145" t="s">
        <v>4866</v>
      </c>
      <c r="D65" s="738"/>
      <c r="E65" s="740"/>
      <c r="F65" s="27"/>
      <c r="G65" s="27"/>
      <c r="H65" s="357" t="s">
        <v>570</v>
      </c>
      <c r="I65" s="145" t="s">
        <v>4866</v>
      </c>
      <c r="J65" s="738"/>
      <c r="K65" s="740"/>
    </row>
    <row r="66" spans="2:11" ht="15" thickBot="1" x14ac:dyDescent="0.4">
      <c r="B66" s="741"/>
      <c r="C66" s="742"/>
      <c r="D66" s="742"/>
      <c r="E66" s="743"/>
      <c r="F66" s="27"/>
      <c r="G66" s="27"/>
      <c r="H66" s="728"/>
      <c r="I66" s="729"/>
      <c r="J66" s="729"/>
      <c r="K66" s="730"/>
    </row>
    <row r="67" spans="2:11" x14ac:dyDescent="0.35">
      <c r="B67" s="16" t="s">
        <v>9</v>
      </c>
      <c r="C67" s="17" t="s">
        <v>10</v>
      </c>
      <c r="D67" s="17" t="s">
        <v>16</v>
      </c>
      <c r="E67" s="18" t="s">
        <v>11</v>
      </c>
      <c r="F67" s="27"/>
      <c r="G67" s="27"/>
      <c r="H67" s="36" t="s">
        <v>9</v>
      </c>
      <c r="I67" s="34" t="s">
        <v>10</v>
      </c>
      <c r="J67" s="34" t="s">
        <v>16</v>
      </c>
      <c r="K67" s="55" t="s">
        <v>11</v>
      </c>
    </row>
    <row r="68" spans="2:11" ht="30.5" customHeight="1" x14ac:dyDescent="0.35">
      <c r="B68" s="540">
        <f>VLOOKUP(C63,Hinges!$A$10:$B$12,2,0)</f>
        <v>9090260</v>
      </c>
      <c r="C68" s="424" t="str">
        <f>VLOOKUP(B68,Цены!$A:$B,2,0)</f>
        <v>Петля Sensys 8631i, угол 95°, чашка TH52, D35, накладная навеска (B 12,5), никелированная</v>
      </c>
      <c r="D68" s="428">
        <f>D63</f>
        <v>1</v>
      </c>
      <c r="E68" s="426">
        <f>IFERROR(VLOOKUP(B68,Sale!$A:$E,5,0),VLOOKUP(B68,Цены!$A:$G,7,0))*D68</f>
        <v>554.41999999999996</v>
      </c>
      <c r="F68" s="27"/>
      <c r="G68" s="27"/>
      <c r="H68" s="540">
        <f>VLOOKUP(I63,Hinges!$A$42:$B$44,2,0)</f>
        <v>9091600</v>
      </c>
      <c r="I68" s="424" t="str">
        <f>VLOOKUP(H68,Цены!$A:$B,2,0)</f>
        <v>Петля Sensys 8661, угол 95°, чашка TH52, D35, вкладная навеска (B -4), никелированная</v>
      </c>
      <c r="J68" s="428">
        <f>J63</f>
        <v>1</v>
      </c>
      <c r="K68" s="426">
        <f>IFERROR(VLOOKUP(H68,Sale!$A:$E,5,0),VLOOKUP(H68,Цены!$A:$G,7,0))*J68</f>
        <v>529.36</v>
      </c>
    </row>
    <row r="69" spans="2:11" ht="30.5" customHeight="1" x14ac:dyDescent="0.35">
      <c r="B69" s="540">
        <f>VLOOKUP(C64,Hinges!$L$1:$Q$7,MATCH(C65,Hinges!$L$1:$Q$1,0),0)</f>
        <v>9071627</v>
      </c>
      <c r="C69" s="427" t="str">
        <f>VLOOKUP(B69,Цены!$A:$B,2,0)</f>
        <v>Монтажная планка крестообразная System 8099 для Sensys/Intermat, LR37, D3, с предустановленными евровинтами</v>
      </c>
      <c r="D69" s="428">
        <f>D63</f>
        <v>1</v>
      </c>
      <c r="E69" s="426">
        <f>IFERROR(VLOOKUP(B69,Sale!$A:$E,5,0),VLOOKUP(B69,Цены!$A:$G,7,0))*D69</f>
        <v>75.72</v>
      </c>
      <c r="F69" s="27"/>
      <c r="G69" s="27"/>
      <c r="H69" s="540">
        <f>VLOOKUP(I64,Hinges!$L$1:$Q$7,MATCH(I65,Hinges!$L$1:$Q$1,0),0)</f>
        <v>9071627</v>
      </c>
      <c r="I69" s="427" t="str">
        <f>VLOOKUP(H69,Цены!$A:$B,2,0)</f>
        <v>Монтажная планка крестообразная System 8099 для Sensys/Intermat, LR37, D3, с предустановленными евровинтами</v>
      </c>
      <c r="J69" s="428">
        <f>J63</f>
        <v>1</v>
      </c>
      <c r="K69" s="426">
        <f>IFERROR(VLOOKUP(H69,Sale!$A:$E,5,0),VLOOKUP(H69,Цены!$A:$G,7,0))*J69</f>
        <v>75.72</v>
      </c>
    </row>
    <row r="70" spans="2:11" ht="30.5" customHeight="1" x14ac:dyDescent="0.35">
      <c r="B70" s="540">
        <v>9082614</v>
      </c>
      <c r="C70" s="427" t="str">
        <f>VLOOKUP(B70,Цены!$A:$B,2,0)</f>
        <v>Заглушка для чашки петли Sensys (TH / TS), сталь</v>
      </c>
      <c r="D70" s="433">
        <f>D63</f>
        <v>1</v>
      </c>
      <c r="E70" s="426">
        <f>IFERROR(VLOOKUP(B70,Sale!$A:$E,5,0),VLOOKUP(B70,Цены!$A:$G,7,0))*D70</f>
        <v>27.97</v>
      </c>
      <c r="F70" s="27"/>
      <c r="G70" s="27"/>
      <c r="H70" s="540">
        <v>9082614</v>
      </c>
      <c r="I70" s="427" t="str">
        <f>VLOOKUP(H70,Цены!$A:$B,2,0)</f>
        <v>Заглушка для чашки петли Sensys (TH / TS), сталь</v>
      </c>
      <c r="J70" s="433">
        <f>J63</f>
        <v>1</v>
      </c>
      <c r="K70" s="426">
        <f>IFERROR(VLOOKUP(H70,Sale!$A:$E,5,0),VLOOKUP(H70,Цены!$A:$G,7,0))*J70</f>
        <v>27.97</v>
      </c>
    </row>
    <row r="71" spans="2:11" ht="30.5" customHeight="1" thickBot="1" x14ac:dyDescent="0.4">
      <c r="B71" s="541">
        <v>9082774</v>
      </c>
      <c r="C71" s="430" t="str">
        <f>VLOOKUP(B71,Цены!$A:$B,2,0)</f>
        <v>Заглушка на консоль петли Sensys, с логотипом Hettich, сталь</v>
      </c>
      <c r="D71" s="434">
        <f>D63</f>
        <v>1</v>
      </c>
      <c r="E71" s="432">
        <f>IFERROR(VLOOKUP(B71,Sale!$A:$E,5,0),VLOOKUP(B71,Цены!$A:$G,7,0))*D71</f>
        <v>21.82</v>
      </c>
      <c r="F71" s="27"/>
      <c r="G71" s="27"/>
      <c r="H71" s="541">
        <v>9082774</v>
      </c>
      <c r="I71" s="430" t="str">
        <f>VLOOKUP(H71,Цены!$A:$B,2,0)</f>
        <v>Заглушка на консоль петли Sensys, с логотипом Hettich, сталь</v>
      </c>
      <c r="J71" s="434">
        <f>J63</f>
        <v>1</v>
      </c>
      <c r="K71" s="432">
        <f>IFERROR(VLOOKUP(H71,Sale!$A:$E,5,0),VLOOKUP(H71,Цены!$A:$G,7,0))*J71</f>
        <v>21.82</v>
      </c>
    </row>
    <row r="72" spans="2:11" ht="32.5" customHeight="1" thickBot="1" x14ac:dyDescent="0.4">
      <c r="B72" s="203"/>
      <c r="C72" s="258"/>
      <c r="D72" s="180"/>
      <c r="E72" s="45"/>
      <c r="F72" s="27"/>
      <c r="G72" s="27"/>
      <c r="H72" s="203"/>
      <c r="I72" s="258"/>
      <c r="J72" s="180"/>
      <c r="K72" s="45"/>
    </row>
    <row r="73" spans="2:11" ht="18.5" customHeight="1" x14ac:dyDescent="0.35">
      <c r="B73" s="259" t="s">
        <v>588</v>
      </c>
      <c r="C73" s="362" t="s">
        <v>68</v>
      </c>
      <c r="D73" s="726" t="s">
        <v>779</v>
      </c>
      <c r="E73" s="727"/>
      <c r="F73" s="27"/>
      <c r="G73" s="27"/>
      <c r="H73" s="259" t="s">
        <v>588</v>
      </c>
      <c r="I73" s="358" t="s">
        <v>68</v>
      </c>
      <c r="J73" s="726" t="s">
        <v>65</v>
      </c>
      <c r="K73" s="727"/>
    </row>
    <row r="74" spans="2:11" ht="30.5" customHeight="1" thickBot="1" x14ac:dyDescent="0.4">
      <c r="B74" s="542">
        <f>VLOOKUP(D73,CHOOSE(IF(B73="Под прикручивание",1,IF(B73="Под запрессовку",2,3)),Hinges!$Q$23:$T$24,Hinges!$Q$27:$T$28),MATCH(C73,Hinges!$G$12:$J$12,0),0)</f>
        <v>9089601</v>
      </c>
      <c r="C74" s="435" t="str">
        <f>VLOOKUP(B74,Цены!$A:$B,2,0)</f>
        <v>Механизм Push to open Pin для петель, под прикручивание, длинный ход, цвет светло-серый</v>
      </c>
      <c r="D74" s="436">
        <v>1</v>
      </c>
      <c r="E74" s="437">
        <f>IFERROR(VLOOKUP(B74,Sale!$A:$E,5,0),VLOOKUP(B74,Цены!$A:$G,7,0))*D74</f>
        <v>867.58</v>
      </c>
      <c r="F74" s="27"/>
      <c r="G74" s="27"/>
      <c r="H74" s="542">
        <f>VLOOKUP(J73,CHOOSE(IF(H73="Под прикручивание",1,IF(H73="Под запрессовку",2,3)),Hinges!$G$12:$J$14,Hinges!$G$16:$J$18),MATCH(I73,Hinges!$G$12:$J$12,0),0)</f>
        <v>9089604</v>
      </c>
      <c r="I74" s="435" t="str">
        <f>VLOOKUP(H74,Цены!$A:$B,2,0)</f>
        <v>Механизм Push to open Magnet для петель, под прикручивание, короткий ход, цвет светло-серый</v>
      </c>
      <c r="J74" s="436">
        <v>1</v>
      </c>
      <c r="K74" s="437">
        <f>IFERROR(VLOOKUP(H74,Sale!$A:$E,5,0),VLOOKUP(H74,Цены!$A:$G,7,0))*J74</f>
        <v>779.74</v>
      </c>
    </row>
    <row r="75" spans="2:11" ht="28.5" x14ac:dyDescent="0.65">
      <c r="B75" s="181"/>
      <c r="C75" s="181"/>
      <c r="D75" s="181"/>
      <c r="E75" s="181"/>
      <c r="F75" s="27"/>
      <c r="G75" s="27"/>
      <c r="H75" s="181"/>
      <c r="I75" s="181"/>
      <c r="J75" s="181"/>
      <c r="K75" s="181"/>
    </row>
    <row r="76" spans="2:11" ht="29" thickBot="1" x14ac:dyDescent="0.7">
      <c r="B76" s="181"/>
      <c r="C76" s="181"/>
      <c r="D76" s="181"/>
      <c r="E76" s="181"/>
      <c r="F76" s="27"/>
      <c r="G76" s="27"/>
      <c r="H76" s="181"/>
      <c r="I76" s="181"/>
      <c r="J76" s="181"/>
      <c r="K76" s="181"/>
    </row>
    <row r="77" spans="2:11" x14ac:dyDescent="0.35">
      <c r="B77" s="16" t="s">
        <v>9</v>
      </c>
      <c r="C77" s="17" t="s">
        <v>10</v>
      </c>
      <c r="D77" s="17" t="s">
        <v>16</v>
      </c>
      <c r="E77" s="18" t="s">
        <v>11</v>
      </c>
      <c r="F77" s="27"/>
      <c r="G77" s="27"/>
      <c r="H77" s="16" t="s">
        <v>9</v>
      </c>
      <c r="I77" s="17" t="s">
        <v>10</v>
      </c>
      <c r="J77" s="17" t="s">
        <v>16</v>
      </c>
      <c r="K77" s="18" t="s">
        <v>11</v>
      </c>
    </row>
    <row r="78" spans="2:11" ht="30.5" customHeight="1" thickBot="1" x14ac:dyDescent="0.4">
      <c r="B78" s="541">
        <v>9103006</v>
      </c>
      <c r="C78" s="438" t="str">
        <f>VLOOKUP(B78,Цены!$A:$B,2,0)</f>
        <v>Ограничитель угла открывания для толстых дверей для Sensys 8631i, 95°/85°, сталь</v>
      </c>
      <c r="D78" s="439">
        <f>D68</f>
        <v>1</v>
      </c>
      <c r="E78" s="432">
        <f>IFERROR(VLOOKUP(B78,Sale!$A:$E,5,0),VLOOKUP(B78,Цены!$A:$G,7,0))*D78</f>
        <v>20.71</v>
      </c>
      <c r="F78" s="27"/>
      <c r="G78" s="27"/>
      <c r="H78" s="541">
        <v>9103006</v>
      </c>
      <c r="I78" s="438" t="str">
        <f>VLOOKUP(H78,Цены!$A:$B,2,0)</f>
        <v>Ограничитель угла открывания для толстых дверей для Sensys 8631i, 95°/85°, сталь</v>
      </c>
      <c r="J78" s="439">
        <f>J68</f>
        <v>1</v>
      </c>
      <c r="K78" s="432">
        <f>IFERROR(VLOOKUP(H78,Sale!$A:$E,5,0),VLOOKUP(H78,Цены!$A:$G,7,0))*J78</f>
        <v>20.71</v>
      </c>
    </row>
    <row r="79" spans="2:11" x14ac:dyDescent="0.35">
      <c r="B79" s="27"/>
      <c r="C79" s="27"/>
      <c r="D79" s="27"/>
      <c r="E79" s="27"/>
      <c r="F79" s="27"/>
      <c r="G79" s="27"/>
      <c r="H79" s="261"/>
      <c r="I79" s="262"/>
      <c r="J79" s="263"/>
      <c r="K79" s="264"/>
    </row>
    <row r="80" spans="2:11" x14ac:dyDescent="0.35">
      <c r="B80" s="27"/>
      <c r="C80" s="27"/>
      <c r="D80" s="27"/>
      <c r="E80" s="27"/>
      <c r="F80" s="27"/>
      <c r="G80" s="27"/>
      <c r="H80" s="261"/>
      <c r="I80" s="262"/>
      <c r="J80" s="263"/>
      <c r="K80" s="264"/>
    </row>
    <row r="81" spans="2:11" x14ac:dyDescent="0.35">
      <c r="B81" s="27"/>
      <c r="C81" s="27"/>
      <c r="D81" s="27"/>
      <c r="E81" s="27"/>
      <c r="F81" s="27"/>
      <c r="G81" s="27"/>
      <c r="H81" s="261"/>
      <c r="I81" s="262"/>
      <c r="J81" s="263"/>
      <c r="K81" s="264"/>
    </row>
    <row r="82" spans="2:11" ht="120" customHeight="1" thickBot="1" x14ac:dyDescent="0.4">
      <c r="B82" s="26"/>
      <c r="C82" s="26"/>
      <c r="D82" s="26"/>
      <c r="E82" s="26"/>
      <c r="F82" s="27"/>
      <c r="G82" s="27"/>
    </row>
    <row r="83" spans="2:11" ht="18.5" customHeight="1" x14ac:dyDescent="0.35">
      <c r="B83" s="355" t="s">
        <v>23</v>
      </c>
      <c r="C83" s="354" t="s">
        <v>12</v>
      </c>
      <c r="D83" s="737">
        <v>1</v>
      </c>
      <c r="E83" s="739">
        <f>SUM(E88:E91)</f>
        <v>840.85000000000014</v>
      </c>
      <c r="F83" s="26"/>
      <c r="G83" s="25"/>
      <c r="H83" s="355" t="s">
        <v>23</v>
      </c>
      <c r="I83" s="354" t="s">
        <v>13</v>
      </c>
      <c r="J83" s="737">
        <v>1</v>
      </c>
      <c r="K83" s="739">
        <f>SUM(K88:K91)</f>
        <v>797.95</v>
      </c>
    </row>
    <row r="84" spans="2:11" ht="18.5" customHeight="1" x14ac:dyDescent="0.35">
      <c r="B84" s="357" t="s">
        <v>7</v>
      </c>
      <c r="C84" s="145" t="s">
        <v>572</v>
      </c>
      <c r="D84" s="738"/>
      <c r="E84" s="740"/>
      <c r="F84" s="26"/>
      <c r="G84" s="25"/>
      <c r="H84" s="357" t="s">
        <v>7</v>
      </c>
      <c r="I84" s="145" t="s">
        <v>572</v>
      </c>
      <c r="J84" s="738"/>
      <c r="K84" s="740"/>
    </row>
    <row r="85" spans="2:11" ht="18.5" customHeight="1" x14ac:dyDescent="0.35">
      <c r="B85" s="357" t="s">
        <v>570</v>
      </c>
      <c r="C85" s="145" t="s">
        <v>4866</v>
      </c>
      <c r="D85" s="738"/>
      <c r="E85" s="740"/>
      <c r="F85" s="26"/>
      <c r="G85" s="25"/>
      <c r="H85" s="357" t="s">
        <v>570</v>
      </c>
      <c r="I85" s="145" t="s">
        <v>4866</v>
      </c>
      <c r="J85" s="738"/>
      <c r="K85" s="740"/>
    </row>
    <row r="86" spans="2:11" ht="18.5" customHeight="1" thickBot="1" x14ac:dyDescent="0.4">
      <c r="B86" s="728"/>
      <c r="C86" s="729"/>
      <c r="D86" s="729"/>
      <c r="E86" s="730"/>
      <c r="F86" s="26"/>
      <c r="G86" s="25"/>
      <c r="H86" s="728"/>
      <c r="I86" s="729"/>
      <c r="J86" s="729"/>
      <c r="K86" s="730"/>
    </row>
    <row r="87" spans="2:11" x14ac:dyDescent="0.35">
      <c r="B87" s="36" t="s">
        <v>9</v>
      </c>
      <c r="C87" s="34" t="s">
        <v>10</v>
      </c>
      <c r="D87" s="34" t="s">
        <v>16</v>
      </c>
      <c r="E87" s="55" t="s">
        <v>11</v>
      </c>
      <c r="F87" s="24"/>
      <c r="G87" s="25"/>
      <c r="H87" s="36" t="s">
        <v>9</v>
      </c>
      <c r="I87" s="34" t="s">
        <v>10</v>
      </c>
      <c r="J87" s="34" t="s">
        <v>16</v>
      </c>
      <c r="K87" s="55" t="s">
        <v>11</v>
      </c>
    </row>
    <row r="88" spans="2:11" ht="30.5" customHeight="1" x14ac:dyDescent="0.35">
      <c r="B88" s="540">
        <f>VLOOKUP(C83,Hinges!$A$22:$B$24,2,0)</f>
        <v>9094270</v>
      </c>
      <c r="C88" s="424" t="str">
        <f>VLOOKUP(B88,Цены!A:B,2,0)</f>
        <v>Петля Sensys 8646i, угол 110°, чашка TH52, D35, накладная навеска (B 12,5), никелированная</v>
      </c>
      <c r="D88" s="428">
        <f>D83</f>
        <v>1</v>
      </c>
      <c r="E88" s="426">
        <f>IFERROR(VLOOKUP(B88,Sale!$A:$E,5,0),VLOOKUP(B88,Цены!$A:$G,7,0))*D88</f>
        <v>715.34</v>
      </c>
      <c r="F88" s="24"/>
      <c r="G88" s="25"/>
      <c r="H88" s="540">
        <f>VLOOKUP(I83,Hinges!$A$53:$B$55,2,0)</f>
        <v>9094470</v>
      </c>
      <c r="I88" s="424" t="str">
        <f>VLOOKUP(H88,Цены!$A:$B,2,0)</f>
        <v>Петля Sensys 8676, угол 110°, чашка TH52, D35, вкладная навеска (B -4), никелированная</v>
      </c>
      <c r="J88" s="428">
        <f>J83</f>
        <v>1</v>
      </c>
      <c r="K88" s="426">
        <f>IFERROR(VLOOKUP(H88,Sale!$A:$E,5,0),VLOOKUP(H88,Цены!$A:$G,7,0))*J88</f>
        <v>672.43999999999994</v>
      </c>
    </row>
    <row r="89" spans="2:11" ht="30.5" customHeight="1" x14ac:dyDescent="0.35">
      <c r="B89" s="540">
        <f>VLOOKUP(C84,Hinges!$L$1:$Q$7,MATCH(C85,Hinges!$L$1:$Q$1,0),0)</f>
        <v>9071627</v>
      </c>
      <c r="C89" s="427" t="str">
        <f>VLOOKUP(B89,Цены!$A:$B,2,0)</f>
        <v>Монтажная планка крестообразная System 8099 для Sensys/Intermat, LR37, D3, с предустановленными евровинтами</v>
      </c>
      <c r="D89" s="428">
        <f>D83</f>
        <v>1</v>
      </c>
      <c r="E89" s="426">
        <f>IFERROR(VLOOKUP(B89,Sale!$A:$E,5,0),VLOOKUP(B89,Цены!$A:$G,7,0))*D89</f>
        <v>75.72</v>
      </c>
      <c r="F89" s="24"/>
      <c r="G89" s="25"/>
      <c r="H89" s="540">
        <f>VLOOKUP(I84,Hinges!$L$1:$Q$7,MATCH(I85,Hinges!$L$1:$Q$1,0),0)</f>
        <v>9071627</v>
      </c>
      <c r="I89" s="427" t="str">
        <f>VLOOKUP(H89,Цены!$A:$B,2,0)</f>
        <v>Монтажная планка крестообразная System 8099 для Sensys/Intermat, LR37, D3, с предустановленными евровинтами</v>
      </c>
      <c r="J89" s="428">
        <f>J83</f>
        <v>1</v>
      </c>
      <c r="K89" s="426">
        <f>IFERROR(VLOOKUP(H89,Sale!$A:$E,5,0),VLOOKUP(H89,Цены!$A:$G,7,0))*J89</f>
        <v>75.72</v>
      </c>
    </row>
    <row r="90" spans="2:11" ht="30.5" customHeight="1" x14ac:dyDescent="0.35">
      <c r="B90" s="540">
        <v>9082614</v>
      </c>
      <c r="C90" s="427" t="str">
        <f>VLOOKUP(B90,Цены!$A:$B,2,0)</f>
        <v>Заглушка для чашки петли Sensys (TH / TS), сталь</v>
      </c>
      <c r="D90" s="433">
        <f>D83</f>
        <v>1</v>
      </c>
      <c r="E90" s="426">
        <f>IFERROR(VLOOKUP(B90,Sale!$A:$E,5,0),VLOOKUP(B90,Цены!$A:$G,7,0))*D90</f>
        <v>27.97</v>
      </c>
      <c r="F90" s="24"/>
      <c r="G90" s="25"/>
      <c r="H90" s="540">
        <v>9082614</v>
      </c>
      <c r="I90" s="427" t="str">
        <f>VLOOKUP(H90,Цены!$A:$B,2,0)</f>
        <v>Заглушка для чашки петли Sensys (TH / TS), сталь</v>
      </c>
      <c r="J90" s="433">
        <f>J83</f>
        <v>1</v>
      </c>
      <c r="K90" s="426">
        <f>IFERROR(VLOOKUP(H90,Sale!$A:$E,5,0),VLOOKUP(H90,Цены!$A:$G,7,0))*J90</f>
        <v>27.97</v>
      </c>
    </row>
    <row r="91" spans="2:11" ht="30.5" customHeight="1" thickBot="1" x14ac:dyDescent="0.4">
      <c r="B91" s="541">
        <v>9082774</v>
      </c>
      <c r="C91" s="430" t="str">
        <f>VLOOKUP(B91,Цены!$A:$B,2,0)</f>
        <v>Заглушка на консоль петли Sensys, с логотипом Hettich, сталь</v>
      </c>
      <c r="D91" s="434">
        <f>D83</f>
        <v>1</v>
      </c>
      <c r="E91" s="432">
        <f>IFERROR(VLOOKUP(B91,Sale!$A:$E,5,0),VLOOKUP(B91,Цены!$A:$G,7,0))*D91</f>
        <v>21.82</v>
      </c>
      <c r="F91" s="24"/>
      <c r="G91" s="25"/>
      <c r="H91" s="541">
        <v>9082774</v>
      </c>
      <c r="I91" s="430" t="str">
        <f>VLOOKUP(H91,Цены!$A:$B,2,0)</f>
        <v>Заглушка на консоль петли Sensys, с логотипом Hettich, сталь</v>
      </c>
      <c r="J91" s="434">
        <f>J83</f>
        <v>1</v>
      </c>
      <c r="K91" s="432">
        <f>IFERROR(VLOOKUP(H91,Sale!$A:$E,5,0),VLOOKUP(H91,Цены!$A:$G,7,0))*J91</f>
        <v>21.82</v>
      </c>
    </row>
    <row r="92" spans="2:11" ht="33.5" customHeight="1" thickBot="1" x14ac:dyDescent="0.4">
      <c r="B92" s="203"/>
      <c r="C92" s="258"/>
      <c r="D92" s="180"/>
      <c r="E92" s="45"/>
      <c r="F92" s="26"/>
      <c r="G92" s="26"/>
      <c r="H92" s="203"/>
      <c r="I92" s="258"/>
      <c r="J92" s="180"/>
      <c r="K92" s="45"/>
    </row>
    <row r="93" spans="2:11" ht="18.5" customHeight="1" x14ac:dyDescent="0.35">
      <c r="B93" s="259" t="s">
        <v>588</v>
      </c>
      <c r="C93" s="362" t="s">
        <v>68</v>
      </c>
      <c r="D93" s="726" t="s">
        <v>779</v>
      </c>
      <c r="E93" s="727"/>
      <c r="H93" s="259" t="s">
        <v>588</v>
      </c>
      <c r="I93" s="358" t="s">
        <v>68</v>
      </c>
      <c r="J93" s="726" t="s">
        <v>65</v>
      </c>
      <c r="K93" s="727"/>
    </row>
    <row r="94" spans="2:11" ht="30.5" customHeight="1" thickBot="1" x14ac:dyDescent="0.4">
      <c r="B94" s="542">
        <f>VLOOKUP(D93,CHOOSE(IF(B93="Под прикручивание",1,IF(B93="Под запрессовку",2,3)),Hinges!$Q$23:$T$24,Hinges!$Q$27:$T$28),MATCH(C93,Hinges!$G$12:$J$12,0),0)</f>
        <v>9089601</v>
      </c>
      <c r="C94" s="435" t="str">
        <f>VLOOKUP(B94,Цены!$A:$B,2,0)</f>
        <v>Механизм Push to open Pin для петель, под прикручивание, длинный ход, цвет светло-серый</v>
      </c>
      <c r="D94" s="436">
        <v>1</v>
      </c>
      <c r="E94" s="437">
        <f>IFERROR(VLOOKUP(B94,Sale!$A:$E,5,0),VLOOKUP(B94,Цены!$A:$G,7,0))*D94</f>
        <v>867.58</v>
      </c>
      <c r="H94" s="542">
        <f>VLOOKUP(J93,CHOOSE(IF(H93="Под прикручивание",1,IF(H93="Под запрессовку",2,3)),Hinges!$G$12:$J$14,Hinges!$G$16:$J$18),MATCH(I93,Hinges!$G$12:$J$12,0),0)</f>
        <v>9089604</v>
      </c>
      <c r="I94" s="435" t="str">
        <f>VLOOKUP(H94,Цены!$A:$B,2,0)</f>
        <v>Механизм Push to open Magnet для петель, под прикручивание, короткий ход, цвет светло-серый</v>
      </c>
      <c r="J94" s="436">
        <v>1</v>
      </c>
      <c r="K94" s="437">
        <f>IFERROR(VLOOKUP(H94,Sale!$A:$E,5,0),VLOOKUP(H94,Цены!$A:$G,7,0))*J94</f>
        <v>779.74</v>
      </c>
    </row>
    <row r="95" spans="2:11" ht="28.5" x14ac:dyDescent="0.65">
      <c r="B95" s="181"/>
      <c r="C95" s="181"/>
      <c r="D95" s="181"/>
      <c r="E95" s="181"/>
      <c r="F95" s="27"/>
      <c r="G95" s="27"/>
      <c r="H95" s="181"/>
      <c r="I95" s="181"/>
      <c r="J95" s="181"/>
      <c r="K95" s="181"/>
    </row>
    <row r="96" spans="2:11" ht="29" thickBot="1" x14ac:dyDescent="0.7">
      <c r="B96" s="181"/>
      <c r="C96" s="181"/>
      <c r="D96" s="181"/>
      <c r="E96" s="181"/>
      <c r="F96" s="27"/>
      <c r="G96" s="27"/>
      <c r="H96" s="181"/>
      <c r="I96" s="181"/>
      <c r="J96" s="181"/>
      <c r="K96" s="181"/>
    </row>
    <row r="97" spans="2:11" x14ac:dyDescent="0.35">
      <c r="B97" s="16" t="s">
        <v>9</v>
      </c>
      <c r="C97" s="17" t="s">
        <v>10</v>
      </c>
      <c r="D97" s="17" t="s">
        <v>16</v>
      </c>
      <c r="E97" s="18" t="s">
        <v>11</v>
      </c>
      <c r="F97" s="27"/>
      <c r="G97" s="27"/>
      <c r="H97" s="16" t="s">
        <v>9</v>
      </c>
      <c r="I97" s="17" t="s">
        <v>10</v>
      </c>
      <c r="J97" s="17" t="s">
        <v>16</v>
      </c>
      <c r="K97" s="18" t="s">
        <v>11</v>
      </c>
    </row>
    <row r="98" spans="2:11" ht="30.5" customHeight="1" thickBot="1" x14ac:dyDescent="0.4">
      <c r="B98" s="541">
        <v>9076440</v>
      </c>
      <c r="C98" s="438" t="str">
        <f>VLOOKUP(B98,Цены!$A:$B,2,0)</f>
        <v>Ограничитель угла открывания для тонких дверей для Sensys 8646i, 110°/85°, пластик, цвет антрацит</v>
      </c>
      <c r="D98" s="439">
        <v>1</v>
      </c>
      <c r="E98" s="432">
        <f>IFERROR(VLOOKUP(B98,Sale!$A:$E,5,0),VLOOKUP(B98,Цены!$A:$G,7,0))*D98</f>
        <v>20.71</v>
      </c>
      <c r="F98" s="27"/>
      <c r="G98" s="27"/>
      <c r="H98" s="541">
        <v>9076440</v>
      </c>
      <c r="I98" s="438" t="str">
        <f>VLOOKUP(H98,Цены!$A:$B,2,0)</f>
        <v>Ограничитель угла открывания для тонких дверей для Sensys 8646i, 110°/85°, пластик, цвет антрацит</v>
      </c>
      <c r="J98" s="439">
        <v>1</v>
      </c>
      <c r="K98" s="432">
        <f>IFERROR(VLOOKUP(H98,Sale!$A:$E,5,0),VLOOKUP(H98,Цены!$A:$G,7,0))*J98</f>
        <v>20.71</v>
      </c>
    </row>
    <row r="99" spans="2:11" x14ac:dyDescent="0.35">
      <c r="H99" s="261"/>
      <c r="I99" s="262"/>
      <c r="J99" s="263"/>
      <c r="K99" s="264"/>
    </row>
    <row r="100" spans="2:11" x14ac:dyDescent="0.35">
      <c r="H100" s="261"/>
      <c r="I100" s="262"/>
      <c r="J100" s="263"/>
      <c r="K100" s="264"/>
    </row>
    <row r="101" spans="2:11" x14ac:dyDescent="0.35">
      <c r="H101" s="261"/>
      <c r="I101" s="262"/>
      <c r="J101" s="263"/>
      <c r="K101" s="264"/>
    </row>
    <row r="102" spans="2:11" ht="120" customHeight="1" thickBot="1" x14ac:dyDescent="0.4">
      <c r="B102" s="26"/>
      <c r="C102" s="26"/>
      <c r="D102" s="26"/>
      <c r="E102" s="26"/>
      <c r="H102" s="26"/>
      <c r="I102" s="26"/>
      <c r="J102" s="26"/>
      <c r="K102" s="26"/>
    </row>
    <row r="103" spans="2:11" ht="18.5" customHeight="1" x14ac:dyDescent="0.35">
      <c r="B103" s="355" t="s">
        <v>25</v>
      </c>
      <c r="C103" s="354" t="s">
        <v>12</v>
      </c>
      <c r="D103" s="737">
        <v>1</v>
      </c>
      <c r="E103" s="739">
        <f>SUM(E108:E111)</f>
        <v>1264.6300000000001</v>
      </c>
      <c r="H103" s="355" t="s">
        <v>25</v>
      </c>
      <c r="I103" s="354" t="s">
        <v>12</v>
      </c>
      <c r="J103" s="731">
        <v>1</v>
      </c>
      <c r="K103" s="734">
        <f>SUM(K108:K111)</f>
        <v>1157.74</v>
      </c>
    </row>
    <row r="104" spans="2:11" ht="18.5" customHeight="1" x14ac:dyDescent="0.35">
      <c r="B104" s="357" t="s">
        <v>7</v>
      </c>
      <c r="C104" s="145" t="s">
        <v>572</v>
      </c>
      <c r="D104" s="738"/>
      <c r="E104" s="740"/>
      <c r="H104" s="357" t="s">
        <v>7</v>
      </c>
      <c r="I104" s="145" t="s">
        <v>572</v>
      </c>
      <c r="J104" s="732"/>
      <c r="K104" s="735"/>
    </row>
    <row r="105" spans="2:11" ht="18.5" customHeight="1" x14ac:dyDescent="0.35">
      <c r="B105" s="357" t="s">
        <v>570</v>
      </c>
      <c r="C105" s="145" t="s">
        <v>4866</v>
      </c>
      <c r="D105" s="738"/>
      <c r="E105" s="740"/>
      <c r="H105" s="357" t="s">
        <v>570</v>
      </c>
      <c r="I105" s="145" t="s">
        <v>4866</v>
      </c>
      <c r="J105" s="733"/>
      <c r="K105" s="736"/>
    </row>
    <row r="106" spans="2:11" ht="18.5" customHeight="1" thickBot="1" x14ac:dyDescent="0.4">
      <c r="B106" s="728"/>
      <c r="C106" s="729"/>
      <c r="D106" s="729"/>
      <c r="E106" s="730"/>
      <c r="H106" s="728"/>
      <c r="I106" s="729"/>
      <c r="J106" s="729"/>
      <c r="K106" s="730"/>
    </row>
    <row r="107" spans="2:11" x14ac:dyDescent="0.35">
      <c r="B107" s="36" t="s">
        <v>9</v>
      </c>
      <c r="C107" s="34" t="s">
        <v>10</v>
      </c>
      <c r="D107" s="34" t="s">
        <v>16</v>
      </c>
      <c r="E107" s="55" t="s">
        <v>11</v>
      </c>
      <c r="H107" s="36" t="s">
        <v>9</v>
      </c>
      <c r="I107" s="34" t="s">
        <v>10</v>
      </c>
      <c r="J107" s="34" t="s">
        <v>16</v>
      </c>
      <c r="K107" s="55" t="s">
        <v>11</v>
      </c>
    </row>
    <row r="108" spans="2:11" ht="30.5" customHeight="1" x14ac:dyDescent="0.35">
      <c r="B108" s="540">
        <f>VLOOKUP(C103,Hinges!$A$27:$B$28,2,0)</f>
        <v>9099540</v>
      </c>
      <c r="C108" s="424" t="str">
        <f>VLOOKUP(B108,Цены!$A:$B,2,0)</f>
        <v>Петля Sensys 8657i, угол 165°, чашка TH52, D35, накладная навеска (B 12,5), никелированная</v>
      </c>
      <c r="D108" s="428">
        <f>D103</f>
        <v>1</v>
      </c>
      <c r="E108" s="426">
        <f>IFERROR(VLOOKUP(B108,Sale!$A:$E,5,0),VLOOKUP(B108,Цены!$A:$G,7,0))*D108</f>
        <v>1108.75</v>
      </c>
      <c r="H108" s="540">
        <f>VLOOKUP(I103,Hinges!$L$22:$M$23,2,0)</f>
        <v>9099660</v>
      </c>
      <c r="I108" s="424" t="str">
        <f>VLOOKUP(H108,Цены!$A:$B,2,0)</f>
        <v>Петля Sensys 8687, угол 165°, чашка TH52, D35, накладная навеска (B 12,5), никелированная</v>
      </c>
      <c r="J108" s="428">
        <f>J103</f>
        <v>1</v>
      </c>
      <c r="K108" s="426">
        <f>IFERROR(VLOOKUP(H108,Sale!$A:$E,5,0),VLOOKUP(H108,Цены!$A:$G,7,0))*J108</f>
        <v>1001.86</v>
      </c>
    </row>
    <row r="109" spans="2:11" ht="30.5" customHeight="1" x14ac:dyDescent="0.35">
      <c r="B109" s="540">
        <f>VLOOKUP(C104,Hinges!$L$1:$Q$7,MATCH(C105,Hinges!$L$1:$Q$1,0),0)</f>
        <v>9071627</v>
      </c>
      <c r="C109" s="427" t="str">
        <f>VLOOKUP(B109,Цены!$A:$B,2,0)</f>
        <v>Монтажная планка крестообразная System 8099 для Sensys/Intermat, LR37, D3, с предустановленными евровинтами</v>
      </c>
      <c r="D109" s="428">
        <f>D103</f>
        <v>1</v>
      </c>
      <c r="E109" s="426">
        <f>IFERROR(VLOOKUP(B109,Sale!$A:$E,5,0),VLOOKUP(B109,Цены!$A:$G,7,0))*D109</f>
        <v>75.72</v>
      </c>
      <c r="H109" s="540">
        <f>VLOOKUP(I104,Hinges!$L$1:$Q$7,MATCH(I105,Hinges!$L$1:$Q$1,0),0)</f>
        <v>9071627</v>
      </c>
      <c r="I109" s="427" t="str">
        <f>VLOOKUP(H109,Цены!$A:$B,2,0)</f>
        <v>Монтажная планка крестообразная System 8099 для Sensys/Intermat, LR37, D3, с предустановленными евровинтами</v>
      </c>
      <c r="J109" s="428">
        <f>J103</f>
        <v>1</v>
      </c>
      <c r="K109" s="426">
        <f>IFERROR(VLOOKUP(H109,Sale!$A:$E,5,0),VLOOKUP(H109,Цены!$A:$G,7,0))*J109</f>
        <v>75.72</v>
      </c>
    </row>
    <row r="110" spans="2:11" ht="30.5" customHeight="1" x14ac:dyDescent="0.35">
      <c r="B110" s="540">
        <v>9082614</v>
      </c>
      <c r="C110" s="427" t="str">
        <f>VLOOKUP(B110,Цены!$A:$B,2,0)</f>
        <v>Заглушка для чашки петли Sensys (TH / TS), сталь</v>
      </c>
      <c r="D110" s="433">
        <f>D103</f>
        <v>1</v>
      </c>
      <c r="E110" s="426">
        <f>IFERROR(VLOOKUP(B110,Sale!$A:$E,5,0),VLOOKUP(B110,Цены!$A:$G,7,0))*D110</f>
        <v>27.97</v>
      </c>
      <c r="H110" s="540">
        <v>9082614</v>
      </c>
      <c r="I110" s="427" t="str">
        <f>VLOOKUP(H110,Цены!$A:$B,2,0)</f>
        <v>Заглушка для чашки петли Sensys (TH / TS), сталь</v>
      </c>
      <c r="J110" s="433">
        <f>J103</f>
        <v>1</v>
      </c>
      <c r="K110" s="426">
        <f>IFERROR(VLOOKUP(H110,Sale!$A:$E,5,0),VLOOKUP(H110,Цены!$A:$G,7,0))*J110</f>
        <v>27.97</v>
      </c>
    </row>
    <row r="111" spans="2:11" ht="30.5" customHeight="1" thickBot="1" x14ac:dyDescent="0.4">
      <c r="B111" s="541">
        <v>9099871</v>
      </c>
      <c r="C111" s="430" t="str">
        <f>VLOOKUP(B111,Цены!$A:$B,2,0)</f>
        <v>Заглушка на консоль петли Sensys 8657i, с логотипом Hettich, пластик, цвет антрацит</v>
      </c>
      <c r="D111" s="434">
        <f>D103</f>
        <v>1</v>
      </c>
      <c r="E111" s="432">
        <f>IFERROR(VLOOKUP(B111,Sale!$A:$E,5,0),VLOOKUP(B111,Цены!$A:$G,7,0))*D111</f>
        <v>52.19</v>
      </c>
      <c r="H111" s="541">
        <v>9099871</v>
      </c>
      <c r="I111" s="430" t="str">
        <f>VLOOKUP(H111,Цены!$A:$B,2,0)</f>
        <v>Заглушка на консоль петли Sensys 8657i, с логотипом Hettich, пластик, цвет антрацит</v>
      </c>
      <c r="J111" s="434">
        <f>J103</f>
        <v>1</v>
      </c>
      <c r="K111" s="432">
        <f>IFERROR(VLOOKUP(H111,Sale!$A:$E,5,0),VLOOKUP(H111,Цены!$A:$G,7,0))*J111</f>
        <v>52.19</v>
      </c>
    </row>
    <row r="112" spans="2:11" ht="38.5" customHeight="1" thickBot="1" x14ac:dyDescent="0.4">
      <c r="B112" s="203"/>
      <c r="C112" s="258"/>
      <c r="D112" s="180"/>
      <c r="E112" s="45"/>
      <c r="H112" s="203"/>
      <c r="I112" s="258"/>
      <c r="J112" s="180"/>
      <c r="K112" s="45"/>
    </row>
    <row r="113" spans="2:11" ht="18.5" customHeight="1" x14ac:dyDescent="0.35">
      <c r="B113" s="259" t="s">
        <v>588</v>
      </c>
      <c r="C113" s="362" t="s">
        <v>68</v>
      </c>
      <c r="D113" s="726" t="s">
        <v>779</v>
      </c>
      <c r="E113" s="727"/>
      <c r="H113" s="259" t="s">
        <v>588</v>
      </c>
      <c r="I113" s="358" t="s">
        <v>68</v>
      </c>
      <c r="J113" s="726" t="s">
        <v>65</v>
      </c>
      <c r="K113" s="727"/>
    </row>
    <row r="114" spans="2:11" ht="30.5" customHeight="1" thickBot="1" x14ac:dyDescent="0.4">
      <c r="B114" s="542">
        <f>VLOOKUP(D113,CHOOSE(IF(B113="Под прикручивание",1,IF(B113="Под запрессовку",2,3)),Hinges!$Q$23:$T$24,Hinges!$Q$27:$T$28),MATCH(C113,Hinges!$G$12:$J$12,0),0)</f>
        <v>9089601</v>
      </c>
      <c r="C114" s="435" t="str">
        <f>VLOOKUP(B114,Цены!$A:$B,2,0)</f>
        <v>Механизм Push to open Pin для петель, под прикручивание, длинный ход, цвет светло-серый</v>
      </c>
      <c r="D114" s="436">
        <v>1</v>
      </c>
      <c r="E114" s="437">
        <f>IFERROR(VLOOKUP(B114,Sale!$A:$E,5,0),VLOOKUP(B114,Цены!$A:$G,7,0))*D114</f>
        <v>867.58</v>
      </c>
      <c r="H114" s="542">
        <f>VLOOKUP(J113,CHOOSE(IF(H113="Под прикручивание",1,IF(H113="Под запрессовку",2,3)),Hinges!$G$12:$J$14,Hinges!$G$16:$J$18),MATCH(I113,Hinges!$G$12:$J$12,0),0)</f>
        <v>9089604</v>
      </c>
      <c r="I114" s="435" t="str">
        <f>VLOOKUP(H114,Цены!$A:$B,2,0)</f>
        <v>Механизм Push to open Magnet для петель, под прикручивание, короткий ход, цвет светло-серый</v>
      </c>
      <c r="J114" s="436">
        <v>1</v>
      </c>
      <c r="K114" s="437">
        <f>IFERROR(VLOOKUP(H114,Sale!$A:$E,5,0),VLOOKUP(H114,Цены!$A:$G,7,0))*J114</f>
        <v>779.74</v>
      </c>
    </row>
    <row r="115" spans="2:11" ht="28.5" x14ac:dyDescent="0.65">
      <c r="B115" s="181"/>
      <c r="C115" s="181"/>
      <c r="D115" s="181"/>
      <c r="E115" s="181"/>
      <c r="F115" s="27"/>
      <c r="G115" s="27"/>
      <c r="H115" s="181"/>
      <c r="I115" s="181"/>
      <c r="J115" s="181"/>
      <c r="K115" s="181"/>
    </row>
    <row r="116" spans="2:11" ht="29" thickBot="1" x14ac:dyDescent="0.7">
      <c r="B116" s="181"/>
      <c r="C116" s="181"/>
      <c r="D116" s="181"/>
      <c r="E116" s="181"/>
      <c r="F116" s="27"/>
      <c r="G116" s="27"/>
      <c r="H116" s="181"/>
      <c r="I116" s="181"/>
      <c r="J116" s="181"/>
      <c r="K116" s="181"/>
    </row>
    <row r="117" spans="2:11" x14ac:dyDescent="0.35">
      <c r="B117" s="16" t="s">
        <v>9</v>
      </c>
      <c r="C117" s="17" t="s">
        <v>10</v>
      </c>
      <c r="D117" s="17" t="s">
        <v>16</v>
      </c>
      <c r="E117" s="18" t="s">
        <v>11</v>
      </c>
      <c r="F117" s="27"/>
      <c r="G117" s="27"/>
      <c r="H117" s="16" t="s">
        <v>9</v>
      </c>
      <c r="I117" s="17" t="s">
        <v>10</v>
      </c>
      <c r="J117" s="17" t="s">
        <v>16</v>
      </c>
      <c r="K117" s="18" t="s">
        <v>11</v>
      </c>
    </row>
    <row r="118" spans="2:11" ht="30.5" customHeight="1" x14ac:dyDescent="0.35">
      <c r="B118" s="540">
        <v>9090756</v>
      </c>
      <c r="C118" s="424" t="str">
        <f>VLOOKUP(B118,Цены!$A:$B,2,0)</f>
        <v>Ограничитель угла открывания для Sensys 8657i, 105°/120°, пластик, цвет антрацит</v>
      </c>
      <c r="D118" s="440">
        <f>D108</f>
        <v>1</v>
      </c>
      <c r="E118" s="426">
        <f>IFERROR(VLOOKUP(B118,Sale!$A:$E,5,0),VLOOKUP(B118,Цены!$A:$G,7,0))*D118</f>
        <v>26.13</v>
      </c>
      <c r="F118" s="27"/>
      <c r="G118" s="27"/>
      <c r="H118" s="540">
        <v>9090756</v>
      </c>
      <c r="I118" s="424" t="str">
        <f>VLOOKUP(H118,Цены!$A:$B,2,0)</f>
        <v>Ограничитель угла открывания для Sensys 8657i, 105°/120°, пластик, цвет антрацит</v>
      </c>
      <c r="J118" s="440">
        <f>J108</f>
        <v>1</v>
      </c>
      <c r="K118" s="426">
        <f>IFERROR(VLOOKUP(H118,Sale!$A:$E,5,0),VLOOKUP(H118,Цены!$A:$G,7,0))*J118</f>
        <v>26.13</v>
      </c>
    </row>
    <row r="119" spans="2:11" ht="30.5" customHeight="1" thickBot="1" x14ac:dyDescent="0.4">
      <c r="B119" s="541">
        <v>9090864</v>
      </c>
      <c r="C119" s="438" t="str">
        <f>VLOOKUP(B119,Цены!$A:$B,2,0)</f>
        <v>Ограничитель угла открывания для Sensys 8657i, 90°/135°, пластик</v>
      </c>
      <c r="D119" s="439">
        <f>D109</f>
        <v>1</v>
      </c>
      <c r="E119" s="432">
        <f>IFERROR(VLOOKUP(B119,Sale!$A:$E,5,0),VLOOKUP(B119,Цены!$A:$G,7,0))*D119</f>
        <v>26.13</v>
      </c>
      <c r="H119" s="541">
        <v>9090864</v>
      </c>
      <c r="I119" s="438" t="str">
        <f>VLOOKUP(H119,Цены!$A:$B,2,0)</f>
        <v>Ограничитель угла открывания для Sensys 8657i, 90°/135°, пластик</v>
      </c>
      <c r="J119" s="439">
        <f>J109</f>
        <v>1</v>
      </c>
      <c r="K119" s="432">
        <f>IFERROR(VLOOKUP(H119,Sale!$A:$E,5,0),VLOOKUP(H119,Цены!$A:$G,7,0))*J119</f>
        <v>26.13</v>
      </c>
    </row>
    <row r="120" spans="2:11" x14ac:dyDescent="0.35">
      <c r="H120" s="261"/>
      <c r="I120" s="262"/>
      <c r="J120" s="263"/>
      <c r="K120" s="264"/>
    </row>
    <row r="121" spans="2:11" x14ac:dyDescent="0.35">
      <c r="H121" s="261"/>
      <c r="I121" s="262"/>
      <c r="J121" s="263"/>
      <c r="K121" s="264"/>
    </row>
    <row r="122" spans="2:11" x14ac:dyDescent="0.35">
      <c r="H122" s="261"/>
      <c r="I122" s="262"/>
      <c r="J122" s="263"/>
      <c r="K122" s="264"/>
    </row>
    <row r="123" spans="2:11" ht="120" customHeight="1" thickBot="1" x14ac:dyDescent="0.4">
      <c r="B123" s="26"/>
      <c r="C123" s="26"/>
      <c r="D123" s="26"/>
      <c r="E123" s="26"/>
      <c r="H123" s="26"/>
      <c r="I123" s="26"/>
      <c r="J123" s="26"/>
      <c r="K123" s="26"/>
    </row>
    <row r="124" spans="2:11" ht="18.5" customHeight="1" x14ac:dyDescent="0.35">
      <c r="B124" s="14" t="s">
        <v>27</v>
      </c>
      <c r="C124" s="137" t="s">
        <v>12</v>
      </c>
      <c r="D124" s="737">
        <v>1</v>
      </c>
      <c r="E124" s="739">
        <f>SUM(E129:E131)</f>
        <v>812.88000000000011</v>
      </c>
      <c r="H124" s="355" t="s">
        <v>27</v>
      </c>
      <c r="I124" s="354" t="s">
        <v>12</v>
      </c>
      <c r="J124" s="731">
        <v>1</v>
      </c>
      <c r="K124" s="734">
        <f>SUM(K129:K131)</f>
        <v>865.47000000000014</v>
      </c>
    </row>
    <row r="125" spans="2:11" ht="18.5" customHeight="1" x14ac:dyDescent="0.35">
      <c r="B125" s="244" t="s">
        <v>7</v>
      </c>
      <c r="C125" s="145" t="s">
        <v>572</v>
      </c>
      <c r="D125" s="738"/>
      <c r="E125" s="740"/>
      <c r="H125" s="357" t="s">
        <v>7</v>
      </c>
      <c r="I125" s="145" t="s">
        <v>572</v>
      </c>
      <c r="J125" s="732"/>
      <c r="K125" s="735"/>
    </row>
    <row r="126" spans="2:11" ht="18.5" customHeight="1" x14ac:dyDescent="0.35">
      <c r="B126" s="244" t="s">
        <v>570</v>
      </c>
      <c r="C126" s="145" t="s">
        <v>4866</v>
      </c>
      <c r="D126" s="738"/>
      <c r="E126" s="740"/>
      <c r="H126" s="357" t="s">
        <v>570</v>
      </c>
      <c r="I126" s="145" t="s">
        <v>4866</v>
      </c>
      <c r="J126" s="733"/>
      <c r="K126" s="736"/>
    </row>
    <row r="127" spans="2:11" ht="18.5" customHeight="1" thickBot="1" x14ac:dyDescent="0.4">
      <c r="B127" s="728"/>
      <c r="C127" s="729"/>
      <c r="D127" s="729"/>
      <c r="E127" s="730"/>
      <c r="H127" s="760"/>
      <c r="I127" s="761"/>
      <c r="J127" s="761"/>
      <c r="K127" s="762"/>
    </row>
    <row r="128" spans="2:11" x14ac:dyDescent="0.35">
      <c r="B128" s="36" t="s">
        <v>9</v>
      </c>
      <c r="C128" s="34" t="s">
        <v>10</v>
      </c>
      <c r="D128" s="34" t="s">
        <v>16</v>
      </c>
      <c r="E128" s="55" t="s">
        <v>11</v>
      </c>
      <c r="H128" s="16" t="s">
        <v>9</v>
      </c>
      <c r="I128" s="17" t="s">
        <v>10</v>
      </c>
      <c r="J128" s="17" t="s">
        <v>16</v>
      </c>
      <c r="K128" s="18" t="s">
        <v>11</v>
      </c>
    </row>
    <row r="129" spans="2:11" ht="30.5" customHeight="1" x14ac:dyDescent="0.35">
      <c r="B129" s="540">
        <f>VLOOKUP(C124,Hinges!A31:B33,2,0)</f>
        <v>9072524</v>
      </c>
      <c r="C129" s="424" t="str">
        <f>VLOOKUP(B129,Цены!A:B,2,0)</f>
        <v>Петля Sensys 8638i для алюминиевых рам, угол 95°, чашка TA32, накладная навеска (B 12,5), никелированная</v>
      </c>
      <c r="D129" s="428">
        <f>D124</f>
        <v>1</v>
      </c>
      <c r="E129" s="426">
        <f>IFERROR(VLOOKUP(B129,Sale!$A:$E,5,0),VLOOKUP(B129,Цены!$A:$G,7,0))*D129</f>
        <v>715.34</v>
      </c>
      <c r="H129" s="540">
        <v>9072530</v>
      </c>
      <c r="I129" s="424" t="str">
        <f>VLOOKUP(H129,Цены!$A:$B,2,0)</f>
        <v>Петля Sensys 8668 для алюминиевых рам, угол 95°, чашка TA32, накладная навеска (B 12,5), никелированная</v>
      </c>
      <c r="J129" s="428">
        <f>J124</f>
        <v>1</v>
      </c>
      <c r="K129" s="426">
        <f>IFERROR(VLOOKUP(H129,Sale!$A:$E,5,0),VLOOKUP(H129,Цены!$A:$G,7,0))*J129</f>
        <v>767.93000000000006</v>
      </c>
    </row>
    <row r="130" spans="2:11" ht="30.5" customHeight="1" x14ac:dyDescent="0.35">
      <c r="B130" s="540">
        <f>VLOOKUP(C125,Hinges!$L$1:$Q$7,MATCH(C126,Hinges!$L$1:$Q$1,0),0)</f>
        <v>9071627</v>
      </c>
      <c r="C130" s="427" t="str">
        <f>VLOOKUP(B130,Цены!$A:$B,2,0)</f>
        <v>Монтажная планка крестообразная System 8099 для Sensys/Intermat, LR37, D3, с предустановленными евровинтами</v>
      </c>
      <c r="D130" s="428">
        <f>D124</f>
        <v>1</v>
      </c>
      <c r="E130" s="426">
        <f>IFERROR(VLOOKUP(B130,Sale!$A:$E,5,0),VLOOKUP(B130,Цены!$A:$G,7,0))*D130</f>
        <v>75.72</v>
      </c>
      <c r="H130" s="540">
        <f>VLOOKUP(I125,Hinges!$L$1:$Q$7,MATCH(I126,Hinges!$L$1:$Q$1,0),0)</f>
        <v>9071627</v>
      </c>
      <c r="I130" s="427" t="str">
        <f>VLOOKUP(H130,Цены!$A:$B,2,0)</f>
        <v>Монтажная планка крестообразная System 8099 для Sensys/Intermat, LR37, D3, с предустановленными евровинтами</v>
      </c>
      <c r="J130" s="428">
        <f>J124</f>
        <v>1</v>
      </c>
      <c r="K130" s="426">
        <f>IFERROR(VLOOKUP(H130,Sale!$A:$E,5,0),VLOOKUP(H130,Цены!$A:$G,7,0))*J130</f>
        <v>75.72</v>
      </c>
    </row>
    <row r="131" spans="2:11" ht="30.5" customHeight="1" thickBot="1" x14ac:dyDescent="0.4">
      <c r="B131" s="541">
        <v>9082774</v>
      </c>
      <c r="C131" s="430" t="str">
        <f>VLOOKUP(B131,Цены!$A:$B,2,0)</f>
        <v>Заглушка на консоль петли Sensys, с логотипом Hettich, сталь</v>
      </c>
      <c r="D131" s="434">
        <f>D124</f>
        <v>1</v>
      </c>
      <c r="E131" s="432">
        <f>IFERROR(VLOOKUP(B131,Sale!$A:$E,5,0),VLOOKUP(B131,Цены!$A:$G,7,0))*D131</f>
        <v>21.82</v>
      </c>
      <c r="H131" s="541">
        <v>9082774</v>
      </c>
      <c r="I131" s="430" t="str">
        <f>VLOOKUP(H131,Цены!$A:$B,2,0)</f>
        <v>Заглушка на консоль петли Sensys, с логотипом Hettich, сталь</v>
      </c>
      <c r="J131" s="434">
        <f>J124</f>
        <v>1</v>
      </c>
      <c r="K131" s="432">
        <f>IFERROR(VLOOKUP(H131,Sale!$A:$E,5,0),VLOOKUP(H131,Цены!$A:$G,7,0))*J131</f>
        <v>21.82</v>
      </c>
    </row>
    <row r="132" spans="2:11" ht="31" customHeight="1" thickBot="1" x14ac:dyDescent="0.4">
      <c r="B132" s="203"/>
      <c r="C132" s="258"/>
      <c r="D132" s="180"/>
      <c r="E132" s="45"/>
      <c r="H132" s="203"/>
      <c r="I132" s="258"/>
      <c r="J132" s="180"/>
      <c r="K132" s="45"/>
    </row>
    <row r="133" spans="2:11" ht="18.5" customHeight="1" x14ac:dyDescent="0.35">
      <c r="B133" s="259" t="s">
        <v>588</v>
      </c>
      <c r="C133" s="362" t="s">
        <v>68</v>
      </c>
      <c r="D133" s="726" t="s">
        <v>779</v>
      </c>
      <c r="E133" s="727"/>
      <c r="H133" s="259" t="s">
        <v>588</v>
      </c>
      <c r="I133" s="358" t="s">
        <v>68</v>
      </c>
      <c r="J133" s="726" t="s">
        <v>65</v>
      </c>
      <c r="K133" s="727"/>
    </row>
    <row r="134" spans="2:11" ht="30.5" customHeight="1" thickBot="1" x14ac:dyDescent="0.4">
      <c r="B134" s="542">
        <f>VLOOKUP(D133,CHOOSE(IF(B133="Под прикручивание",1,IF(B133="Под запрессовку",2,3)),Hinges!$Q$23:$T$24,Hinges!$Q$27:$T$28),MATCH(C133,Hinges!$G$12:$J$12,0),0)</f>
        <v>9089601</v>
      </c>
      <c r="C134" s="435" t="str">
        <f>VLOOKUP(B134,Цены!$A:$B,2,0)</f>
        <v>Механизм Push to open Pin для петель, под прикручивание, длинный ход, цвет светло-серый</v>
      </c>
      <c r="D134" s="436">
        <v>1</v>
      </c>
      <c r="E134" s="437">
        <f>IFERROR(VLOOKUP(B134,Sale!$A:$E,5,0),VLOOKUP(B134,Цены!$A:$G,7,0))*D134</f>
        <v>867.58</v>
      </c>
      <c r="H134" s="542">
        <f>VLOOKUP(J133,CHOOSE(IF(H133="Под прикручивание",1,IF(H133="Под запрессовку",2,3)),Hinges!$G$12:$J$14,Hinges!$G$16:$J$18),MATCH(I133,Hinges!$G$12:$J$12,0),0)</f>
        <v>9089604</v>
      </c>
      <c r="I134" s="435" t="str">
        <f>VLOOKUP(H134,Цены!$A:$B,2,0)</f>
        <v>Механизм Push to open Magnet для петель, под прикручивание, короткий ход, цвет светло-серый</v>
      </c>
      <c r="J134" s="436">
        <v>1</v>
      </c>
      <c r="K134" s="437">
        <f>IFERROR(VLOOKUP(H134,Sale!$A:$E,5,0),VLOOKUP(H134,Цены!$A:$G,7,0))*J134</f>
        <v>779.74</v>
      </c>
    </row>
    <row r="135" spans="2:11" ht="28.5" x14ac:dyDescent="0.65">
      <c r="B135" s="181"/>
      <c r="C135" s="181"/>
      <c r="D135" s="181"/>
      <c r="E135" s="181"/>
      <c r="F135" s="27"/>
      <c r="G135" s="27"/>
      <c r="H135" s="181"/>
      <c r="I135" s="181"/>
      <c r="J135" s="181"/>
      <c r="K135" s="181"/>
    </row>
    <row r="136" spans="2:11" ht="29" thickBot="1" x14ac:dyDescent="0.7">
      <c r="B136" s="181"/>
      <c r="C136" s="181"/>
      <c r="D136" s="181"/>
      <c r="E136" s="181"/>
      <c r="F136" s="27"/>
      <c r="G136" s="27"/>
      <c r="H136" s="181"/>
      <c r="I136" s="181"/>
      <c r="J136" s="181"/>
      <c r="K136" s="181"/>
    </row>
    <row r="137" spans="2:11" x14ac:dyDescent="0.35">
      <c r="B137" s="16" t="s">
        <v>9</v>
      </c>
      <c r="C137" s="17" t="s">
        <v>10</v>
      </c>
      <c r="D137" s="17" t="s">
        <v>16</v>
      </c>
      <c r="E137" s="18" t="s">
        <v>11</v>
      </c>
      <c r="F137" s="27"/>
      <c r="G137" s="27"/>
      <c r="H137" s="16" t="s">
        <v>9</v>
      </c>
      <c r="I137" s="17" t="s">
        <v>10</v>
      </c>
      <c r="J137" s="17" t="s">
        <v>16</v>
      </c>
      <c r="K137" s="18" t="s">
        <v>11</v>
      </c>
    </row>
    <row r="138" spans="2:11" ht="30.5" customHeight="1" thickBot="1" x14ac:dyDescent="0.4">
      <c r="B138" s="541">
        <v>9072542</v>
      </c>
      <c r="C138" s="438" t="str">
        <f>VLOOKUP(B138,Цены!$A:$B,2,0)</f>
        <v>Ограничитель угла открывания для дверей с алюминиевыми рамами для Sensys 8638i, 95°/85°, пластик, цвет черный</v>
      </c>
      <c r="D138" s="439">
        <v>1</v>
      </c>
      <c r="E138" s="432">
        <f>IFERROR(VLOOKUP(B138,Sale!$A:$E,5,0),VLOOKUP(B138,Цены!$A:$G,7,0))*D138</f>
        <v>20.71</v>
      </c>
      <c r="F138" s="27"/>
      <c r="G138" s="27"/>
      <c r="H138" s="541">
        <v>9072542</v>
      </c>
      <c r="I138" s="438" t="str">
        <f>VLOOKUP(H138,Цены!$A:$B,2,0)</f>
        <v>Ограничитель угла открывания для дверей с алюминиевыми рамами для Sensys 8638i, 95°/85°, пластик, цвет черный</v>
      </c>
      <c r="J138" s="439">
        <v>1</v>
      </c>
      <c r="K138" s="432">
        <f>IFERROR(VLOOKUP(H138,Sale!$A:$E,5,0),VLOOKUP(H138,Цены!$A:$G,7,0))*J138</f>
        <v>20.71</v>
      </c>
    </row>
    <row r="139" spans="2:11" x14ac:dyDescent="0.35">
      <c r="H139" s="261"/>
      <c r="I139" s="262"/>
      <c r="J139" s="263"/>
      <c r="K139" s="264"/>
    </row>
    <row r="140" spans="2:11" x14ac:dyDescent="0.35">
      <c r="H140" s="261"/>
      <c r="I140" s="262"/>
      <c r="J140" s="263"/>
      <c r="K140" s="264"/>
    </row>
    <row r="141" spans="2:11" x14ac:dyDescent="0.35">
      <c r="H141" s="261"/>
      <c r="I141" s="262"/>
      <c r="J141" s="263"/>
      <c r="K141" s="264"/>
    </row>
    <row r="142" spans="2:11" ht="120" customHeight="1" thickBot="1" x14ac:dyDescent="0.4">
      <c r="B142" s="26"/>
      <c r="C142" s="26"/>
      <c r="D142" s="26"/>
      <c r="E142" s="26"/>
      <c r="H142" s="26"/>
      <c r="I142" s="26"/>
      <c r="J142" s="26"/>
      <c r="K142" s="26"/>
    </row>
    <row r="143" spans="2:11" ht="18.5" customHeight="1" x14ac:dyDescent="0.35">
      <c r="B143" s="411" t="s">
        <v>27</v>
      </c>
      <c r="C143" s="532" t="s">
        <v>12</v>
      </c>
      <c r="D143" s="737">
        <v>1</v>
      </c>
      <c r="E143" s="739">
        <f>SUM(E148:E150)</f>
        <v>1014.4900000000001</v>
      </c>
      <c r="H143" s="411" t="s">
        <v>27</v>
      </c>
      <c r="I143" s="532" t="s">
        <v>12</v>
      </c>
      <c r="J143" s="731">
        <v>1</v>
      </c>
      <c r="K143" s="734">
        <f>SUM(K148:K150)</f>
        <v>883.5100000000001</v>
      </c>
    </row>
    <row r="144" spans="2:11" ht="18.5" customHeight="1" x14ac:dyDescent="0.35">
      <c r="B144" s="412" t="s">
        <v>7</v>
      </c>
      <c r="C144" s="145" t="s">
        <v>572</v>
      </c>
      <c r="D144" s="738"/>
      <c r="E144" s="740"/>
      <c r="H144" s="412" t="s">
        <v>7</v>
      </c>
      <c r="I144" s="145" t="s">
        <v>572</v>
      </c>
      <c r="J144" s="732"/>
      <c r="K144" s="735"/>
    </row>
    <row r="145" spans="2:12" ht="18.5" customHeight="1" x14ac:dyDescent="0.35">
      <c r="B145" s="412" t="s">
        <v>570</v>
      </c>
      <c r="C145" s="145" t="s">
        <v>4866</v>
      </c>
      <c r="D145" s="738"/>
      <c r="E145" s="740"/>
      <c r="H145" s="412" t="s">
        <v>570</v>
      </c>
      <c r="I145" s="145" t="s">
        <v>4866</v>
      </c>
      <c r="J145" s="733"/>
      <c r="K145" s="736"/>
    </row>
    <row r="146" spans="2:12" ht="15" thickBot="1" x14ac:dyDescent="0.4">
      <c r="B146" s="728"/>
      <c r="C146" s="729"/>
      <c r="D146" s="729"/>
      <c r="E146" s="730"/>
      <c r="H146" s="760"/>
      <c r="I146" s="761"/>
      <c r="J146" s="761"/>
      <c r="K146" s="762"/>
    </row>
    <row r="147" spans="2:12" x14ac:dyDescent="0.35">
      <c r="B147" s="36" t="s">
        <v>9</v>
      </c>
      <c r="C147" s="34" t="s">
        <v>10</v>
      </c>
      <c r="D147" s="34" t="s">
        <v>16</v>
      </c>
      <c r="E147" s="55" t="s">
        <v>11</v>
      </c>
      <c r="H147" s="16" t="s">
        <v>9</v>
      </c>
      <c r="I147" s="17" t="s">
        <v>10</v>
      </c>
      <c r="J147" s="17" t="s">
        <v>16</v>
      </c>
      <c r="K147" s="18" t="s">
        <v>11</v>
      </c>
    </row>
    <row r="148" spans="2:12" ht="30.5" customHeight="1" x14ac:dyDescent="0.35">
      <c r="B148" s="540">
        <f>VLOOKUP(C143,Hinges!L36:M38,2,0)</f>
        <v>9091215</v>
      </c>
      <c r="C148" s="424" t="str">
        <f>VLOOKUP(B148,Цены!A:B,2,0)</f>
        <v>Петля Sensys 8631i для алюминиевых рам, угол 95°, чашка TA32, накладная навеска (B 12,5), никелированная</v>
      </c>
      <c r="D148" s="428">
        <f>D143</f>
        <v>1</v>
      </c>
      <c r="E148" s="426">
        <f>IFERROR(VLOOKUP(B148,Sale!$A:$E,5,0),VLOOKUP(B148,Цены!$A:$G,7,0))*D148</f>
        <v>916.95</v>
      </c>
      <c r="H148" s="540">
        <f>VLOOKUP(I143,Hinges!L41:M43,2,0)</f>
        <v>9091221</v>
      </c>
      <c r="I148" s="424" t="str">
        <f>VLOOKUP(H148,Цены!$A:$B,2,0)</f>
        <v>Петля Sensys 8661 для алюминиевых рам, угол 95°, чашка TA32, накладная навеска (B 12,5), никелированная</v>
      </c>
      <c r="J148" s="428">
        <f>J143</f>
        <v>1</v>
      </c>
      <c r="K148" s="426">
        <f>IFERROR(VLOOKUP(H148,Sale!$A:$E,5,0),VLOOKUP(H148,Цены!$A:$G,7,0))*J148</f>
        <v>785.97</v>
      </c>
    </row>
    <row r="149" spans="2:12" ht="30.5" customHeight="1" x14ac:dyDescent="0.35">
      <c r="B149" s="540">
        <f>VLOOKUP(C144,Hinges!$L$1:$Q$7,MATCH(C145,Hinges!$L$1:$Q$1,0),0)</f>
        <v>9071627</v>
      </c>
      <c r="C149" s="427" t="str">
        <f>VLOOKUP(B149,Цены!$A:$B,2,0)</f>
        <v>Монтажная планка крестообразная System 8099 для Sensys/Intermat, LR37, D3, с предустановленными евровинтами</v>
      </c>
      <c r="D149" s="428">
        <f>D143</f>
        <v>1</v>
      </c>
      <c r="E149" s="426">
        <f>IFERROR(VLOOKUP(B149,Sale!$A:$E,5,0),VLOOKUP(B149,Цены!$A:$G,7,0))*D149</f>
        <v>75.72</v>
      </c>
      <c r="H149" s="540">
        <f>VLOOKUP(I144,Hinges!$L$1:$Q$7,MATCH(I145,Hinges!$L$1:$Q$1,0),0)</f>
        <v>9071627</v>
      </c>
      <c r="I149" s="427" t="str">
        <f>VLOOKUP(H149,Цены!$A:$B,2,0)</f>
        <v>Монтажная планка крестообразная System 8099 для Sensys/Intermat, LR37, D3, с предустановленными евровинтами</v>
      </c>
      <c r="J149" s="428">
        <f>J143</f>
        <v>1</v>
      </c>
      <c r="K149" s="426">
        <f>IFERROR(VLOOKUP(H149,Sale!$A:$E,5,0),VLOOKUP(H149,Цены!$A:$G,7,0))*J149</f>
        <v>75.72</v>
      </c>
    </row>
    <row r="150" spans="2:12" ht="30.5" customHeight="1" thickBot="1" x14ac:dyDescent="0.4">
      <c r="B150" s="541">
        <v>9082774</v>
      </c>
      <c r="C150" s="430" t="str">
        <f>VLOOKUP(B150,Цены!$A:$B,2,0)</f>
        <v>Заглушка на консоль петли Sensys, с логотипом Hettich, сталь</v>
      </c>
      <c r="D150" s="434">
        <f>D143</f>
        <v>1</v>
      </c>
      <c r="E150" s="432">
        <f>IFERROR(VLOOKUP(B150,Sale!$A:$E,5,0),VLOOKUP(B150,Цены!$A:$G,7,0))*D150</f>
        <v>21.82</v>
      </c>
      <c r="H150" s="541">
        <v>9082774</v>
      </c>
      <c r="I150" s="430" t="str">
        <f>VLOOKUP(H150,Цены!$A:$B,2,0)</f>
        <v>Заглушка на консоль петли Sensys, с логотипом Hettich, сталь</v>
      </c>
      <c r="J150" s="434">
        <f>J143</f>
        <v>1</v>
      </c>
      <c r="K150" s="432">
        <f>IFERROR(VLOOKUP(H150,Sale!$A:$E,5,0),VLOOKUP(H150,Цены!$A:$G,7,0))*J150</f>
        <v>21.82</v>
      </c>
    </row>
    <row r="151" spans="2:12" x14ac:dyDescent="0.35">
      <c r="B151" s="203"/>
      <c r="C151" s="258"/>
      <c r="D151" s="180"/>
      <c r="E151" s="45"/>
      <c r="H151" s="203"/>
      <c r="I151" s="258"/>
      <c r="J151" s="180"/>
      <c r="K151" s="45"/>
    </row>
    <row r="152" spans="2:12" ht="15" thickBot="1" x14ac:dyDescent="0.4">
      <c r="B152" s="43"/>
      <c r="C152" s="57"/>
      <c r="D152" s="32"/>
      <c r="E152" s="45"/>
    </row>
    <row r="153" spans="2:12" ht="18.5" customHeight="1" x14ac:dyDescent="0.35">
      <c r="B153" s="259" t="s">
        <v>588</v>
      </c>
      <c r="C153" s="413" t="s">
        <v>68</v>
      </c>
      <c r="D153" s="726" t="s">
        <v>779</v>
      </c>
      <c r="E153" s="727"/>
      <c r="H153" s="259" t="s">
        <v>588</v>
      </c>
      <c r="I153" s="413" t="s">
        <v>68</v>
      </c>
      <c r="J153" s="726" t="s">
        <v>65</v>
      </c>
      <c r="K153" s="727"/>
    </row>
    <row r="154" spans="2:12" ht="30.5" customHeight="1" thickBot="1" x14ac:dyDescent="0.4">
      <c r="B154" s="542">
        <f>VLOOKUP(D153,CHOOSE(IF(B153="Под прикручивание",1,IF(B153="Под запрессовку",2,3)),Hinges!$Q$23:$T$24,Hinges!$Q$27:$T$28),MATCH(C153,Hinges!$G$12:$J$12,0),0)</f>
        <v>9089601</v>
      </c>
      <c r="C154" s="435" t="str">
        <f>VLOOKUP(B154,Цены!$A:$B,2,0)</f>
        <v>Механизм Push to open Pin для петель, под прикручивание, длинный ход, цвет светло-серый</v>
      </c>
      <c r="D154" s="436">
        <v>1</v>
      </c>
      <c r="E154" s="437">
        <f>IFERROR(VLOOKUP(B154,Sale!$A:$E,5,0),VLOOKUP(B154,Цены!$A:$G,7,0))*D154</f>
        <v>867.58</v>
      </c>
      <c r="H154" s="542">
        <f>VLOOKUP(J153,CHOOSE(IF(H153="Под прикручивание",1,IF(H153="Под запрессовку",2,3)),Hinges!$G$12:$J$14,Hinges!$G$16:$J$18),MATCH(I153,Hinges!$G$12:$J$12,0),0)</f>
        <v>9089604</v>
      </c>
      <c r="I154" s="435" t="str">
        <f>VLOOKUP(H154,Цены!$A:$B,2,0)</f>
        <v>Механизм Push to open Magnet для петель, под прикручивание, короткий ход, цвет светло-серый</v>
      </c>
      <c r="J154" s="436">
        <v>1</v>
      </c>
      <c r="K154" s="437">
        <f>IFERROR(VLOOKUP(H154,Sale!$A:$E,5,0),VLOOKUP(H154,Цены!$A:$G,7,0))*J154</f>
        <v>779.74</v>
      </c>
    </row>
    <row r="155" spans="2:12" x14ac:dyDescent="0.35">
      <c r="H155" s="261"/>
      <c r="I155" s="262"/>
      <c r="J155" s="263"/>
      <c r="K155" s="264"/>
    </row>
    <row r="156" spans="2:12" x14ac:dyDescent="0.35">
      <c r="H156" s="261"/>
      <c r="I156" s="262"/>
      <c r="J156" s="263"/>
      <c r="K156" s="264"/>
    </row>
    <row r="157" spans="2:12" x14ac:dyDescent="0.35">
      <c r="H157" s="261"/>
      <c r="I157" s="262"/>
      <c r="J157" s="263"/>
      <c r="K157" s="264"/>
    </row>
    <row r="158" spans="2:12" ht="120" customHeight="1" thickBot="1" x14ac:dyDescent="0.4">
      <c r="B158" s="26"/>
      <c r="C158" s="26"/>
      <c r="D158" s="26"/>
      <c r="E158" s="26"/>
      <c r="I158" s="13" t="s">
        <v>4911</v>
      </c>
      <c r="L158" s="37"/>
    </row>
    <row r="159" spans="2:12" ht="18.5" customHeight="1" x14ac:dyDescent="0.35">
      <c r="B159" s="355" t="s">
        <v>351</v>
      </c>
      <c r="C159" s="356"/>
      <c r="D159" s="731">
        <v>1</v>
      </c>
      <c r="E159" s="734">
        <f>SUM(E164:E167)</f>
        <v>863.15000000000009</v>
      </c>
      <c r="H159" s="359"/>
      <c r="I159" s="359"/>
      <c r="J159" s="364"/>
      <c r="K159" s="365"/>
    </row>
    <row r="160" spans="2:12" ht="18.5" customHeight="1" x14ac:dyDescent="0.35">
      <c r="B160" s="357" t="s">
        <v>7</v>
      </c>
      <c r="C160" s="145" t="s">
        <v>572</v>
      </c>
      <c r="D160" s="732"/>
      <c r="E160" s="735"/>
      <c r="H160" s="359"/>
      <c r="I160" s="329"/>
      <c r="J160" s="364"/>
      <c r="K160" s="365"/>
    </row>
    <row r="161" spans="1:12" ht="18.5" customHeight="1" x14ac:dyDescent="0.35">
      <c r="B161" s="357" t="s">
        <v>570</v>
      </c>
      <c r="C161" s="145" t="s">
        <v>4866</v>
      </c>
      <c r="D161" s="733"/>
      <c r="E161" s="736"/>
      <c r="H161" s="359"/>
      <c r="I161" s="329"/>
      <c r="J161" s="364"/>
      <c r="K161" s="365"/>
    </row>
    <row r="162" spans="1:12" ht="18.5" customHeight="1" thickBot="1" x14ac:dyDescent="0.4">
      <c r="B162" s="728"/>
      <c r="C162" s="729"/>
      <c r="D162" s="729"/>
      <c r="E162" s="730"/>
      <c r="H162" s="366"/>
      <c r="I162" s="366"/>
      <c r="J162" s="366"/>
      <c r="K162" s="366"/>
    </row>
    <row r="163" spans="1:12" x14ac:dyDescent="0.35">
      <c r="B163" s="36" t="s">
        <v>9</v>
      </c>
      <c r="C163" s="34" t="s">
        <v>10</v>
      </c>
      <c r="D163" s="34" t="s">
        <v>16</v>
      </c>
      <c r="E163" s="55" t="s">
        <v>11</v>
      </c>
      <c r="H163" s="348"/>
      <c r="I163" s="348"/>
      <c r="J163" s="348"/>
      <c r="K163" s="348"/>
    </row>
    <row r="164" spans="1:12" ht="30.5" customHeight="1" x14ac:dyDescent="0.35">
      <c r="B164" s="540">
        <v>9090109</v>
      </c>
      <c r="C164" s="424" t="str">
        <f>VLOOKUP(B164,Цены!$A:$B,2,0)</f>
        <v>Петля Intermat 9930 для угловых шкафов, чашка TH52, D35, накладная навеска (B 24), никелированная</v>
      </c>
      <c r="D164" s="428">
        <f>D159</f>
        <v>1</v>
      </c>
      <c r="E164" s="426">
        <f>IFERROR(VLOOKUP(B164,Sale!$A:$E,5,0),VLOOKUP(B164,Цены!$A:$G,7,0))*D164</f>
        <v>737.64</v>
      </c>
      <c r="H164" s="203"/>
      <c r="I164" s="44"/>
      <c r="J164" s="232"/>
      <c r="K164" s="45"/>
    </row>
    <row r="165" spans="1:12" ht="30.5" customHeight="1" x14ac:dyDescent="0.35">
      <c r="B165" s="540">
        <f>VLOOKUP(C160,Hinges!$L$1:$Q$7,MATCH(C161,Hinges!$L$1:$Q$1,0),0)</f>
        <v>9071627</v>
      </c>
      <c r="C165" s="427" t="str">
        <f>VLOOKUP(B165,Цены!$A:$B,2,0)</f>
        <v>Монтажная планка крестообразная System 8099 для Sensys/Intermat, LR37, D3, с предустановленными евровинтами</v>
      </c>
      <c r="D165" s="428">
        <f>D159</f>
        <v>1</v>
      </c>
      <c r="E165" s="426">
        <f>IFERROR(VLOOKUP(B165,Sale!$A:$E,5,0),VLOOKUP(B165,Цены!$A:$G,7,0))*D165</f>
        <v>75.72</v>
      </c>
      <c r="H165" s="203"/>
      <c r="I165" s="258"/>
      <c r="J165" s="232"/>
      <c r="K165" s="45"/>
    </row>
    <row r="166" spans="1:12" ht="30.5" customHeight="1" x14ac:dyDescent="0.35">
      <c r="B166" s="540">
        <v>9082614</v>
      </c>
      <c r="C166" s="427" t="str">
        <f>VLOOKUP(B166,Цены!$A:$B,2,0)</f>
        <v>Заглушка для чашки петли Sensys (TH / TS), сталь</v>
      </c>
      <c r="D166" s="433">
        <f>D159</f>
        <v>1</v>
      </c>
      <c r="E166" s="426">
        <f>IFERROR(VLOOKUP(B166,Sale!$A:$E,5,0),VLOOKUP(B166,Цены!$A:$G,7,0))*D166</f>
        <v>27.97</v>
      </c>
      <c r="H166" s="203"/>
      <c r="I166" s="258"/>
      <c r="J166" s="180"/>
      <c r="K166" s="45"/>
    </row>
    <row r="167" spans="1:12" ht="30.5" customHeight="1" thickBot="1" x14ac:dyDescent="0.4">
      <c r="B167" s="541">
        <v>9082774</v>
      </c>
      <c r="C167" s="430" t="str">
        <f>VLOOKUP(B167,Цены!$A:$B,2,0)</f>
        <v>Заглушка на консоль петли Sensys, с логотипом Hettich, сталь</v>
      </c>
      <c r="D167" s="434">
        <f>D159</f>
        <v>1</v>
      </c>
      <c r="E167" s="432">
        <f>IFERROR(VLOOKUP(B167,Sale!$A:$E,5,0),VLOOKUP(B167,Цены!$A:$G,7,0))*D167</f>
        <v>21.82</v>
      </c>
      <c r="H167" s="203"/>
      <c r="I167" s="258"/>
      <c r="J167" s="180"/>
      <c r="K167" s="45"/>
    </row>
    <row r="168" spans="1:12" ht="15" customHeight="1" x14ac:dyDescent="0.35">
      <c r="B168" s="203"/>
      <c r="C168" s="258"/>
      <c r="D168" s="232"/>
      <c r="E168" s="45"/>
      <c r="H168" s="203"/>
      <c r="I168" s="258"/>
      <c r="J168" s="232"/>
      <c r="K168" s="45"/>
    </row>
    <row r="169" spans="1:12" s="190" customFormat="1" ht="28.5" x14ac:dyDescent="0.65">
      <c r="A169" s="753" t="s">
        <v>64</v>
      </c>
      <c r="B169" s="753"/>
      <c r="C169" s="753"/>
      <c r="D169" s="753"/>
      <c r="E169" s="753"/>
      <c r="F169" s="753"/>
      <c r="G169" s="753"/>
      <c r="H169" s="753"/>
      <c r="I169" s="753"/>
      <c r="J169" s="753"/>
      <c r="K169" s="753"/>
      <c r="L169" s="753"/>
    </row>
    <row r="171" spans="1:12" ht="85.5" customHeight="1" thickBot="1" x14ac:dyDescent="0.4">
      <c r="C171" s="87"/>
      <c r="I171" s="87"/>
    </row>
    <row r="172" spans="1:12" ht="18.5" customHeight="1" thickBot="1" x14ac:dyDescent="0.4">
      <c r="B172" s="763" t="s">
        <v>459</v>
      </c>
      <c r="C172" s="764"/>
      <c r="D172" s="765" t="s">
        <v>327</v>
      </c>
      <c r="E172" s="766"/>
      <c r="H172" s="763" t="s">
        <v>459</v>
      </c>
      <c r="I172" s="764"/>
      <c r="J172" s="765" t="s">
        <v>750</v>
      </c>
      <c r="K172" s="766"/>
    </row>
    <row r="173" spans="1:12" x14ac:dyDescent="0.35">
      <c r="B173" s="16" t="s">
        <v>9</v>
      </c>
      <c r="C173" s="17" t="s">
        <v>10</v>
      </c>
      <c r="D173" s="17" t="s">
        <v>16</v>
      </c>
      <c r="E173" s="18" t="s">
        <v>11</v>
      </c>
      <c r="H173" s="16" t="s">
        <v>9</v>
      </c>
      <c r="I173" s="17" t="s">
        <v>10</v>
      </c>
      <c r="J173" s="17" t="s">
        <v>16</v>
      </c>
      <c r="K173" s="18" t="s">
        <v>11</v>
      </c>
    </row>
    <row r="174" spans="1:12" ht="30.5" customHeight="1" thickBot="1" x14ac:dyDescent="0.4">
      <c r="B174" s="541">
        <f>VLOOKUP(D172,Hinges!$K$74:$L$76,2,0)</f>
        <v>9106988</v>
      </c>
      <c r="C174" s="438" t="str">
        <f>VLOOKUP(B174,Цены!$A:$B,2,0)</f>
        <v>Монтажная планка параллельного адаптера с предустановленными евровинтами для Sensys/Intermat, D3, цинковое литье, никелированная</v>
      </c>
      <c r="D174" s="434">
        <v>1</v>
      </c>
      <c r="E174" s="432">
        <f>IFERROR(VLOOKUP(B174,Sale!$A:$E,5,0),VLOOKUP(B174,Цены!$A:$G,7,0))*D174</f>
        <v>249.04999999999998</v>
      </c>
      <c r="H174" s="541">
        <f>VLOOKUP(J172,Hinges!$K$78:$L$80,2,0)</f>
        <v>9072539</v>
      </c>
      <c r="I174" s="438" t="str">
        <f>VLOOKUP(H174,Цены!$A:$B,2,0)</f>
        <v>Параллельный адаптер монтажных планок, D22, цинковое литье, никелированный</v>
      </c>
      <c r="J174" s="434">
        <v>1</v>
      </c>
      <c r="K174" s="432">
        <f>IFERROR(VLOOKUP(H174,Sale!$A:$E,5,0),VLOOKUP(H174,Цены!$A:$G,7,0))*J174</f>
        <v>267.56</v>
      </c>
    </row>
    <row r="177" spans="2:11" ht="85.5" customHeight="1" thickBot="1" x14ac:dyDescent="0.4">
      <c r="C177" s="87"/>
      <c r="I177" s="87"/>
    </row>
    <row r="178" spans="2:11" ht="18.5" customHeight="1" thickBot="1" x14ac:dyDescent="0.4">
      <c r="B178" s="763" t="s">
        <v>751</v>
      </c>
      <c r="C178" s="764"/>
      <c r="D178" s="765" t="s">
        <v>753</v>
      </c>
      <c r="E178" s="766"/>
    </row>
    <row r="179" spans="2:11" x14ac:dyDescent="0.35">
      <c r="B179" s="16" t="s">
        <v>9</v>
      </c>
      <c r="C179" s="17" t="s">
        <v>10</v>
      </c>
      <c r="D179" s="17" t="s">
        <v>16</v>
      </c>
      <c r="E179" s="18" t="s">
        <v>11</v>
      </c>
      <c r="H179" s="16" t="s">
        <v>9</v>
      </c>
      <c r="I179" s="17" t="s">
        <v>10</v>
      </c>
      <c r="J179" s="17" t="s">
        <v>16</v>
      </c>
      <c r="K179" s="18" t="s">
        <v>11</v>
      </c>
    </row>
    <row r="180" spans="2:11" ht="30.5" customHeight="1" thickBot="1" x14ac:dyDescent="0.4">
      <c r="B180" s="541">
        <f>VLOOKUP(D178,Hinges!$K$81:$L$85,2,0)</f>
        <v>9072533</v>
      </c>
      <c r="C180" s="438" t="str">
        <f>VLOOKUP(B180,Цены!$A:$B,2,0)</f>
        <v>Угловой адаптер монтажных планок System 8099, угол 5°, цинковое литье, никелированный</v>
      </c>
      <c r="D180" s="434">
        <v>1</v>
      </c>
      <c r="E180" s="432">
        <f>IFERROR(VLOOKUP(B180,Sale!$A:$E,5,0),VLOOKUP(B180,Цены!$A:$G,7,0))*D180</f>
        <v>183.12</v>
      </c>
      <c r="H180" s="540">
        <v>9072980</v>
      </c>
      <c r="I180" s="424" t="str">
        <f>VLOOKUP(H180,Цены!$A:$B,2,0)</f>
        <v>Адаптер для уменьшения глубины чашки петли Sensys (TH, TS), T1,8, пластик</v>
      </c>
      <c r="J180" s="433">
        <v>1</v>
      </c>
      <c r="K180" s="426">
        <f>IFERROR(VLOOKUP(H180,Sale!$A:$E,5,0),VLOOKUP(H180,Цены!$A:$G,7,0))*J180</f>
        <v>28.78</v>
      </c>
    </row>
    <row r="181" spans="2:11" ht="30.5" customHeight="1" thickBot="1" x14ac:dyDescent="0.4">
      <c r="H181" s="541">
        <v>9073596</v>
      </c>
      <c r="I181" s="438" t="str">
        <f>VLOOKUP(H181,Цены!$A:$B,2,0)</f>
        <v>Адаптер для уменьшения глубины чашки петли Sensys (TH, TS), T2,7, пластик</v>
      </c>
      <c r="J181" s="434">
        <v>1</v>
      </c>
      <c r="K181" s="432">
        <f>IFERROR(VLOOKUP(H181,Sale!$A:$E,5,0),VLOOKUP(H181,Цены!$A:$G,7,0))*J181</f>
        <v>28.78</v>
      </c>
    </row>
    <row r="184" spans="2:11" ht="85.5" customHeight="1" x14ac:dyDescent="0.35">
      <c r="C184" s="87"/>
      <c r="I184" s="87"/>
    </row>
    <row r="185" spans="2:11" ht="15" thickBot="1" x14ac:dyDescent="0.4"/>
    <row r="186" spans="2:11" x14ac:dyDescent="0.35">
      <c r="B186" s="16" t="s">
        <v>9</v>
      </c>
      <c r="C186" s="17" t="s">
        <v>10</v>
      </c>
      <c r="D186" s="17" t="s">
        <v>16</v>
      </c>
      <c r="E186" s="18" t="s">
        <v>11</v>
      </c>
      <c r="H186" s="16" t="s">
        <v>9</v>
      </c>
      <c r="I186" s="17" t="s">
        <v>10</v>
      </c>
      <c r="J186" s="17" t="s">
        <v>16</v>
      </c>
      <c r="K186" s="18" t="s">
        <v>11</v>
      </c>
    </row>
    <row r="187" spans="2:11" ht="30.5" customHeight="1" thickBot="1" x14ac:dyDescent="0.4">
      <c r="B187" s="540">
        <v>9217435</v>
      </c>
      <c r="C187" s="424" t="str">
        <f>VLOOKUP(B187,Цены!$A:$B,2,0)</f>
        <v>Саморез с потайной головкой для твердых материалов, ø4х11 мм, сталь никелированная</v>
      </c>
      <c r="D187" s="433">
        <v>1</v>
      </c>
      <c r="E187" s="426">
        <f>IFERROR(VLOOKUP(B187,Sale!$A:$E,5,0),VLOOKUP(B187,Цены!$A:$G,7,0))*D187</f>
        <v>9.48</v>
      </c>
      <c r="H187" s="541">
        <v>41296</v>
      </c>
      <c r="I187" s="438" t="str">
        <f>VLOOKUP(H187,Цены!$A:$B,2,0)</f>
        <v>Саморез с потайной головкой для алюминиевых рам, ø3,5х9,5 мм, шлиц тип PZ, сталь никелированная</v>
      </c>
      <c r="J187" s="434">
        <v>1</v>
      </c>
      <c r="K187" s="432">
        <f>IFERROR(VLOOKUP(H187,Sale!$A:$E,5,0),VLOOKUP(H187,Цены!$A:$G,7,0))*J187</f>
        <v>13.84</v>
      </c>
    </row>
    <row r="188" spans="2:11" ht="30.5" customHeight="1" thickBot="1" x14ac:dyDescent="0.4">
      <c r="B188" s="541">
        <v>9238321</v>
      </c>
      <c r="C188" s="438" t="str">
        <f>VLOOKUP(B188,Цены!$A:$B,2,0)</f>
        <v>Саморез с потайной головкой для твердых материалов, ø5х8 мм, сталь никелированная</v>
      </c>
      <c r="D188" s="434">
        <v>1</v>
      </c>
      <c r="E188" s="432">
        <f>IFERROR(VLOOKUP(B188,Sale!$A:$E,5,0),VLOOKUP(B188,Цены!$A:$G,7,0))*D188</f>
        <v>8.93</v>
      </c>
      <c r="H188" s="203"/>
      <c r="I188" s="44"/>
      <c r="J188" s="180"/>
      <c r="K188" s="45"/>
    </row>
    <row r="191" spans="2:11" ht="85.5" customHeight="1" x14ac:dyDescent="0.35">
      <c r="C191" s="87"/>
      <c r="I191" s="87"/>
    </row>
    <row r="192" spans="2:11" ht="15" thickBot="1" x14ac:dyDescent="0.4"/>
    <row r="193" spans="2:11" x14ac:dyDescent="0.35">
      <c r="B193" s="16" t="s">
        <v>9</v>
      </c>
      <c r="C193" s="17" t="s">
        <v>10</v>
      </c>
      <c r="D193" s="17" t="s">
        <v>16</v>
      </c>
      <c r="E193" s="18" t="s">
        <v>11</v>
      </c>
      <c r="H193" s="16" t="s">
        <v>9</v>
      </c>
      <c r="I193" s="17" t="s">
        <v>10</v>
      </c>
      <c r="J193" s="17" t="s">
        <v>16</v>
      </c>
      <c r="K193" s="18" t="s">
        <v>11</v>
      </c>
    </row>
    <row r="194" spans="2:11" ht="30.5" customHeight="1" thickBot="1" x14ac:dyDescent="0.4">
      <c r="B194" s="540">
        <v>71925</v>
      </c>
      <c r="C194" s="424" t="str">
        <f>VLOOKUP(B194,Цены!$A:$B,2,0)</f>
        <v>Саморез с потайной головкой для ДСП, ø3,5х16 мм, шлиц тип PZ, сталь никелированная</v>
      </c>
      <c r="D194" s="433">
        <v>1</v>
      </c>
      <c r="E194" s="426">
        <f>IFERROR(VLOOKUP(B194,Sale!$A:$E,5,0),VLOOKUP(B194,Цены!$A:$G,7,0))*D194</f>
        <v>6.0500000000000007</v>
      </c>
      <c r="H194" s="541">
        <v>9079298</v>
      </c>
      <c r="I194" s="438" t="str">
        <f>VLOOKUP(H194,Цены!$A:$B,2,0)</f>
        <v>Амортизатор, под запрессовку, D8/D5, H1,5, пластик, прозрачный</v>
      </c>
      <c r="J194" s="434">
        <v>1</v>
      </c>
      <c r="K194" s="432">
        <f>IFERROR(VLOOKUP(H194,Sale!$A:$E,5,0),VLOOKUP(H194,Цены!$A:$G,7,0))*J194</f>
        <v>14.069999999999999</v>
      </c>
    </row>
    <row r="195" spans="2:11" ht="30.5" customHeight="1" thickBot="1" x14ac:dyDescent="0.4">
      <c r="B195" s="541">
        <v>1008313</v>
      </c>
      <c r="C195" s="438" t="str">
        <f>VLOOKUP(B195,Цены!$A:$B,2,0)</f>
        <v>Винт прямого крепления с потайной головкой, ø6,3х14 мм, сталь оцинкованная</v>
      </c>
      <c r="D195" s="434">
        <v>1</v>
      </c>
      <c r="E195" s="432">
        <f>IFERROR(VLOOKUP(B195,Sale!$A:$E,5,0),VLOOKUP(B195,Цены!$A:$G,7,0))*D195</f>
        <v>3.19</v>
      </c>
    </row>
    <row r="208" spans="2:11" hidden="1" x14ac:dyDescent="0.35">
      <c r="B208" s="39" t="s">
        <v>67</v>
      </c>
    </row>
    <row r="209" spans="2:2" hidden="1" x14ac:dyDescent="0.35">
      <c r="B209" s="40" t="s">
        <v>68</v>
      </c>
    </row>
    <row r="210" spans="2:2" hidden="1" x14ac:dyDescent="0.35">
      <c r="B210" s="13" t="s">
        <v>69</v>
      </c>
    </row>
  </sheetData>
  <sheetProtection algorithmName="SHA-512" hashValue="NqkN8eO+Dv1GOHZ975HQfxcudVaIEEydwRPv6zYEc5nsi0ZoolKHA2/SOy9gK2jec6NKWiVL8gghs1L/5XG5AA==" saltValue="5xgAwHN215UY3IHy/z0MNQ==" spinCount="100000" sheet="1" objects="1" scenarios="1"/>
  <mergeCells count="75">
    <mergeCell ref="J172:K172"/>
    <mergeCell ref="H172:I172"/>
    <mergeCell ref="D73:E73"/>
    <mergeCell ref="D93:E93"/>
    <mergeCell ref="D113:E113"/>
    <mergeCell ref="D133:E133"/>
    <mergeCell ref="D159:D161"/>
    <mergeCell ref="E159:E161"/>
    <mergeCell ref="D103:D105"/>
    <mergeCell ref="E103:E105"/>
    <mergeCell ref="D124:D126"/>
    <mergeCell ref="E124:E126"/>
    <mergeCell ref="B127:E127"/>
    <mergeCell ref="J153:K153"/>
    <mergeCell ref="D143:D145"/>
    <mergeCell ref="E143:E145"/>
    <mergeCell ref="B178:C178"/>
    <mergeCell ref="D178:E178"/>
    <mergeCell ref="B172:C172"/>
    <mergeCell ref="D172:E172"/>
    <mergeCell ref="B162:E162"/>
    <mergeCell ref="B146:E146"/>
    <mergeCell ref="D153:E153"/>
    <mergeCell ref="H127:K127"/>
    <mergeCell ref="J133:K133"/>
    <mergeCell ref="J143:J145"/>
    <mergeCell ref="K143:K145"/>
    <mergeCell ref="H146:K146"/>
    <mergeCell ref="A1:L1"/>
    <mergeCell ref="A169:L169"/>
    <mergeCell ref="D3:D5"/>
    <mergeCell ref="E3:E5"/>
    <mergeCell ref="J3:J5"/>
    <mergeCell ref="K3:K5"/>
    <mergeCell ref="D83:D85"/>
    <mergeCell ref="E83:E85"/>
    <mergeCell ref="J83:J85"/>
    <mergeCell ref="K83:K85"/>
    <mergeCell ref="H6:K6"/>
    <mergeCell ref="B106:E106"/>
    <mergeCell ref="B86:E86"/>
    <mergeCell ref="B6:E6"/>
    <mergeCell ref="D23:D25"/>
    <mergeCell ref="B26:E26"/>
    <mergeCell ref="J13:K13"/>
    <mergeCell ref="J23:J25"/>
    <mergeCell ref="K23:K25"/>
    <mergeCell ref="H26:K26"/>
    <mergeCell ref="E23:E25"/>
    <mergeCell ref="D13:E13"/>
    <mergeCell ref="J33:K33"/>
    <mergeCell ref="D43:D45"/>
    <mergeCell ref="E43:E45"/>
    <mergeCell ref="D46:E46"/>
    <mergeCell ref="J43:J45"/>
    <mergeCell ref="K43:K45"/>
    <mergeCell ref="J46:K46"/>
    <mergeCell ref="D33:E33"/>
    <mergeCell ref="J53:K53"/>
    <mergeCell ref="D63:D65"/>
    <mergeCell ref="E63:E65"/>
    <mergeCell ref="B66:E66"/>
    <mergeCell ref="J63:J65"/>
    <mergeCell ref="K63:K65"/>
    <mergeCell ref="H66:K66"/>
    <mergeCell ref="D53:E53"/>
    <mergeCell ref="J73:K73"/>
    <mergeCell ref="H86:K86"/>
    <mergeCell ref="J93:K93"/>
    <mergeCell ref="J113:K113"/>
    <mergeCell ref="J124:J126"/>
    <mergeCell ref="K124:K126"/>
    <mergeCell ref="J103:J105"/>
    <mergeCell ref="K103:K105"/>
    <mergeCell ref="H106:K106"/>
  </mergeCells>
  <dataValidations xWindow="311" yWindow="440" count="16">
    <dataValidation allowBlank="1" showErrorMessage="1" prompt="Выбрать тип петли" sqref="I159 C159" xr:uid="{00000000-0002-0000-0900-000001000000}"/>
    <dataValidation type="list" allowBlank="1" showInputMessage="1" showErrorMessage="1" sqref="J13:K13 J33:K33 J53:K53 J73:K73 J93:K93 J113:K113 J133:K133 J153:K153" xr:uid="{00000000-0002-0000-0900-000003000000}">
      <formula1>"Короткий ход,Длинный ход,"</formula1>
    </dataValidation>
    <dataValidation type="list" allowBlank="1" showInputMessage="1" showErrorMessage="1" sqref="I113 C133 C113 C93 C73 C53 C33 C13 I133 I73 I53 I33 I13 I93 C153 I153" xr:uid="{00000000-0002-0000-0900-000004000000}">
      <formula1>$B$208:$B$210</formula1>
    </dataValidation>
    <dataValidation type="list" allowBlank="1" showErrorMessage="1" prompt="Выбрать тип петли" sqref="C3 I63 I83 C124 C83 I3 C63 C143 I143" xr:uid="{00000000-0002-0000-0900-000005000000}">
      <formula1>"Накладная,На среднюю стенку,Вкладная,"</formula1>
    </dataValidation>
    <dataValidation allowBlank="1" sqref="H43 B43" xr:uid="{00000000-0002-0000-0900-000006000000}"/>
    <dataValidation type="list" allowBlank="1" showErrorMessage="1" prompt="Выбрать тип петли" sqref="I43 C43" xr:uid="{00000000-0002-0000-0900-000007000000}">
      <formula1>"Накладная угол 20',Накладная угол 30',Вкладная угол 30',Накладная угол 45',Вкладная угол 45',"</formula1>
    </dataValidation>
    <dataValidation type="list" allowBlank="1" showErrorMessage="1" prompt="Выбрать тип петли" sqref="C103 I103" xr:uid="{00000000-0002-0000-0900-000008000000}">
      <formula1>"Накладная,На среднюю стенку,"</formula1>
    </dataValidation>
    <dataValidation type="list" allowBlank="1" showInputMessage="1" showErrorMessage="1" sqref="H13 H33 H53 H73 H93 H113 H133 B13 B33 B53 B73 B93 B113 B133 B153 H153" xr:uid="{64C619D1-C807-454A-8942-4E1C82FDBDB1}">
      <formula1>"Под прикручивание,Под запрессовку,"</formula1>
    </dataValidation>
    <dataValidation type="list" allowBlank="1" showErrorMessage="1" prompt="Выбрать тип петли" sqref="I124" xr:uid="{3599FAF7-F306-4C62-AE31-F9E914A994C1}">
      <formula1>"Накладная"</formula1>
    </dataValidation>
    <dataValidation type="list" allowBlank="1" showInputMessage="1" showErrorMessage="1" sqref="D172:E172" xr:uid="{9D6373AB-5522-4BC1-B3CA-D66DEB16F167}">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J172:K172" xr:uid="{EC293158-5ADB-467B-BE16-EB9DD8C9B3E9}">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8:E178" xr:uid="{AF8A1DA1-E487-436D-9ECE-D67659E560A6}">
      <formula1>"Угол -5',Угол 5',Угол 10',Угол 15',Угол 20',"</formula1>
    </dataValidation>
    <dataValidation type="list" allowBlank="1" showInputMessage="1" showErrorMessage="1" sqref="D13:E13 D33:E33 D53:E53 D73:E73 D93:E93 D113:E113 D133:E133 D153:E153" xr:uid="{846476B9-627B-4CFB-9479-E452E2F1AE4E}">
      <formula1>"Push to Open Pin,Push to Open Silent"</formula1>
    </dataValidation>
    <dataValidation type="list" allowBlank="1" showInputMessage="1" showErrorMessage="1" sqref="C5 I5 C25 I25 C45 I45 C65 I65 C85 I85 C105 I105 C126 I126 C145 I145 C161" xr:uid="{8200C272-BFBB-4FC1-ACAE-115C386FA87F}">
      <formula1>"D=0.0 mm,D=1.5 mm,D=3.0 mm,D=5.0 mm,D=8.0 mm"</formula1>
    </dataValidation>
    <dataValidation type="list" allowBlank="1" showErrorMessage="1" prompt="Выбрать тип петли" sqref="C23 I23" xr:uid="{CE5A31AC-49E5-48B2-8CB6-B36D06B448D7}">
      <formula1>"Фальшпанель вкладная,Фальшпанель накладная"</formula1>
    </dataValidation>
    <dataValidation type="list" allowBlank="1" showInputMessage="1" showErrorMessage="1" sqref="C4 I4 C24 I24 C44 I44 C64 I64 C84 I84 C104 I104 C125 I125 C144 I144 C160" xr:uid="{7526E348-707A-4835-9DF0-9D4EC5CF4E56}">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ignoredErrors>
    <ignoredError sqref="D9:D11 D129:D131" unlocked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Лист9">
    <tabColor theme="1"/>
  </sheetPr>
  <dimension ref="A1:L215"/>
  <sheetViews>
    <sheetView showGridLines="0" showRowColHeaders="0" zoomScale="70" zoomScaleNormal="70" workbookViewId="0">
      <pane ySplit="1" topLeftCell="A2" activePane="bottomLeft" state="frozen"/>
      <selection pane="bottomLeft" activeCell="A2" sqref="A2"/>
    </sheetView>
  </sheetViews>
  <sheetFormatPr defaultColWidth="9.1796875" defaultRowHeight="14.5" x14ac:dyDescent="0.35"/>
  <cols>
    <col min="1" max="1" width="8.6328125" style="13" customWidth="1"/>
    <col min="2" max="2" width="24.7265625" style="543" customWidth="1"/>
    <col min="3" max="3" width="60.6328125" style="13" customWidth="1"/>
    <col min="4" max="4" width="8.54296875" style="13" customWidth="1"/>
    <col min="5" max="5" width="13.26953125" style="13" customWidth="1"/>
    <col min="6" max="7" width="9.1796875" style="13"/>
    <col min="8" max="8" width="24.7265625" style="543" customWidth="1"/>
    <col min="9" max="9" width="60.6328125" style="13" customWidth="1"/>
    <col min="10" max="10" width="8.54296875" style="13" customWidth="1"/>
    <col min="11" max="11" width="13.26953125" style="13" customWidth="1"/>
    <col min="12" max="12" width="14.54296875" style="13" customWidth="1"/>
    <col min="13" max="16384" width="9.1796875" style="13"/>
  </cols>
  <sheetData>
    <row r="1" spans="1:12" s="192" customFormat="1" ht="69.5" customHeight="1" x14ac:dyDescent="0.35">
      <c r="A1" s="691" t="s">
        <v>484</v>
      </c>
      <c r="B1" s="691"/>
      <c r="C1" s="691"/>
      <c r="D1" s="691"/>
      <c r="E1" s="691"/>
      <c r="F1" s="691"/>
      <c r="G1" s="691"/>
      <c r="H1" s="691"/>
      <c r="I1" s="691"/>
      <c r="J1" s="691"/>
      <c r="K1" s="691"/>
      <c r="L1" s="691"/>
    </row>
    <row r="2" spans="1:12" ht="120" customHeight="1" thickBot="1" x14ac:dyDescent="0.4">
      <c r="F2" s="112"/>
      <c r="H2" s="553"/>
      <c r="I2" s="32"/>
      <c r="J2" s="32"/>
      <c r="K2" s="32"/>
      <c r="L2" s="37"/>
    </row>
    <row r="3" spans="1:12" ht="18.75" customHeight="1" x14ac:dyDescent="0.35">
      <c r="B3" s="544" t="s">
        <v>6</v>
      </c>
      <c r="C3" s="251" t="s">
        <v>12</v>
      </c>
      <c r="D3" s="731">
        <v>1</v>
      </c>
      <c r="E3" s="734">
        <f>SUM(E8:E11)</f>
        <v>751.48</v>
      </c>
      <c r="H3" s="544" t="s">
        <v>6</v>
      </c>
      <c r="I3" s="251" t="s">
        <v>12</v>
      </c>
      <c r="J3" s="737">
        <v>1</v>
      </c>
      <c r="K3" s="739">
        <f>SUM(K8:K11)</f>
        <v>651.08999999999992</v>
      </c>
    </row>
    <row r="4" spans="1:12" ht="18.75" customHeight="1" x14ac:dyDescent="0.35">
      <c r="B4" s="545" t="s">
        <v>7</v>
      </c>
      <c r="C4" s="250" t="s">
        <v>572</v>
      </c>
      <c r="D4" s="732"/>
      <c r="E4" s="735"/>
      <c r="H4" s="545" t="s">
        <v>7</v>
      </c>
      <c r="I4" s="250" t="s">
        <v>572</v>
      </c>
      <c r="J4" s="738"/>
      <c r="K4" s="740"/>
    </row>
    <row r="5" spans="1:12" ht="18.75" customHeight="1" x14ac:dyDescent="0.35">
      <c r="B5" s="545" t="s">
        <v>570</v>
      </c>
      <c r="C5" s="250" t="s">
        <v>4866</v>
      </c>
      <c r="D5" s="733"/>
      <c r="E5" s="736"/>
      <c r="H5" s="545" t="s">
        <v>570</v>
      </c>
      <c r="I5" s="250" t="s">
        <v>4866</v>
      </c>
      <c r="J5" s="738"/>
      <c r="K5" s="740"/>
    </row>
    <row r="6" spans="1:12" ht="18.75" customHeight="1" thickBot="1" x14ac:dyDescent="0.4">
      <c r="B6" s="728"/>
      <c r="C6" s="729"/>
      <c r="D6" s="729"/>
      <c r="E6" s="730"/>
      <c r="H6" s="728"/>
      <c r="I6" s="729"/>
      <c r="J6" s="729"/>
      <c r="K6" s="730"/>
    </row>
    <row r="7" spans="1:12" ht="15" customHeight="1" x14ac:dyDescent="0.35">
      <c r="B7" s="546" t="s">
        <v>9</v>
      </c>
      <c r="C7" s="34" t="s">
        <v>10</v>
      </c>
      <c r="D7" s="34" t="s">
        <v>16</v>
      </c>
      <c r="E7" s="55" t="s">
        <v>11</v>
      </c>
      <c r="H7" s="546" t="s">
        <v>9</v>
      </c>
      <c r="I7" s="34" t="s">
        <v>10</v>
      </c>
      <c r="J7" s="34" t="s">
        <v>16</v>
      </c>
      <c r="K7" s="55" t="s">
        <v>11</v>
      </c>
    </row>
    <row r="8" spans="1:12" ht="30.5" customHeight="1" x14ac:dyDescent="0.35">
      <c r="B8" s="540">
        <f>VLOOKUP(C3,Hinges!$D$8:$E$10,2,0)</f>
        <v>9117734</v>
      </c>
      <c r="C8" s="424" t="str">
        <f>VLOOKUP(B8,Цены!$A:$B,2,0)</f>
        <v>Петля Sensys 8645i, угол 110°, чашка TH52, D35, накладная навеска (B 12,5), черный обсидиан</v>
      </c>
      <c r="D8" s="428">
        <f>D3</f>
        <v>1</v>
      </c>
      <c r="E8" s="426">
        <f>IFERROR(VLOOKUP(B8,Sale!$A:$E,5,0),VLOOKUP(B8,Цены!$A:$G,7,0))*D8</f>
        <v>600.87</v>
      </c>
      <c r="H8" s="540">
        <f>VLOOKUP(I3,Hinges!$D$34:$E$37,2,0)</f>
        <v>9091741</v>
      </c>
      <c r="I8" s="424" t="str">
        <f>VLOOKUP(H8,Цены!$A:$B,2,0)</f>
        <v>Петля Sensys 8675, угол 110°, чашка TH52, D35, накладная навеска (B 12,5), черный обсидиан</v>
      </c>
      <c r="J8" s="428">
        <f>J3</f>
        <v>1</v>
      </c>
      <c r="K8" s="426">
        <f>IFERROR(VLOOKUP(H8,Sale!$A:$E,5,0),VLOOKUP(H8,Цены!$A:$G,7,0))*J8</f>
        <v>500.47999999999996</v>
      </c>
    </row>
    <row r="9" spans="1:12" ht="30.5" customHeight="1" x14ac:dyDescent="0.35">
      <c r="B9" s="540">
        <f>VLOOKUP(C4,Hinges!$L$10:$R$14,MATCH(C5,Hinges!$L$9:$Q$9,0),0)</f>
        <v>9091801</v>
      </c>
      <c r="C9" s="427" t="str">
        <f>VLOOKUP(B9,Цены!$A:$B,2,0)</f>
        <v>Монтажная планка крестообразная System 8099 для Sensys, LR37, D3, с предустановленными евровинтами, черный обсидиан</v>
      </c>
      <c r="D9" s="428">
        <f>D3</f>
        <v>1</v>
      </c>
      <c r="E9" s="426">
        <f>IFERROR(VLOOKUP(B9,Sale!$A:$E,5,0),VLOOKUP(B9,Цены!$A:$G,7,0))*D9</f>
        <v>90.87</v>
      </c>
      <c r="H9" s="540">
        <f>VLOOKUP(I4,Hinges!$L$9:$R$14,MATCH(I5,Hinges!$L$9:$Q$9,0),0)</f>
        <v>9091801</v>
      </c>
      <c r="I9" s="427" t="str">
        <f>VLOOKUP(H9,Цены!$A:$B,2,0)</f>
        <v>Монтажная планка крестообразная System 8099 для Sensys, LR37, D3, с предустановленными евровинтами, черный обсидиан</v>
      </c>
      <c r="J9" s="428">
        <f>J3</f>
        <v>1</v>
      </c>
      <c r="K9" s="426">
        <f>IFERROR(VLOOKUP(H9,Sale!$A:$E,5,0),VLOOKUP(H9,Цены!$A:$G,7,0))*J9</f>
        <v>90.87</v>
      </c>
    </row>
    <row r="10" spans="1:12" ht="30.5" customHeight="1" x14ac:dyDescent="0.35">
      <c r="B10" s="540">
        <v>9091822</v>
      </c>
      <c r="C10" s="427" t="str">
        <f>VLOOKUP(B10,Цены!$A:$B,2,0)</f>
        <v>Заглушка для чашки петли Sensys (TH / TS), сталь, черный обсидиан</v>
      </c>
      <c r="D10" s="433">
        <f>D3</f>
        <v>1</v>
      </c>
      <c r="E10" s="426">
        <f>IFERROR(VLOOKUP(B10,Sale!$A:$E,5,0),VLOOKUP(B10,Цены!$A:$G,7,0))*D10</f>
        <v>33.61</v>
      </c>
      <c r="H10" s="540">
        <v>9091822</v>
      </c>
      <c r="I10" s="427" t="str">
        <f>VLOOKUP(H10,Цены!$A:$B,2,0)</f>
        <v>Заглушка для чашки петли Sensys (TH / TS), сталь, черный обсидиан</v>
      </c>
      <c r="J10" s="433">
        <f>J3</f>
        <v>1</v>
      </c>
      <c r="K10" s="426">
        <f>IFERROR(VLOOKUP(H10,Sale!$A:$E,5,0),VLOOKUP(H10,Цены!$A:$G,7,0))*J10</f>
        <v>33.61</v>
      </c>
    </row>
    <row r="11" spans="1:12" ht="30.5" customHeight="1" thickBot="1" x14ac:dyDescent="0.4">
      <c r="B11" s="541">
        <v>9091821</v>
      </c>
      <c r="C11" s="430" t="str">
        <f>VLOOKUP(B11,Цены!$A:$B,2,0)</f>
        <v>Заглушка на консоль петли Sensys, с логотипом Hettich, сталь, черный обсидиан</v>
      </c>
      <c r="D11" s="434">
        <f>D3</f>
        <v>1</v>
      </c>
      <c r="E11" s="432">
        <f>IFERROR(VLOOKUP(B11,Sale!$A:$E,5,0),VLOOKUP(B11,Цены!$A:$G,7,0))*D11</f>
        <v>26.13</v>
      </c>
      <c r="H11" s="541">
        <v>9091821</v>
      </c>
      <c r="I11" s="430" t="str">
        <f>VLOOKUP(H11,Цены!$A:$B,2,0)</f>
        <v>Заглушка на консоль петли Sensys, с логотипом Hettich, сталь, черный обсидиан</v>
      </c>
      <c r="J11" s="434">
        <f>J3</f>
        <v>1</v>
      </c>
      <c r="K11" s="432">
        <f>IFERROR(VLOOKUP(H11,Sale!$A:$E,5,0),VLOOKUP(H11,Цены!$A:$G,7,0))*J11</f>
        <v>26.13</v>
      </c>
    </row>
    <row r="12" spans="1:12" ht="25.5" customHeight="1" thickBot="1" x14ac:dyDescent="0.4">
      <c r="B12" s="203"/>
      <c r="C12" s="258"/>
      <c r="D12" s="180"/>
      <c r="E12" s="45"/>
      <c r="H12" s="203"/>
      <c r="I12" s="258"/>
      <c r="J12" s="180"/>
      <c r="K12" s="45"/>
    </row>
    <row r="13" spans="1:12" ht="18.5" customHeight="1" x14ac:dyDescent="0.35">
      <c r="B13" s="260" t="s">
        <v>588</v>
      </c>
      <c r="C13" s="257" t="s">
        <v>69</v>
      </c>
      <c r="D13" s="767" t="s">
        <v>779</v>
      </c>
      <c r="E13" s="768"/>
      <c r="H13" s="260" t="s">
        <v>588</v>
      </c>
      <c r="I13" s="257" t="s">
        <v>68</v>
      </c>
      <c r="J13" s="767" t="s">
        <v>65</v>
      </c>
      <c r="K13" s="768"/>
    </row>
    <row r="14" spans="1:12" ht="30.5" customHeight="1" thickBot="1" x14ac:dyDescent="0.4">
      <c r="B14" s="542">
        <f>VLOOKUP(D13,CHOOSE(IF(B13="Под прикручивание",1,IF(B13="Под запрессовку",2,3)),Hinges!$Q$23:$T$24,Hinges!$Q$27:$T$28),MATCH(C13,Hinges!$G$12:$J$12,0),0)</f>
        <v>9089587</v>
      </c>
      <c r="C14" s="435" t="str">
        <f>VLOOKUP(B14,Цены!$A:$B,2,0)</f>
        <v>Механизм Push to open Pin для петель, под прикручивание, длинный ход, цвет белый</v>
      </c>
      <c r="D14" s="436">
        <v>1</v>
      </c>
      <c r="E14" s="437">
        <f>IFERROR(VLOOKUP(B14,Sale!$A:$E,5,0),VLOOKUP(B14,Цены!$A:$G,7,0))*D14</f>
        <v>867.58</v>
      </c>
      <c r="H14" s="542">
        <f>VLOOKUP(J13,CHOOSE(IF(H13="Под прикручивание",1,IF(H13="Под запрессовку",2,3)),Hinges!$G$12:$J$14,Hinges!$G$16:$J$18),MATCH(I13,Hinges!$G$12:$J$12,0),0)</f>
        <v>9089604</v>
      </c>
      <c r="I14" s="435" t="str">
        <f>VLOOKUP(H14,Цены!$A:$B,2,0)</f>
        <v>Механизм Push to open Magnet для петель, под прикручивание, короткий ход, цвет светло-серый</v>
      </c>
      <c r="J14" s="436">
        <v>1</v>
      </c>
      <c r="K14" s="437">
        <f>IFERROR(VLOOKUP(H14,Sale!$A:$E,5,0),VLOOKUP(H14,Цены!$A:$G,7,0))*J14</f>
        <v>779.74</v>
      </c>
    </row>
    <row r="15" spans="1:12" ht="28.5" x14ac:dyDescent="0.65">
      <c r="B15" s="547"/>
      <c r="C15" s="181"/>
      <c r="D15" s="181"/>
      <c r="E15" s="181"/>
      <c r="F15" s="27"/>
      <c r="G15" s="27"/>
      <c r="H15" s="547"/>
      <c r="I15" s="181"/>
      <c r="J15" s="181"/>
      <c r="K15" s="181"/>
    </row>
    <row r="16" spans="1:12" ht="29" thickBot="1" x14ac:dyDescent="0.7">
      <c r="B16" s="547"/>
      <c r="C16" s="181"/>
      <c r="D16" s="181"/>
      <c r="E16" s="181"/>
      <c r="F16" s="27"/>
      <c r="G16" s="27"/>
      <c r="H16" s="547"/>
      <c r="I16" s="181"/>
      <c r="J16" s="181"/>
      <c r="K16" s="181"/>
    </row>
    <row r="17" spans="2:11" x14ac:dyDescent="0.35">
      <c r="B17" s="548" t="s">
        <v>9</v>
      </c>
      <c r="C17" s="17" t="s">
        <v>10</v>
      </c>
      <c r="D17" s="17" t="s">
        <v>16</v>
      </c>
      <c r="E17" s="18" t="s">
        <v>11</v>
      </c>
      <c r="F17" s="27"/>
      <c r="G17" s="27"/>
      <c r="H17" s="548" t="s">
        <v>9</v>
      </c>
      <c r="I17" s="17" t="s">
        <v>10</v>
      </c>
      <c r="J17" s="17" t="s">
        <v>16</v>
      </c>
      <c r="K17" s="18" t="s">
        <v>11</v>
      </c>
    </row>
    <row r="18" spans="2:11" ht="30.5" customHeight="1" thickBot="1" x14ac:dyDescent="0.4">
      <c r="B18" s="541">
        <v>9071468</v>
      </c>
      <c r="C18" s="438" t="str">
        <f>VLOOKUP(B18,Цены!$A:$B,2,0)</f>
        <v>Ограничитель угла открывания для Sensys 8645i, 110°/85°, пластик, цвет белый</v>
      </c>
      <c r="D18" s="439">
        <f>D8</f>
        <v>1</v>
      </c>
      <c r="E18" s="432">
        <f>IFERROR(VLOOKUP(B18,Sale!$A:$E,5,0),VLOOKUP(B18,Цены!$A:$G,7,0))*D18</f>
        <v>20.71</v>
      </c>
      <c r="F18" s="27"/>
      <c r="G18" s="27"/>
      <c r="H18" s="541">
        <v>9071468</v>
      </c>
      <c r="I18" s="438" t="str">
        <f>VLOOKUP(H18,Цены!$A:$B,2,0)</f>
        <v>Ограничитель угла открывания для Sensys 8645i, 110°/85°, пластик, цвет белый</v>
      </c>
      <c r="J18" s="439">
        <f>J8</f>
        <v>1</v>
      </c>
      <c r="K18" s="432">
        <f>IFERROR(VLOOKUP(H18,Sale!$A:$E,5,0),VLOOKUP(H18,Цены!$A:$G,7,0))*J18</f>
        <v>20.71</v>
      </c>
    </row>
    <row r="22" spans="2:11" ht="120" customHeight="1" thickBot="1" x14ac:dyDescent="0.4">
      <c r="H22" s="553"/>
      <c r="I22" s="32"/>
      <c r="J22" s="32"/>
      <c r="K22" s="32"/>
    </row>
    <row r="23" spans="2:11" ht="18.5" customHeight="1" x14ac:dyDescent="0.35">
      <c r="B23" s="544" t="s">
        <v>17</v>
      </c>
      <c r="C23" s="252" t="s">
        <v>18</v>
      </c>
      <c r="D23" s="737">
        <v>1</v>
      </c>
      <c r="E23" s="739">
        <f>SUM(E28:E31)</f>
        <v>1469.32</v>
      </c>
      <c r="H23" s="544" t="s">
        <v>17</v>
      </c>
      <c r="I23" s="251" t="s">
        <v>18</v>
      </c>
      <c r="J23" s="731">
        <v>1</v>
      </c>
      <c r="K23" s="734">
        <f>SUM(K28:K31)</f>
        <v>1408.6900000000003</v>
      </c>
    </row>
    <row r="24" spans="2:11" ht="18.5" customHeight="1" x14ac:dyDescent="0.35">
      <c r="B24" s="545" t="s">
        <v>7</v>
      </c>
      <c r="C24" s="250" t="s">
        <v>572</v>
      </c>
      <c r="D24" s="738"/>
      <c r="E24" s="740"/>
      <c r="H24" s="545" t="s">
        <v>7</v>
      </c>
      <c r="I24" s="250" t="s">
        <v>572</v>
      </c>
      <c r="J24" s="732"/>
      <c r="K24" s="735"/>
    </row>
    <row r="25" spans="2:11" ht="18.5" customHeight="1" x14ac:dyDescent="0.35">
      <c r="B25" s="545" t="s">
        <v>570</v>
      </c>
      <c r="C25" s="250" t="s">
        <v>4866</v>
      </c>
      <c r="D25" s="738"/>
      <c r="E25" s="740"/>
      <c r="H25" s="545" t="s">
        <v>570</v>
      </c>
      <c r="I25" s="250" t="s">
        <v>4866</v>
      </c>
      <c r="J25" s="733"/>
      <c r="K25" s="736"/>
    </row>
    <row r="26" spans="2:11" ht="18.5" customHeight="1" thickBot="1" x14ac:dyDescent="0.4">
      <c r="B26" s="728"/>
      <c r="C26" s="729"/>
      <c r="D26" s="729"/>
      <c r="E26" s="730"/>
      <c r="H26" s="728"/>
      <c r="I26" s="729"/>
      <c r="J26" s="729"/>
      <c r="K26" s="730"/>
    </row>
    <row r="27" spans="2:11" x14ac:dyDescent="0.35">
      <c r="B27" s="546" t="s">
        <v>9</v>
      </c>
      <c r="C27" s="34" t="s">
        <v>10</v>
      </c>
      <c r="D27" s="34" t="s">
        <v>16</v>
      </c>
      <c r="E27" s="55" t="s">
        <v>11</v>
      </c>
      <c r="H27" s="546" t="s">
        <v>9</v>
      </c>
      <c r="I27" s="34" t="s">
        <v>10</v>
      </c>
      <c r="J27" s="34" t="s">
        <v>16</v>
      </c>
      <c r="K27" s="55" t="s">
        <v>11</v>
      </c>
    </row>
    <row r="28" spans="2:11" ht="30.5" customHeight="1" x14ac:dyDescent="0.35">
      <c r="B28" s="540">
        <f>VLOOKUP(C23,Hinges!$D$11:$E$11,2,0)</f>
        <v>9091748</v>
      </c>
      <c r="C28" s="424" t="str">
        <f>VLOOKUP(B28,Цены!$A:$B,2,0)</f>
        <v>Петля Sensys 8639i, W90, угол 95°, чашка TH52, D35, вкладная навеска (B 4), черный обсидиан</v>
      </c>
      <c r="D28" s="428">
        <f>D23</f>
        <v>1</v>
      </c>
      <c r="E28" s="426">
        <f>IFERROR(VLOOKUP(B28,Sale!$A:$E,5,0),VLOOKUP(B28,Цены!$A:$G,7,0))*D28</f>
        <v>1318.71</v>
      </c>
      <c r="H28" s="540">
        <f>VLOOKUP(I23,Hinges!$D$34:$E$37,2,0)</f>
        <v>9091752</v>
      </c>
      <c r="I28" s="424" t="str">
        <f>VLOOKUP(H28,Цены!$A:$B,2,0)</f>
        <v>Петля Sensys 8669, W90, угол 95°, чашка TH52, D35, вкладная навеска (B 4), черный обсидиан</v>
      </c>
      <c r="J28" s="428">
        <f>J23</f>
        <v>1</v>
      </c>
      <c r="K28" s="426">
        <f>IFERROR(VLOOKUP(H28,Sale!$A:$E,5,0),VLOOKUP(H28,Цены!$A:$G,7,0))*J28</f>
        <v>1258.0800000000002</v>
      </c>
    </row>
    <row r="29" spans="2:11" ht="30.5" customHeight="1" x14ac:dyDescent="0.35">
      <c r="B29" s="540">
        <f>VLOOKUP(C24,Hinges!$L$9:$R$14,MATCH(C25,Hinges!$L$9:$Q$9,0),0)</f>
        <v>9091801</v>
      </c>
      <c r="C29" s="427" t="str">
        <f>VLOOKUP(B29,Цены!$A:$B,2,0)</f>
        <v>Монтажная планка крестообразная System 8099 для Sensys, LR37, D3, с предустановленными евровинтами, черный обсидиан</v>
      </c>
      <c r="D29" s="428">
        <f>D23</f>
        <v>1</v>
      </c>
      <c r="E29" s="426">
        <f>IFERROR(VLOOKUP(B29,Sale!$A:$E,5,0),VLOOKUP(B29,Цены!$A:$G,7,0))*D29</f>
        <v>90.87</v>
      </c>
      <c r="H29" s="540">
        <f>VLOOKUP(I24,Hinges!$L$9:$R$14,MATCH(I25,Hinges!$L$9:$Q$9,0),0)</f>
        <v>9091801</v>
      </c>
      <c r="I29" s="427" t="str">
        <f>VLOOKUP(H29,Цены!$A:$B,2,0)</f>
        <v>Монтажная планка крестообразная System 8099 для Sensys, LR37, D3, с предустановленными евровинтами, черный обсидиан</v>
      </c>
      <c r="J29" s="428">
        <f>J23</f>
        <v>1</v>
      </c>
      <c r="K29" s="426">
        <f>IFERROR(VLOOKUP(H29,Sale!$A:$E,5,0),VLOOKUP(H29,Цены!$A:$G,7,0))*J29</f>
        <v>90.87</v>
      </c>
    </row>
    <row r="30" spans="2:11" ht="30.5" customHeight="1" x14ac:dyDescent="0.35">
      <c r="B30" s="540">
        <v>9091822</v>
      </c>
      <c r="C30" s="427" t="str">
        <f>VLOOKUP(B30,Цены!$A:$B,2,0)</f>
        <v>Заглушка для чашки петли Sensys (TH / TS), сталь, черный обсидиан</v>
      </c>
      <c r="D30" s="433">
        <f>D23</f>
        <v>1</v>
      </c>
      <c r="E30" s="426">
        <f>IFERROR(VLOOKUP(B30,Sale!$A:$E,5,0),VLOOKUP(B30,Цены!$A:$G,7,0))*D30</f>
        <v>33.61</v>
      </c>
      <c r="H30" s="540">
        <v>9091822</v>
      </c>
      <c r="I30" s="427" t="str">
        <f>VLOOKUP(H30,Цены!$A:$B,2,0)</f>
        <v>Заглушка для чашки петли Sensys (TH / TS), сталь, черный обсидиан</v>
      </c>
      <c r="J30" s="433">
        <f>J23</f>
        <v>1</v>
      </c>
      <c r="K30" s="426">
        <f>IFERROR(VLOOKUP(H30,Sale!$A:$E,5,0),VLOOKUP(H30,Цены!$A:$G,7,0))*J30</f>
        <v>33.61</v>
      </c>
    </row>
    <row r="31" spans="2:11" ht="30.5" customHeight="1" thickBot="1" x14ac:dyDescent="0.4">
      <c r="B31" s="541">
        <v>9091821</v>
      </c>
      <c r="C31" s="430" t="str">
        <f>VLOOKUP(B31,Цены!$A:$B,2,0)</f>
        <v>Заглушка на консоль петли Sensys, с логотипом Hettich, сталь, черный обсидиан</v>
      </c>
      <c r="D31" s="434">
        <f>D23</f>
        <v>1</v>
      </c>
      <c r="E31" s="432">
        <f>IFERROR(VLOOKUP(B31,Sale!$A:$E,5,0),VLOOKUP(B31,Цены!$A:$G,7,0))*D31</f>
        <v>26.13</v>
      </c>
      <c r="H31" s="541">
        <v>9091821</v>
      </c>
      <c r="I31" s="430" t="str">
        <f>VLOOKUP(H31,Цены!$A:$B,2,0)</f>
        <v>Заглушка на консоль петли Sensys, с логотипом Hettich, сталь, черный обсидиан</v>
      </c>
      <c r="J31" s="434">
        <f>J23</f>
        <v>1</v>
      </c>
      <c r="K31" s="432">
        <f>IFERROR(VLOOKUP(H31,Sale!$A:$E,5,0),VLOOKUP(H31,Цены!$A:$G,7,0))*J31</f>
        <v>26.13</v>
      </c>
    </row>
    <row r="32" spans="2:11" ht="25.5" customHeight="1" thickBot="1" x14ac:dyDescent="0.4">
      <c r="B32" s="203"/>
      <c r="C32" s="258"/>
      <c r="D32" s="180"/>
      <c r="E32" s="45"/>
      <c r="H32" s="203"/>
      <c r="I32" s="258"/>
      <c r="J32" s="180"/>
      <c r="K32" s="45"/>
    </row>
    <row r="33" spans="2:11" ht="18.5" customHeight="1" x14ac:dyDescent="0.35">
      <c r="B33" s="260" t="s">
        <v>588</v>
      </c>
      <c r="C33" s="257" t="s">
        <v>68</v>
      </c>
      <c r="D33" s="767" t="s">
        <v>779</v>
      </c>
      <c r="E33" s="768"/>
      <c r="H33" s="260" t="s">
        <v>706</v>
      </c>
      <c r="I33" s="257" t="s">
        <v>69</v>
      </c>
      <c r="J33" s="767" t="s">
        <v>66</v>
      </c>
      <c r="K33" s="768"/>
    </row>
    <row r="34" spans="2:11" ht="30.5" customHeight="1" thickBot="1" x14ac:dyDescent="0.4">
      <c r="B34" s="542">
        <f>VLOOKUP(D33,CHOOSE(IF(B33="Под прикручивание",1,IF(B33="Под запрессовку",2,3)),Hinges!$Q$23:$T$24,Hinges!$Q$27:$T$28),MATCH(C33,Hinges!$G$12:$J$12,0),0)</f>
        <v>9089601</v>
      </c>
      <c r="C34" s="435" t="str">
        <f>VLOOKUP(B34,Цены!$A:$B,2,0)</f>
        <v>Механизм Push to open Pin для петель, под прикручивание, длинный ход, цвет светло-серый</v>
      </c>
      <c r="D34" s="436">
        <v>1</v>
      </c>
      <c r="E34" s="437">
        <f>IFERROR(VLOOKUP(B34,Sale!$A:$E,5,0),VLOOKUP(B34,Цены!$A:$G,7,0))*D34</f>
        <v>867.58</v>
      </c>
      <c r="H34" s="542">
        <f>VLOOKUP(J33,CHOOSE(IF(H33="Под прикручивание",1,IF(H33="Под запрессовку",2,3)),Hinges!$G$12:$J$14,Hinges!$G$16:$J$18),MATCH(I33,Hinges!$G$12:$J$12,0),0)</f>
        <v>9089593</v>
      </c>
      <c r="I34" s="435" t="str">
        <f>VLOOKUP(H34,Цены!$A:$B,2,0)</f>
        <v>Механизм Push to open Magnet для петель, под запрессовку, длинный ход, цвет белый</v>
      </c>
      <c r="J34" s="436">
        <v>1</v>
      </c>
      <c r="K34" s="437">
        <f>IFERROR(VLOOKUP(H34,Sale!$A:$E,5,0),VLOOKUP(H34,Цены!$A:$G,7,0))*J34</f>
        <v>1093.9000000000001</v>
      </c>
    </row>
    <row r="35" spans="2:11" ht="25.5" customHeight="1" x14ac:dyDescent="0.65">
      <c r="B35" s="547"/>
      <c r="C35" s="181"/>
      <c r="D35" s="181"/>
      <c r="E35" s="181"/>
      <c r="F35" s="27"/>
      <c r="G35" s="27"/>
      <c r="H35" s="547"/>
      <c r="I35" s="181"/>
      <c r="J35" s="181"/>
      <c r="K35" s="181"/>
    </row>
    <row r="36" spans="2:11" ht="25.5" customHeight="1" thickBot="1" x14ac:dyDescent="0.7">
      <c r="B36" s="547"/>
      <c r="C36" s="181"/>
      <c r="D36" s="181"/>
      <c r="E36" s="181"/>
      <c r="F36" s="27"/>
      <c r="G36" s="27"/>
      <c r="H36" s="547"/>
      <c r="I36" s="181"/>
      <c r="J36" s="181"/>
      <c r="K36" s="181"/>
    </row>
    <row r="37" spans="2:11" ht="14.5" customHeight="1" x14ac:dyDescent="0.35">
      <c r="B37" s="548" t="s">
        <v>9</v>
      </c>
      <c r="C37" s="17" t="s">
        <v>10</v>
      </c>
      <c r="D37" s="17" t="s">
        <v>16</v>
      </c>
      <c r="E37" s="18" t="s">
        <v>11</v>
      </c>
      <c r="F37" s="27"/>
      <c r="G37" s="27"/>
      <c r="H37" s="548" t="s">
        <v>9</v>
      </c>
      <c r="I37" s="17" t="s">
        <v>10</v>
      </c>
      <c r="J37" s="17" t="s">
        <v>16</v>
      </c>
      <c r="K37" s="18" t="s">
        <v>11</v>
      </c>
    </row>
    <row r="38" spans="2:11" ht="30.5" customHeight="1" thickBot="1" x14ac:dyDescent="0.4">
      <c r="B38" s="541">
        <v>9072541</v>
      </c>
      <c r="C38" s="438" t="str">
        <f>VLOOKUP(B38,Цены!$A:$B,2,0)</f>
        <v>Ограничитель угла открывания угловых петель Sensys 8639i, 95°/85°, пластик, цвет черный</v>
      </c>
      <c r="D38" s="439">
        <f>D28</f>
        <v>1</v>
      </c>
      <c r="E38" s="432">
        <f>IFERROR(VLOOKUP(B38,Sale!$A:$E,5,0),VLOOKUP(B38,Цены!$A:$G,7,0))*D38</f>
        <v>20.71</v>
      </c>
      <c r="F38" s="27"/>
      <c r="G38" s="27"/>
      <c r="H38" s="541">
        <v>9072541</v>
      </c>
      <c r="I38" s="438" t="str">
        <f>VLOOKUP(H38,Цены!$A:$B,2,0)</f>
        <v>Ограничитель угла открывания угловых петель Sensys 8639i, 95°/85°, пластик, цвет черный</v>
      </c>
      <c r="J38" s="439">
        <f>J28</f>
        <v>1</v>
      </c>
      <c r="K38" s="432">
        <f>IFERROR(VLOOKUP(H38,Sale!$A:$E,5,0),VLOOKUP(H38,Цены!$A:$G,7,0))*J38</f>
        <v>20.71</v>
      </c>
    </row>
    <row r="39" spans="2:11" ht="14.5" customHeight="1" x14ac:dyDescent="0.35">
      <c r="H39" s="261"/>
      <c r="I39" s="262"/>
      <c r="J39" s="263"/>
      <c r="K39" s="264"/>
    </row>
    <row r="40" spans="2:11" ht="14.5" customHeight="1" x14ac:dyDescent="0.35">
      <c r="H40" s="261"/>
      <c r="I40" s="262"/>
      <c r="J40" s="263"/>
      <c r="K40" s="264"/>
    </row>
    <row r="41" spans="2:11" ht="14.5" customHeight="1" x14ac:dyDescent="0.35">
      <c r="H41" s="261"/>
      <c r="I41" s="262"/>
      <c r="J41" s="263"/>
      <c r="K41" s="264"/>
    </row>
    <row r="42" spans="2:11" ht="120" customHeight="1" thickBot="1" x14ac:dyDescent="0.4"/>
    <row r="43" spans="2:11" ht="18.5" customHeight="1" x14ac:dyDescent="0.35">
      <c r="B43" s="544" t="s">
        <v>253</v>
      </c>
      <c r="C43" s="251" t="s">
        <v>28</v>
      </c>
      <c r="D43" s="737">
        <v>1</v>
      </c>
      <c r="E43" s="739">
        <f>SUM(E48:E51)</f>
        <v>1469.32</v>
      </c>
      <c r="H43" s="544" t="s">
        <v>253</v>
      </c>
      <c r="I43" s="251" t="s">
        <v>42</v>
      </c>
      <c r="J43" s="731">
        <v>1</v>
      </c>
      <c r="K43" s="734">
        <f>SUM(K48:K51)</f>
        <v>1408.6900000000003</v>
      </c>
    </row>
    <row r="44" spans="2:11" ht="18.5" customHeight="1" x14ac:dyDescent="0.35">
      <c r="B44" s="545" t="s">
        <v>7</v>
      </c>
      <c r="C44" s="250" t="s">
        <v>572</v>
      </c>
      <c r="D44" s="738"/>
      <c r="E44" s="740"/>
      <c r="H44" s="545" t="s">
        <v>7</v>
      </c>
      <c r="I44" s="250" t="s">
        <v>572</v>
      </c>
      <c r="J44" s="732"/>
      <c r="K44" s="735"/>
    </row>
    <row r="45" spans="2:11" ht="18.5" customHeight="1" x14ac:dyDescent="0.35">
      <c r="B45" s="545" t="s">
        <v>570</v>
      </c>
      <c r="C45" s="250" t="s">
        <v>4866</v>
      </c>
      <c r="D45" s="738"/>
      <c r="E45" s="740"/>
      <c r="H45" s="545" t="s">
        <v>570</v>
      </c>
      <c r="I45" s="250" t="s">
        <v>4866</v>
      </c>
      <c r="J45" s="733"/>
      <c r="K45" s="736"/>
    </row>
    <row r="46" spans="2:11" ht="15" thickBot="1" x14ac:dyDescent="0.4">
      <c r="B46" s="549"/>
      <c r="C46" s="249"/>
      <c r="D46" s="729"/>
      <c r="E46" s="730"/>
      <c r="H46" s="549"/>
      <c r="I46" s="249"/>
      <c r="J46" s="769"/>
      <c r="K46" s="770"/>
    </row>
    <row r="47" spans="2:11" x14ac:dyDescent="0.35">
      <c r="B47" s="546" t="s">
        <v>9</v>
      </c>
      <c r="C47" s="34" t="s">
        <v>10</v>
      </c>
      <c r="D47" s="34" t="s">
        <v>16</v>
      </c>
      <c r="E47" s="55" t="s">
        <v>11</v>
      </c>
      <c r="H47" s="546" t="s">
        <v>9</v>
      </c>
      <c r="I47" s="34" t="s">
        <v>10</v>
      </c>
      <c r="J47" s="34" t="s">
        <v>16</v>
      </c>
      <c r="K47" s="55" t="s">
        <v>11</v>
      </c>
    </row>
    <row r="48" spans="2:11" ht="30.5" customHeight="1" x14ac:dyDescent="0.35">
      <c r="B48" s="540">
        <f>VLOOKUP(C43,Hinges!$D$19:$E$22,2,0)</f>
        <v>9091745</v>
      </c>
      <c r="C48" s="424" t="str">
        <f>VLOOKUP(B48,Цены!$A:$B,2,0)</f>
        <v>Петля Sensys 8639i, W30, угол 95°, чашка TH52, D35, накладная навеска (B 2), черный обсидиан</v>
      </c>
      <c r="D48" s="428">
        <f>D43</f>
        <v>1</v>
      </c>
      <c r="E48" s="426">
        <f>IFERROR(VLOOKUP(B48,Sale!$A:$E,5,0),VLOOKUP(B48,Цены!$A:$G,7,0))*D48</f>
        <v>1318.71</v>
      </c>
      <c r="H48" s="540">
        <f>VLOOKUP(I43,Hinges!$D$45:$E$48,2,0)</f>
        <v>9091750</v>
      </c>
      <c r="I48" s="424" t="str">
        <f>VLOOKUP(H48,Цены!$A:$B,2,0)</f>
        <v>Петля Sensys 8669, угол корпуса W45, угол 95°, чашка TH52, D35, накладная навеска (B -2), черный обсидиан</v>
      </c>
      <c r="J48" s="428">
        <f>J43</f>
        <v>1</v>
      </c>
      <c r="K48" s="426">
        <f>IFERROR(VLOOKUP(H48,Sale!$A:$E,5,0),VLOOKUP(H48,Цены!$A:$G,7,0))*J48</f>
        <v>1258.0800000000002</v>
      </c>
    </row>
    <row r="49" spans="2:11" ht="30.5" customHeight="1" x14ac:dyDescent="0.35">
      <c r="B49" s="540">
        <f>VLOOKUP(C44,Hinges!$L$9:$R$14,MATCH(C45,Hinges!$L$9:$Q$9,0),0)</f>
        <v>9091801</v>
      </c>
      <c r="C49" s="427" t="str">
        <f>VLOOKUP(B49,Цены!$A:$B,2,0)</f>
        <v>Монтажная планка крестообразная System 8099 для Sensys, LR37, D3, с предустановленными евровинтами, черный обсидиан</v>
      </c>
      <c r="D49" s="428">
        <f>D43</f>
        <v>1</v>
      </c>
      <c r="E49" s="426">
        <f>IFERROR(VLOOKUP(B49,Sale!$A:$E,5,0),VLOOKUP(B49,Цены!$A:$G,7,0))*D49</f>
        <v>90.87</v>
      </c>
      <c r="H49" s="540">
        <f>VLOOKUP(I44,Hinges!$L$9:$R$14,MATCH(I45,Hinges!$L$9:$Q$9,0),0)</f>
        <v>9091801</v>
      </c>
      <c r="I49" s="427" t="str">
        <f>VLOOKUP(H49,Цены!$A:$B,2,0)</f>
        <v>Монтажная планка крестообразная System 8099 для Sensys, LR37, D3, с предустановленными евровинтами, черный обсидиан</v>
      </c>
      <c r="J49" s="428">
        <f>J43</f>
        <v>1</v>
      </c>
      <c r="K49" s="426">
        <f>IFERROR(VLOOKUP(H49,Sale!$A:$E,5,0),VLOOKUP(H49,Цены!$A:$G,7,0))*J49</f>
        <v>90.87</v>
      </c>
    </row>
    <row r="50" spans="2:11" ht="30.5" customHeight="1" x14ac:dyDescent="0.35">
      <c r="B50" s="540">
        <v>9091822</v>
      </c>
      <c r="C50" s="427" t="str">
        <f>VLOOKUP(B50,Цены!$A:$B,2,0)</f>
        <v>Заглушка для чашки петли Sensys (TH / TS), сталь, черный обсидиан</v>
      </c>
      <c r="D50" s="433">
        <f>D43</f>
        <v>1</v>
      </c>
      <c r="E50" s="426">
        <f>IFERROR(VLOOKUP(B50,Sale!$A:$E,5,0),VLOOKUP(B50,Цены!$A:$G,7,0))*D50</f>
        <v>33.61</v>
      </c>
      <c r="H50" s="540">
        <v>9091822</v>
      </c>
      <c r="I50" s="427" t="str">
        <f>VLOOKUP(H50,Цены!$A:$B,2,0)</f>
        <v>Заглушка для чашки петли Sensys (TH / TS), сталь, черный обсидиан</v>
      </c>
      <c r="J50" s="433">
        <f>J43</f>
        <v>1</v>
      </c>
      <c r="K50" s="426">
        <f>IFERROR(VLOOKUP(H50,Sale!$A:$E,5,0),VLOOKUP(H50,Цены!$A:$G,7,0))*J50</f>
        <v>33.61</v>
      </c>
    </row>
    <row r="51" spans="2:11" ht="30.5" customHeight="1" thickBot="1" x14ac:dyDescent="0.4">
      <c r="B51" s="541">
        <v>9091821</v>
      </c>
      <c r="C51" s="430" t="str">
        <f>VLOOKUP(B51,Цены!$A:$B,2,0)</f>
        <v>Заглушка на консоль петли Sensys, с логотипом Hettich, сталь, черный обсидиан</v>
      </c>
      <c r="D51" s="434">
        <f>D43</f>
        <v>1</v>
      </c>
      <c r="E51" s="432">
        <f>IFERROR(VLOOKUP(B51,Sale!$A:$E,5,0),VLOOKUP(B51,Цены!$A:$G,7,0))*D51</f>
        <v>26.13</v>
      </c>
      <c r="H51" s="541">
        <v>9091821</v>
      </c>
      <c r="I51" s="430" t="str">
        <f>VLOOKUP(H51,Цены!$A:$B,2,0)</f>
        <v>Заглушка на консоль петли Sensys, с логотипом Hettich, сталь, черный обсидиан</v>
      </c>
      <c r="J51" s="434">
        <f>J43</f>
        <v>1</v>
      </c>
      <c r="K51" s="432">
        <f>IFERROR(VLOOKUP(H51,Sale!$A:$E,5,0),VLOOKUP(H51,Цены!$A:$G,7,0))*J51</f>
        <v>26.13</v>
      </c>
    </row>
    <row r="52" spans="2:11" ht="25.5" customHeight="1" thickBot="1" x14ac:dyDescent="0.4">
      <c r="B52" s="203"/>
      <c r="C52" s="258"/>
      <c r="D52" s="180"/>
      <c r="E52" s="45"/>
      <c r="H52" s="203"/>
      <c r="I52" s="258"/>
      <c r="J52" s="180"/>
      <c r="K52" s="45"/>
    </row>
    <row r="53" spans="2:11" ht="18.5" customHeight="1" x14ac:dyDescent="0.35">
      <c r="B53" s="260" t="s">
        <v>588</v>
      </c>
      <c r="C53" s="257" t="s">
        <v>68</v>
      </c>
      <c r="D53" s="767" t="s">
        <v>779</v>
      </c>
      <c r="E53" s="768"/>
      <c r="H53" s="260" t="s">
        <v>706</v>
      </c>
      <c r="I53" s="257" t="s">
        <v>69</v>
      </c>
      <c r="J53" s="767" t="s">
        <v>66</v>
      </c>
      <c r="K53" s="768"/>
    </row>
    <row r="54" spans="2:11" ht="30.5" customHeight="1" thickBot="1" x14ac:dyDescent="0.4">
      <c r="B54" s="542">
        <f>VLOOKUP(D53,CHOOSE(IF(B53="Под прикручивание",1,IF(B53="Под запрессовку",2,3)),Hinges!$Q$23:$T$24,Hinges!$Q$27:$T$28),MATCH(C53,Hinges!$G$12:$J$12,0),0)</f>
        <v>9089601</v>
      </c>
      <c r="C54" s="435" t="str">
        <f>VLOOKUP(B54,Цены!$A:$B,2,0)</f>
        <v>Механизм Push to open Pin для петель, под прикручивание, длинный ход, цвет светло-серый</v>
      </c>
      <c r="D54" s="436">
        <v>1</v>
      </c>
      <c r="E54" s="437">
        <f>IFERROR(VLOOKUP(B54,Sale!$A:$E,5,0),VLOOKUP(B54,Цены!$A:$G,7,0))*D54</f>
        <v>867.58</v>
      </c>
      <c r="H54" s="542">
        <f>VLOOKUP(J53,CHOOSE(IF(H53="Под прикручивание",1,IF(H53="Под запрессовку",2,3)),Hinges!$G$12:$J$14,Hinges!$G$16:$J$18),MATCH(I53,Hinges!$G$12:$J$12,0),0)</f>
        <v>9089593</v>
      </c>
      <c r="I54" s="435" t="str">
        <f>VLOOKUP(H54,Цены!$A:$B,2,0)</f>
        <v>Механизм Push to open Magnet для петель, под запрессовку, длинный ход, цвет белый</v>
      </c>
      <c r="J54" s="436">
        <v>1</v>
      </c>
      <c r="K54" s="437">
        <f>IFERROR(VLOOKUP(H54,Sale!$A:$E,5,0),VLOOKUP(H54,Цены!$A:$G,7,0))*J54</f>
        <v>1093.9000000000001</v>
      </c>
    </row>
    <row r="55" spans="2:11" ht="28.5" x14ac:dyDescent="0.65">
      <c r="B55" s="547"/>
      <c r="C55" s="181"/>
      <c r="D55" s="181"/>
      <c r="E55" s="181"/>
      <c r="F55" s="27"/>
      <c r="G55" s="27"/>
      <c r="H55" s="547"/>
      <c r="I55" s="181"/>
      <c r="J55" s="181"/>
      <c r="K55" s="181"/>
    </row>
    <row r="56" spans="2:11" ht="29" thickBot="1" x14ac:dyDescent="0.7">
      <c r="B56" s="547"/>
      <c r="C56" s="181"/>
      <c r="D56" s="181"/>
      <c r="E56" s="181"/>
      <c r="F56" s="27"/>
      <c r="G56" s="27"/>
      <c r="H56" s="547"/>
      <c r="I56" s="181"/>
      <c r="J56" s="181"/>
      <c r="K56" s="181"/>
    </row>
    <row r="57" spans="2:11" x14ac:dyDescent="0.35">
      <c r="B57" s="548" t="s">
        <v>9</v>
      </c>
      <c r="C57" s="17" t="s">
        <v>10</v>
      </c>
      <c r="D57" s="17" t="s">
        <v>16</v>
      </c>
      <c r="E57" s="18" t="s">
        <v>11</v>
      </c>
      <c r="F57" s="27"/>
      <c r="G57" s="27"/>
      <c r="H57" s="548" t="s">
        <v>9</v>
      </c>
      <c r="I57" s="17" t="s">
        <v>10</v>
      </c>
      <c r="J57" s="17" t="s">
        <v>16</v>
      </c>
      <c r="K57" s="18" t="s">
        <v>11</v>
      </c>
    </row>
    <row r="58" spans="2:11" ht="30.5" customHeight="1" thickBot="1" x14ac:dyDescent="0.4">
      <c r="B58" s="541">
        <v>9072541</v>
      </c>
      <c r="C58" s="438" t="str">
        <f>VLOOKUP(B58,Цены!$A:$B,2,0)</f>
        <v>Ограничитель угла открывания угловых петель Sensys 8639i, 95°/85°, пластик, цвет черный</v>
      </c>
      <c r="D58" s="439">
        <f>D48</f>
        <v>1</v>
      </c>
      <c r="E58" s="432">
        <f>IFERROR(VLOOKUP(B58,Sale!$A:$E,5,0),VLOOKUP(B58,Цены!$A:$G,7,0))*D58</f>
        <v>20.71</v>
      </c>
      <c r="F58" s="27"/>
      <c r="G58" s="27"/>
      <c r="H58" s="541">
        <v>9072541</v>
      </c>
      <c r="I58" s="438" t="str">
        <f>VLOOKUP(H58,Цены!$A:$B,2,0)</f>
        <v>Ограничитель угла открывания угловых петель Sensys 8639i, 95°/85°, пластик, цвет черный</v>
      </c>
      <c r="J58" s="439">
        <f>J48</f>
        <v>1</v>
      </c>
      <c r="K58" s="432">
        <f>IFERROR(VLOOKUP(H58,Sale!$A:$E,5,0),VLOOKUP(H58,Цены!$A:$G,7,0))*J58</f>
        <v>20.71</v>
      </c>
    </row>
    <row r="62" spans="2:11" ht="120" customHeight="1" thickBot="1" x14ac:dyDescent="0.4"/>
    <row r="63" spans="2:11" ht="18.5" customHeight="1" x14ac:dyDescent="0.35">
      <c r="B63" s="544" t="s">
        <v>39</v>
      </c>
      <c r="C63" s="251" t="s">
        <v>12</v>
      </c>
      <c r="D63" s="737">
        <v>1</v>
      </c>
      <c r="E63" s="739">
        <f>SUM(E68:E71)</f>
        <v>815.89</v>
      </c>
      <c r="H63" s="544" t="s">
        <v>39</v>
      </c>
      <c r="I63" s="251" t="s">
        <v>12</v>
      </c>
      <c r="J63" s="731">
        <v>1</v>
      </c>
      <c r="K63" s="734">
        <f>SUM(K68:K71)</f>
        <v>719.34</v>
      </c>
    </row>
    <row r="64" spans="2:11" ht="18.5" customHeight="1" x14ac:dyDescent="0.35">
      <c r="B64" s="545" t="s">
        <v>7</v>
      </c>
      <c r="C64" s="250" t="s">
        <v>572</v>
      </c>
      <c r="D64" s="738"/>
      <c r="E64" s="740"/>
      <c r="H64" s="545" t="s">
        <v>7</v>
      </c>
      <c r="I64" s="250" t="s">
        <v>572</v>
      </c>
      <c r="J64" s="732"/>
      <c r="K64" s="735"/>
    </row>
    <row r="65" spans="2:11" ht="18.5" customHeight="1" x14ac:dyDescent="0.35">
      <c r="B65" s="545" t="s">
        <v>570</v>
      </c>
      <c r="C65" s="250" t="s">
        <v>4866</v>
      </c>
      <c r="D65" s="738"/>
      <c r="E65" s="740"/>
      <c r="H65" s="545" t="s">
        <v>570</v>
      </c>
      <c r="I65" s="250" t="s">
        <v>4866</v>
      </c>
      <c r="J65" s="733"/>
      <c r="K65" s="736"/>
    </row>
    <row r="66" spans="2:11" ht="18.5" customHeight="1" thickBot="1" x14ac:dyDescent="0.4">
      <c r="B66" s="728"/>
      <c r="C66" s="729"/>
      <c r="D66" s="729"/>
      <c r="E66" s="730"/>
      <c r="H66" s="728"/>
      <c r="I66" s="729"/>
      <c r="J66" s="729"/>
      <c r="K66" s="730"/>
    </row>
    <row r="67" spans="2:11" x14ac:dyDescent="0.35">
      <c r="B67" s="546" t="s">
        <v>9</v>
      </c>
      <c r="C67" s="34" t="s">
        <v>10</v>
      </c>
      <c r="D67" s="34" t="s">
        <v>16</v>
      </c>
      <c r="E67" s="55" t="s">
        <v>11</v>
      </c>
      <c r="H67" s="546" t="s">
        <v>9</v>
      </c>
      <c r="I67" s="34" t="s">
        <v>10</v>
      </c>
      <c r="J67" s="34" t="s">
        <v>16</v>
      </c>
      <c r="K67" s="55" t="s">
        <v>11</v>
      </c>
    </row>
    <row r="68" spans="2:11" ht="30.5" customHeight="1" x14ac:dyDescent="0.35">
      <c r="B68" s="540">
        <f>VLOOKUP(C63,Hinges!$D$14:$E$16,2,0)</f>
        <v>9091753</v>
      </c>
      <c r="C68" s="424" t="str">
        <f>VLOOKUP(B68,Цены!$A:$B,2,0)</f>
        <v>Петля Sensys 8631i, угол 95°, чашка TH52, D35, накладная навеска (B 12,5), черный обсидиан</v>
      </c>
      <c r="D68" s="428">
        <f>D63</f>
        <v>1</v>
      </c>
      <c r="E68" s="426">
        <f>IFERROR(VLOOKUP(B68,Sale!$A:$E,5,0),VLOOKUP(B68,Цены!$A:$G,7,0))*D68</f>
        <v>665.28</v>
      </c>
      <c r="H68" s="540">
        <f>VLOOKUP(I63,Hinges!$D$40:$E$42,2,0)</f>
        <v>9091758</v>
      </c>
      <c r="I68" s="424" t="str">
        <f>VLOOKUP(H68,Цены!$A:$B,2,0)</f>
        <v>Петля Sensys 8661, угол 95°, чашка TH52, D35, накладная навеска (B 12,5), черный обсидиан</v>
      </c>
      <c r="J68" s="428">
        <f>J63</f>
        <v>1</v>
      </c>
      <c r="K68" s="426">
        <f>IFERROR(VLOOKUP(H68,Sale!$A:$E,5,0),VLOOKUP(H68,Цены!$A:$G,7,0))*J68</f>
        <v>568.73</v>
      </c>
    </row>
    <row r="69" spans="2:11" ht="30.5" customHeight="1" x14ac:dyDescent="0.35">
      <c r="B69" s="540">
        <f>VLOOKUP(C64,Hinges!$L$9:$R$14,MATCH(C65,Hinges!$L$9:$Q$9,0),0)</f>
        <v>9091801</v>
      </c>
      <c r="C69" s="427" t="str">
        <f>VLOOKUP(B69,Цены!$A:$B,2,0)</f>
        <v>Монтажная планка крестообразная System 8099 для Sensys, LR37, D3, с предустановленными евровинтами, черный обсидиан</v>
      </c>
      <c r="D69" s="428">
        <f>D63</f>
        <v>1</v>
      </c>
      <c r="E69" s="426">
        <f>IFERROR(VLOOKUP(B69,Sale!$A:$E,5,0),VLOOKUP(B69,Цены!$A:$G,7,0))*D69</f>
        <v>90.87</v>
      </c>
      <c r="H69" s="540">
        <f>VLOOKUP(I64,Hinges!$L$9:$R$14,MATCH(I65,Hinges!$L$9:$Q$9,0),0)</f>
        <v>9091801</v>
      </c>
      <c r="I69" s="427" t="str">
        <f>VLOOKUP(H69,Цены!$A:$B,2,0)</f>
        <v>Монтажная планка крестообразная System 8099 для Sensys, LR37, D3, с предустановленными евровинтами, черный обсидиан</v>
      </c>
      <c r="J69" s="428">
        <f>J63</f>
        <v>1</v>
      </c>
      <c r="K69" s="426">
        <f>IFERROR(VLOOKUP(H69,Sale!$A:$E,5,0),VLOOKUP(H69,Цены!$A:$G,7,0))*J69</f>
        <v>90.87</v>
      </c>
    </row>
    <row r="70" spans="2:11" ht="30.5" customHeight="1" x14ac:dyDescent="0.35">
      <c r="B70" s="540">
        <v>9091822</v>
      </c>
      <c r="C70" s="427" t="str">
        <f>VLOOKUP(B70,Цены!$A:$B,2,0)</f>
        <v>Заглушка для чашки петли Sensys (TH / TS), сталь, черный обсидиан</v>
      </c>
      <c r="D70" s="433">
        <f>D63</f>
        <v>1</v>
      </c>
      <c r="E70" s="426">
        <f>IFERROR(VLOOKUP(B70,Sale!$A:$E,5,0),VLOOKUP(B70,Цены!$A:$G,7,0))*D70</f>
        <v>33.61</v>
      </c>
      <c r="H70" s="540">
        <v>9091822</v>
      </c>
      <c r="I70" s="427" t="str">
        <f>VLOOKUP(H70,Цены!$A:$B,2,0)</f>
        <v>Заглушка для чашки петли Sensys (TH / TS), сталь, черный обсидиан</v>
      </c>
      <c r="J70" s="433">
        <f>J63</f>
        <v>1</v>
      </c>
      <c r="K70" s="426">
        <f>IFERROR(VLOOKUP(H70,Sale!$A:$E,5,0),VLOOKUP(H70,Цены!$A:$G,7,0))*J70</f>
        <v>33.61</v>
      </c>
    </row>
    <row r="71" spans="2:11" ht="30.5" customHeight="1" thickBot="1" x14ac:dyDescent="0.4">
      <c r="B71" s="541">
        <v>9091821</v>
      </c>
      <c r="C71" s="430" t="str">
        <f>VLOOKUP(B71,Цены!$A:$B,2,0)</f>
        <v>Заглушка на консоль петли Sensys, с логотипом Hettich, сталь, черный обсидиан</v>
      </c>
      <c r="D71" s="434">
        <f>D63</f>
        <v>1</v>
      </c>
      <c r="E71" s="432">
        <f>IFERROR(VLOOKUP(B71,Sale!$A:$E,5,0),VLOOKUP(B71,Цены!$A:$G,7,0))*D71</f>
        <v>26.13</v>
      </c>
      <c r="H71" s="541">
        <v>9091821</v>
      </c>
      <c r="I71" s="430" t="str">
        <f>VLOOKUP(H71,Цены!$A:$B,2,0)</f>
        <v>Заглушка на консоль петли Sensys, с логотипом Hettich, сталь, черный обсидиан</v>
      </c>
      <c r="J71" s="434">
        <f>J63</f>
        <v>1</v>
      </c>
      <c r="K71" s="432">
        <f>IFERROR(VLOOKUP(H71,Sale!$A:$E,5,0),VLOOKUP(H71,Цены!$A:$G,7,0))*J71</f>
        <v>26.13</v>
      </c>
    </row>
    <row r="72" spans="2:11" ht="25.5" customHeight="1" thickBot="1" x14ac:dyDescent="0.4">
      <c r="B72" s="203"/>
      <c r="C72" s="258"/>
      <c r="D72" s="180"/>
      <c r="E72" s="45"/>
      <c r="H72" s="203"/>
      <c r="I72" s="258"/>
      <c r="J72" s="180"/>
      <c r="K72" s="45"/>
    </row>
    <row r="73" spans="2:11" ht="18.5" customHeight="1" x14ac:dyDescent="0.35">
      <c r="B73" s="260" t="s">
        <v>588</v>
      </c>
      <c r="C73" s="257" t="s">
        <v>68</v>
      </c>
      <c r="D73" s="767" t="s">
        <v>779</v>
      </c>
      <c r="E73" s="768"/>
      <c r="H73" s="260" t="s">
        <v>706</v>
      </c>
      <c r="I73" s="257" t="s">
        <v>68</v>
      </c>
      <c r="J73" s="767" t="s">
        <v>65</v>
      </c>
      <c r="K73" s="768"/>
    </row>
    <row r="74" spans="2:11" ht="30.5" customHeight="1" thickBot="1" x14ac:dyDescent="0.4">
      <c r="B74" s="542">
        <f>VLOOKUP(D73,CHOOSE(IF(B73="Под прикручивание",1,IF(B73="Под запрессовку",2,3)),Hinges!$Q$23:$T$24,Hinges!$Q$27:$T$28),MATCH(C73,Hinges!$G$12:$J$12,0),0)</f>
        <v>9089601</v>
      </c>
      <c r="C74" s="435" t="str">
        <f>VLOOKUP(B74,Цены!$A:$B,2,0)</f>
        <v>Механизм Push to open Pin для петель, под прикручивание, длинный ход, цвет светло-серый</v>
      </c>
      <c r="D74" s="436">
        <v>1</v>
      </c>
      <c r="E74" s="437">
        <f>IFERROR(VLOOKUP(B74,Sale!$A:$E,5,0),VLOOKUP(B74,Цены!$A:$G,7,0))*D74</f>
        <v>867.58</v>
      </c>
      <c r="H74" s="542">
        <f>VLOOKUP(J73,CHOOSE(IF(H73="Под прикручивание",1,IF(H73="Под запрессовку",2,3)),Hinges!$G$12:$J$14,Hinges!$G$16:$J$18),MATCH(I73,Hinges!$G$12:$J$12,0),0)</f>
        <v>9089606</v>
      </c>
      <c r="I74" s="435" t="str">
        <f>VLOOKUP(H74,Цены!$A:$B,2,0)</f>
        <v>Механизм Push to open Magnet для петель, под запрессовку, короткий ход, цвет светло-серый</v>
      </c>
      <c r="J74" s="436">
        <v>1</v>
      </c>
      <c r="K74" s="437">
        <f>IFERROR(VLOOKUP(H74,Sale!$A:$E,5,0),VLOOKUP(H74,Цены!$A:$G,7,0))*J74</f>
        <v>698.79000000000008</v>
      </c>
    </row>
    <row r="75" spans="2:11" ht="28.5" x14ac:dyDescent="0.65">
      <c r="B75" s="547"/>
      <c r="C75" s="181"/>
      <c r="D75" s="181"/>
      <c r="E75" s="181"/>
      <c r="F75" s="27"/>
      <c r="G75" s="27"/>
      <c r="H75" s="547"/>
      <c r="I75" s="181"/>
      <c r="J75" s="181"/>
      <c r="K75" s="181"/>
    </row>
    <row r="76" spans="2:11" ht="29" thickBot="1" x14ac:dyDescent="0.7">
      <c r="B76" s="547"/>
      <c r="C76" s="181"/>
      <c r="D76" s="181"/>
      <c r="E76" s="181"/>
      <c r="F76" s="27"/>
      <c r="G76" s="27"/>
      <c r="H76" s="547"/>
      <c r="I76" s="181"/>
      <c r="J76" s="181"/>
      <c r="K76" s="181"/>
    </row>
    <row r="77" spans="2:11" x14ac:dyDescent="0.35">
      <c r="B77" s="548" t="s">
        <v>9</v>
      </c>
      <c r="C77" s="17" t="s">
        <v>10</v>
      </c>
      <c r="D77" s="17" t="s">
        <v>16</v>
      </c>
      <c r="E77" s="18" t="s">
        <v>11</v>
      </c>
      <c r="F77" s="27"/>
      <c r="G77" s="27"/>
      <c r="H77" s="548" t="s">
        <v>9</v>
      </c>
      <c r="I77" s="17" t="s">
        <v>10</v>
      </c>
      <c r="J77" s="17" t="s">
        <v>16</v>
      </c>
      <c r="K77" s="18" t="s">
        <v>11</v>
      </c>
    </row>
    <row r="78" spans="2:11" ht="30.5" customHeight="1" thickBot="1" x14ac:dyDescent="0.4">
      <c r="B78" s="541">
        <v>9103006</v>
      </c>
      <c r="C78" s="438" t="str">
        <f>VLOOKUP(B78,Цены!$A:$B,2,0)</f>
        <v>Ограничитель угла открывания для толстых дверей для Sensys 8631i, 95°/85°, сталь</v>
      </c>
      <c r="D78" s="439">
        <f>D68</f>
        <v>1</v>
      </c>
      <c r="E78" s="432">
        <f>IFERROR(VLOOKUP(B78,Sale!$A:$E,5,0),VLOOKUP(B78,Цены!$A:$G,7,0))*D78</f>
        <v>20.71</v>
      </c>
      <c r="F78" s="27"/>
      <c r="G78" s="27"/>
      <c r="H78" s="541">
        <v>9103006</v>
      </c>
      <c r="I78" s="438" t="str">
        <f>VLOOKUP(H78,Цены!$A:$B,2,0)</f>
        <v>Ограничитель угла открывания для толстых дверей для Sensys 8631i, 95°/85°, сталь</v>
      </c>
      <c r="J78" s="439">
        <f>J68</f>
        <v>1</v>
      </c>
      <c r="K78" s="432">
        <f>IFERROR(VLOOKUP(H78,Sale!$A:$E,5,0),VLOOKUP(H78,Цены!$A:$G,7,0))*J78</f>
        <v>20.71</v>
      </c>
    </row>
    <row r="82" spans="2:11" ht="120" customHeight="1" thickBot="1" x14ac:dyDescent="0.4"/>
    <row r="83" spans="2:11" ht="18.5" customHeight="1" x14ac:dyDescent="0.35">
      <c r="B83" s="544" t="s">
        <v>23</v>
      </c>
      <c r="C83" s="251" t="s">
        <v>12</v>
      </c>
      <c r="D83" s="737">
        <v>1</v>
      </c>
      <c r="E83" s="739">
        <f>SUM(E88:E91)</f>
        <v>987.54000000000008</v>
      </c>
      <c r="H83" s="544" t="s">
        <v>23</v>
      </c>
      <c r="I83" s="251" t="s">
        <v>12</v>
      </c>
      <c r="J83" s="731">
        <v>1</v>
      </c>
      <c r="K83" s="734">
        <f>SUM(K88:K91)</f>
        <v>901.33</v>
      </c>
    </row>
    <row r="84" spans="2:11" ht="18.5" customHeight="1" x14ac:dyDescent="0.35">
      <c r="B84" s="545" t="s">
        <v>7</v>
      </c>
      <c r="C84" s="250" t="s">
        <v>572</v>
      </c>
      <c r="D84" s="738"/>
      <c r="E84" s="740"/>
      <c r="H84" s="545" t="s">
        <v>7</v>
      </c>
      <c r="I84" s="250" t="s">
        <v>572</v>
      </c>
      <c r="J84" s="732"/>
      <c r="K84" s="735"/>
    </row>
    <row r="85" spans="2:11" ht="18.5" customHeight="1" x14ac:dyDescent="0.35">
      <c r="B85" s="545" t="s">
        <v>570</v>
      </c>
      <c r="C85" s="250" t="s">
        <v>4866</v>
      </c>
      <c r="D85" s="738"/>
      <c r="E85" s="740"/>
      <c r="H85" s="545" t="s">
        <v>570</v>
      </c>
      <c r="I85" s="250" t="s">
        <v>4866</v>
      </c>
      <c r="J85" s="733"/>
      <c r="K85" s="736"/>
    </row>
    <row r="86" spans="2:11" ht="18.5" customHeight="1" thickBot="1" x14ac:dyDescent="0.4">
      <c r="B86" s="728"/>
      <c r="C86" s="729"/>
      <c r="D86" s="729"/>
      <c r="E86" s="730"/>
      <c r="H86" s="728"/>
      <c r="I86" s="729"/>
      <c r="J86" s="729"/>
      <c r="K86" s="730"/>
    </row>
    <row r="87" spans="2:11" x14ac:dyDescent="0.35">
      <c r="B87" s="546" t="s">
        <v>9</v>
      </c>
      <c r="C87" s="34" t="s">
        <v>10</v>
      </c>
      <c r="D87" s="34" t="s">
        <v>16</v>
      </c>
      <c r="E87" s="55" t="s">
        <v>11</v>
      </c>
      <c r="H87" s="546" t="s">
        <v>9</v>
      </c>
      <c r="I87" s="34" t="s">
        <v>10</v>
      </c>
      <c r="J87" s="34" t="s">
        <v>16</v>
      </c>
      <c r="K87" s="55" t="s">
        <v>11</v>
      </c>
    </row>
    <row r="88" spans="2:11" ht="30.5" customHeight="1" x14ac:dyDescent="0.35">
      <c r="B88" s="540">
        <f>VLOOKUP(C83,Hinges!$D$25:$E$27,2,0)</f>
        <v>9091761</v>
      </c>
      <c r="C88" s="424" t="str">
        <f>VLOOKUP(B88,Цены!A:B,2,0)</f>
        <v>Петля Sensys 8646i, угол 110°, чашка TH52, D35, накладная навеска (B 12,5), черный обсидиан</v>
      </c>
      <c r="D88" s="428">
        <f>D83</f>
        <v>1</v>
      </c>
      <c r="E88" s="426">
        <f>IFERROR(VLOOKUP(B88,Sale!$A:$E,5,0),VLOOKUP(B88,Цены!$A:$G,7,0))*D88</f>
        <v>836.93000000000006</v>
      </c>
      <c r="H88" s="540">
        <f>VLOOKUP(I83,Hinges!$D$51:$E$53,2,0)</f>
        <v>9091764</v>
      </c>
      <c r="I88" s="424" t="str">
        <f>VLOOKUP(H88,Цены!$A:$B,2,0)</f>
        <v>Петля Sensys 8676, угол 110°, чашка TH52, D35, накладная навеска (B 12,5), черный обсидиан</v>
      </c>
      <c r="J88" s="428">
        <f>J83</f>
        <v>1</v>
      </c>
      <c r="K88" s="426">
        <f>IFERROR(VLOOKUP(H88,Sale!$A:$E,5,0),VLOOKUP(H88,Цены!$A:$G,7,0))*J88</f>
        <v>750.72</v>
      </c>
    </row>
    <row r="89" spans="2:11" ht="30.5" customHeight="1" x14ac:dyDescent="0.35">
      <c r="B89" s="540">
        <f>VLOOKUP(C84,Hinges!$L$9:$R$14,MATCH(C85,Hinges!$L$9:$Q$9,0),0)</f>
        <v>9091801</v>
      </c>
      <c r="C89" s="427" t="str">
        <f>VLOOKUP(B89,Цены!$A:$B,2,0)</f>
        <v>Монтажная планка крестообразная System 8099 для Sensys, LR37, D3, с предустановленными евровинтами, черный обсидиан</v>
      </c>
      <c r="D89" s="428">
        <f>D83</f>
        <v>1</v>
      </c>
      <c r="E89" s="426">
        <f>IFERROR(VLOOKUP(B89,Sale!$A:$E,5,0),VLOOKUP(B89,Цены!$A:$G,7,0))*D89</f>
        <v>90.87</v>
      </c>
      <c r="H89" s="540">
        <f>VLOOKUP(I84,Hinges!$L$9:$R$14,MATCH(I85,Hinges!$L$9:$Q$9,0),0)</f>
        <v>9091801</v>
      </c>
      <c r="I89" s="427" t="str">
        <f>VLOOKUP(H89,Цены!$A:$B,2,0)</f>
        <v>Монтажная планка крестообразная System 8099 для Sensys, LR37, D3, с предустановленными евровинтами, черный обсидиан</v>
      </c>
      <c r="J89" s="428">
        <f>J83</f>
        <v>1</v>
      </c>
      <c r="K89" s="426">
        <f>IFERROR(VLOOKUP(H89,Sale!$A:$E,5,0),VLOOKUP(H89,Цены!$A:$G,7,0))*J89</f>
        <v>90.87</v>
      </c>
    </row>
    <row r="90" spans="2:11" ht="30.5" customHeight="1" x14ac:dyDescent="0.35">
      <c r="B90" s="540">
        <v>9091822</v>
      </c>
      <c r="C90" s="427" t="str">
        <f>VLOOKUP(B90,Цены!$A:$B,2,0)</f>
        <v>Заглушка для чашки петли Sensys (TH / TS), сталь, черный обсидиан</v>
      </c>
      <c r="D90" s="433">
        <f>D83</f>
        <v>1</v>
      </c>
      <c r="E90" s="426">
        <f>IFERROR(VLOOKUP(B90,Sale!$A:$E,5,0),VLOOKUP(B90,Цены!$A:$G,7,0))*D90</f>
        <v>33.61</v>
      </c>
      <c r="H90" s="540">
        <v>9091822</v>
      </c>
      <c r="I90" s="427" t="str">
        <f>VLOOKUP(H90,Цены!$A:$B,2,0)</f>
        <v>Заглушка для чашки петли Sensys (TH / TS), сталь, черный обсидиан</v>
      </c>
      <c r="J90" s="433">
        <f>J83</f>
        <v>1</v>
      </c>
      <c r="K90" s="426">
        <f>IFERROR(VLOOKUP(H90,Sale!$A:$E,5,0),VLOOKUP(H90,Цены!$A:$G,7,0))*J90</f>
        <v>33.61</v>
      </c>
    </row>
    <row r="91" spans="2:11" ht="30.5" customHeight="1" thickBot="1" x14ac:dyDescent="0.4">
      <c r="B91" s="541">
        <v>9091821</v>
      </c>
      <c r="C91" s="430" t="str">
        <f>VLOOKUP(B91,Цены!$A:$B,2,0)</f>
        <v>Заглушка на консоль петли Sensys, с логотипом Hettich, сталь, черный обсидиан</v>
      </c>
      <c r="D91" s="434">
        <f>D83</f>
        <v>1</v>
      </c>
      <c r="E91" s="432">
        <f>IFERROR(VLOOKUP(B91,Sale!$A:$E,5,0),VLOOKUP(B91,Цены!$A:$G,7,0))*D91</f>
        <v>26.13</v>
      </c>
      <c r="H91" s="541">
        <v>9091821</v>
      </c>
      <c r="I91" s="430" t="str">
        <f>VLOOKUP(H91,Цены!$A:$B,2,0)</f>
        <v>Заглушка на консоль петли Sensys, с логотипом Hettich, сталь, черный обсидиан</v>
      </c>
      <c r="J91" s="434">
        <f>J83</f>
        <v>1</v>
      </c>
      <c r="K91" s="432">
        <f>IFERROR(VLOOKUP(H91,Sale!$A:$E,5,0),VLOOKUP(H91,Цены!$A:$G,7,0))*J91</f>
        <v>26.13</v>
      </c>
    </row>
    <row r="92" spans="2:11" ht="25.5" customHeight="1" thickBot="1" x14ac:dyDescent="0.4">
      <c r="B92" s="203"/>
      <c r="C92" s="258"/>
      <c r="D92" s="180"/>
      <c r="E92" s="45"/>
      <c r="H92" s="203"/>
      <c r="I92" s="258"/>
      <c r="J92" s="180"/>
      <c r="K92" s="45"/>
    </row>
    <row r="93" spans="2:11" ht="18.5" customHeight="1" x14ac:dyDescent="0.35">
      <c r="B93" s="260" t="s">
        <v>588</v>
      </c>
      <c r="C93" s="257" t="s">
        <v>68</v>
      </c>
      <c r="D93" s="767" t="s">
        <v>779</v>
      </c>
      <c r="E93" s="768"/>
      <c r="H93" s="260" t="s">
        <v>588</v>
      </c>
      <c r="I93" s="257" t="s">
        <v>68</v>
      </c>
      <c r="J93" s="767" t="s">
        <v>65</v>
      </c>
      <c r="K93" s="768"/>
    </row>
    <row r="94" spans="2:11" ht="30.5" customHeight="1" thickBot="1" x14ac:dyDescent="0.4">
      <c r="B94" s="542">
        <f>VLOOKUP(D93,CHOOSE(IF(B93="Под прикручивание",1,IF(B93="Под запрессовку",2,3)),Hinges!$Q$23:$T$24,Hinges!$Q$27:$T$28),MATCH(C93,Hinges!$G$12:$J$12,0),0)</f>
        <v>9089601</v>
      </c>
      <c r="C94" s="435" t="str">
        <f>VLOOKUP(B94,Цены!$A:$B,2,0)</f>
        <v>Механизм Push to open Pin для петель, под прикручивание, длинный ход, цвет светло-серый</v>
      </c>
      <c r="D94" s="436">
        <v>1</v>
      </c>
      <c r="E94" s="437">
        <f>IFERROR(VLOOKUP(B94,Sale!$A:$E,5,0),VLOOKUP(B94,Цены!$A:$G,7,0))*D94</f>
        <v>867.58</v>
      </c>
      <c r="H94" s="542">
        <f>VLOOKUP(J93,CHOOSE(IF(H93="Под прикручивание",1,IF(H93="Под запрессовку",2,3)),Hinges!$G$12:$J$14,Hinges!$G$16:$J$18),MATCH(I93,Hinges!$G$12:$J$12,0),0)</f>
        <v>9089604</v>
      </c>
      <c r="I94" s="435" t="str">
        <f>VLOOKUP(H94,Цены!$A:$B,2,0)</f>
        <v>Механизм Push to open Magnet для петель, под прикручивание, короткий ход, цвет светло-серый</v>
      </c>
      <c r="J94" s="436">
        <v>1</v>
      </c>
      <c r="K94" s="437">
        <f>IFERROR(VLOOKUP(H94,Sale!$A:$E,5,0),VLOOKUP(H94,Цены!$A:$G,7,0))*J94</f>
        <v>779.74</v>
      </c>
    </row>
    <row r="95" spans="2:11" ht="28.5" x14ac:dyDescent="0.65">
      <c r="B95" s="547"/>
      <c r="C95" s="181"/>
      <c r="D95" s="181"/>
      <c r="E95" s="181"/>
      <c r="F95" s="27"/>
      <c r="G95" s="27"/>
      <c r="H95" s="547"/>
      <c r="I95" s="181"/>
      <c r="J95" s="181"/>
      <c r="K95" s="181"/>
    </row>
    <row r="96" spans="2:11" ht="29" thickBot="1" x14ac:dyDescent="0.7">
      <c r="B96" s="547"/>
      <c r="C96" s="181"/>
      <c r="D96" s="181"/>
      <c r="E96" s="181"/>
      <c r="F96" s="27"/>
      <c r="G96" s="27"/>
      <c r="H96" s="547"/>
      <c r="I96" s="181"/>
      <c r="J96" s="181"/>
      <c r="K96" s="181"/>
    </row>
    <row r="97" spans="2:11" x14ac:dyDescent="0.35">
      <c r="B97" s="548" t="s">
        <v>9</v>
      </c>
      <c r="C97" s="17" t="s">
        <v>10</v>
      </c>
      <c r="D97" s="17" t="s">
        <v>16</v>
      </c>
      <c r="E97" s="18" t="s">
        <v>11</v>
      </c>
      <c r="F97" s="27"/>
      <c r="G97" s="27"/>
      <c r="H97" s="548" t="s">
        <v>9</v>
      </c>
      <c r="I97" s="17" t="s">
        <v>10</v>
      </c>
      <c r="J97" s="17" t="s">
        <v>16</v>
      </c>
      <c r="K97" s="18" t="s">
        <v>11</v>
      </c>
    </row>
    <row r="98" spans="2:11" ht="30.5" customHeight="1" thickBot="1" x14ac:dyDescent="0.4">
      <c r="B98" s="541">
        <v>9076440</v>
      </c>
      <c r="C98" s="438" t="str">
        <f>VLOOKUP(B98,Цены!$A:$B,2,0)</f>
        <v>Ограничитель угла открывания для тонких дверей для Sensys 8646i, 110°/85°, пластик, цвет антрацит</v>
      </c>
      <c r="D98" s="439">
        <v>1</v>
      </c>
      <c r="E98" s="432">
        <f>IFERROR(VLOOKUP(B98,Sale!$A:$E,5,0),VLOOKUP(B98,Цены!$A:$G,7,0))*D98</f>
        <v>20.71</v>
      </c>
      <c r="F98" s="27"/>
      <c r="G98" s="27"/>
      <c r="H98" s="541">
        <v>9076440</v>
      </c>
      <c r="I98" s="438" t="str">
        <f>VLOOKUP(H98,Цены!$A:$B,2,0)</f>
        <v>Ограничитель угла открывания для тонких дверей для Sensys 8646i, 110°/85°, пластик, цвет антрацит</v>
      </c>
      <c r="J98" s="439">
        <v>1</v>
      </c>
      <c r="K98" s="432">
        <f>IFERROR(VLOOKUP(H98,Sale!$A:$E,5,0),VLOOKUP(H98,Цены!$A:$G,7,0))*J98</f>
        <v>20.71</v>
      </c>
    </row>
    <row r="102" spans="2:11" ht="120" customHeight="1" thickBot="1" x14ac:dyDescent="0.4"/>
    <row r="103" spans="2:11" ht="18.5" customHeight="1" x14ac:dyDescent="0.35">
      <c r="B103" s="544" t="s">
        <v>25</v>
      </c>
      <c r="C103" s="251" t="s">
        <v>12</v>
      </c>
      <c r="D103" s="737">
        <v>1</v>
      </c>
      <c r="E103" s="739">
        <f>SUM(E108:E111)</f>
        <v>1507.1499999999999</v>
      </c>
      <c r="H103" s="544" t="s">
        <v>25</v>
      </c>
      <c r="I103" s="251" t="s">
        <v>12</v>
      </c>
      <c r="J103" s="731">
        <v>1</v>
      </c>
      <c r="K103" s="734">
        <f>SUM(K108:K111)</f>
        <v>1450.4800000000002</v>
      </c>
    </row>
    <row r="104" spans="2:11" ht="18.5" customHeight="1" x14ac:dyDescent="0.35">
      <c r="B104" s="545" t="s">
        <v>7</v>
      </c>
      <c r="C104" s="250" t="s">
        <v>572</v>
      </c>
      <c r="D104" s="738"/>
      <c r="E104" s="740"/>
      <c r="H104" s="545" t="s">
        <v>7</v>
      </c>
      <c r="I104" s="250" t="s">
        <v>572</v>
      </c>
      <c r="J104" s="732"/>
      <c r="K104" s="735"/>
    </row>
    <row r="105" spans="2:11" ht="18.5" customHeight="1" x14ac:dyDescent="0.35">
      <c r="B105" s="545" t="s">
        <v>570</v>
      </c>
      <c r="C105" s="250" t="s">
        <v>4866</v>
      </c>
      <c r="D105" s="738"/>
      <c r="E105" s="740"/>
      <c r="H105" s="545" t="s">
        <v>570</v>
      </c>
      <c r="I105" s="250" t="s">
        <v>4866</v>
      </c>
      <c r="J105" s="733"/>
      <c r="K105" s="736"/>
    </row>
    <row r="106" spans="2:11" ht="15" thickBot="1" x14ac:dyDescent="0.4">
      <c r="B106" s="728"/>
      <c r="C106" s="729"/>
      <c r="D106" s="729"/>
      <c r="E106" s="730"/>
      <c r="H106" s="728"/>
      <c r="I106" s="729"/>
      <c r="J106" s="729"/>
      <c r="K106" s="730"/>
    </row>
    <row r="107" spans="2:11" x14ac:dyDescent="0.35">
      <c r="B107" s="548" t="s">
        <v>9</v>
      </c>
      <c r="C107" s="17" t="s">
        <v>10</v>
      </c>
      <c r="D107" s="17" t="s">
        <v>16</v>
      </c>
      <c r="E107" s="18" t="s">
        <v>11</v>
      </c>
      <c r="H107" s="548" t="s">
        <v>9</v>
      </c>
      <c r="I107" s="17" t="s">
        <v>10</v>
      </c>
      <c r="J107" s="17" t="s">
        <v>16</v>
      </c>
      <c r="K107" s="18" t="s">
        <v>11</v>
      </c>
    </row>
    <row r="108" spans="2:11" ht="30.5" customHeight="1" x14ac:dyDescent="0.35">
      <c r="B108" s="540">
        <f>VLOOKUP(C103,Hinges!$D$30:$E$31,2,0)</f>
        <v>9091767</v>
      </c>
      <c r="C108" s="424" t="str">
        <f>VLOOKUP(B108,Цены!$A:$B,2,0)</f>
        <v>Петля Sensys 8657i, угол 165°, чашка TH52, D35, накладная навеска (B 12,5), черный обсидиан</v>
      </c>
      <c r="D108" s="428">
        <f>D103</f>
        <v>1</v>
      </c>
      <c r="E108" s="426">
        <f>IFERROR(VLOOKUP(B108,Sale!$A:$E,5,0),VLOOKUP(B108,Цены!$A:$G,7,0))*D108</f>
        <v>1330.48</v>
      </c>
      <c r="H108" s="540">
        <f>VLOOKUP(I103,Hinges!$D$56:$E$57,2,0)</f>
        <v>9091769</v>
      </c>
      <c r="I108" s="424" t="str">
        <f>VLOOKUP(H108,Цены!$A:$B,2,0)</f>
        <v>Петля Sensys 8687, угол 165°, чашка TH52, D35, накладная навеска (B 12,5), черный обсидиан</v>
      </c>
      <c r="J108" s="428">
        <f>J103</f>
        <v>1</v>
      </c>
      <c r="K108" s="426">
        <f>IFERROR(VLOOKUP(H108,Sale!$A:$E,5,0),VLOOKUP(H108,Цены!$A:$G,7,0))*J108</f>
        <v>1273.8100000000002</v>
      </c>
    </row>
    <row r="109" spans="2:11" ht="30.5" customHeight="1" x14ac:dyDescent="0.35">
      <c r="B109" s="540">
        <f>VLOOKUP(C104,Hinges!$L$9:$R$14,MATCH(C105,Hinges!$L$9:$Q$9,0),0)</f>
        <v>9091801</v>
      </c>
      <c r="C109" s="424" t="str">
        <f>VLOOKUP(B109,Цены!$A:$B,2,0)</f>
        <v>Монтажная планка крестообразная System 8099 для Sensys, LR37, D3, с предустановленными евровинтами, черный обсидиан</v>
      </c>
      <c r="D109" s="428">
        <f>D103</f>
        <v>1</v>
      </c>
      <c r="E109" s="426">
        <f>IFERROR(VLOOKUP(B109,Sale!$A:$E,5,0),VLOOKUP(B109,Цены!$A:$G,7,0))*D109</f>
        <v>90.87</v>
      </c>
      <c r="H109" s="540">
        <f>VLOOKUP(I104,Hinges!$L$9:$R$14,MATCH(I105,Hinges!$L$9:$Q$9,0),0)</f>
        <v>9091801</v>
      </c>
      <c r="I109" s="424" t="str">
        <f>VLOOKUP(H109,Цены!$A:$B,2,0)</f>
        <v>Монтажная планка крестообразная System 8099 для Sensys, LR37, D3, с предустановленными евровинтами, черный обсидиан</v>
      </c>
      <c r="J109" s="428">
        <f>J103</f>
        <v>1</v>
      </c>
      <c r="K109" s="426">
        <f>IFERROR(VLOOKUP(H109,Sale!$A:$E,5,0),VLOOKUP(H109,Цены!$A:$G,7,0))*J109</f>
        <v>90.87</v>
      </c>
    </row>
    <row r="110" spans="2:11" ht="30.5" customHeight="1" x14ac:dyDescent="0.35">
      <c r="B110" s="540">
        <v>9091822</v>
      </c>
      <c r="C110" s="424" t="str">
        <f>VLOOKUP(B110,Цены!$A:$B,2,0)</f>
        <v>Заглушка для чашки петли Sensys (TH / TS), сталь, черный обсидиан</v>
      </c>
      <c r="D110" s="433">
        <f>D103</f>
        <v>1</v>
      </c>
      <c r="E110" s="426">
        <f>IFERROR(VLOOKUP(B110,Sale!$A:$E,5,0),VLOOKUP(B110,Цены!$A:$G,7,0))*D110</f>
        <v>33.61</v>
      </c>
      <c r="H110" s="540">
        <v>9091822</v>
      </c>
      <c r="I110" s="424" t="str">
        <f>VLOOKUP(H110,Цены!$A:$B,2,0)</f>
        <v>Заглушка для чашки петли Sensys (TH / TS), сталь, черный обсидиан</v>
      </c>
      <c r="J110" s="433">
        <f>J103</f>
        <v>1</v>
      </c>
      <c r="K110" s="426">
        <f>IFERROR(VLOOKUP(H110,Sale!$A:$E,5,0),VLOOKUP(H110,Цены!$A:$G,7,0))*J110</f>
        <v>33.61</v>
      </c>
    </row>
    <row r="111" spans="2:11" ht="30.5" customHeight="1" thickBot="1" x14ac:dyDescent="0.4">
      <c r="B111" s="541">
        <v>9099871</v>
      </c>
      <c r="C111" s="438" t="str">
        <f>VLOOKUP(B111,Цены!$A:$B,2,0)</f>
        <v>Заглушка на консоль петли Sensys 8657i, с логотипом Hettich, пластик, цвет антрацит</v>
      </c>
      <c r="D111" s="434">
        <f>D103</f>
        <v>1</v>
      </c>
      <c r="E111" s="432">
        <f>IFERROR(VLOOKUP(B111,Sale!$A:$E,5,0),VLOOKUP(B111,Цены!$A:$G,7,0))*D111</f>
        <v>52.19</v>
      </c>
      <c r="H111" s="541">
        <v>9099871</v>
      </c>
      <c r="I111" s="438" t="str">
        <f>VLOOKUP(H111,Цены!$A:$B,2,0)</f>
        <v>Заглушка на консоль петли Sensys 8657i, с логотипом Hettich, пластик, цвет антрацит</v>
      </c>
      <c r="J111" s="434">
        <f>J103</f>
        <v>1</v>
      </c>
      <c r="K111" s="432">
        <f>IFERROR(VLOOKUP(H111,Sale!$A:$E,5,0),VLOOKUP(H111,Цены!$A:$G,7,0))*J111</f>
        <v>52.19</v>
      </c>
    </row>
    <row r="112" spans="2:11" ht="25.5" customHeight="1" thickBot="1" x14ac:dyDescent="0.4">
      <c r="B112" s="203"/>
      <c r="C112" s="44"/>
      <c r="D112" s="180"/>
      <c r="E112" s="45"/>
      <c r="H112" s="203"/>
      <c r="I112" s="44"/>
      <c r="J112" s="180"/>
      <c r="K112" s="45"/>
    </row>
    <row r="113" spans="2:11" ht="18.5" customHeight="1" x14ac:dyDescent="0.35">
      <c r="B113" s="260" t="s">
        <v>588</v>
      </c>
      <c r="C113" s="257" t="s">
        <v>68</v>
      </c>
      <c r="D113" s="767" t="s">
        <v>779</v>
      </c>
      <c r="E113" s="768"/>
      <c r="H113" s="260" t="s">
        <v>588</v>
      </c>
      <c r="I113" s="257" t="s">
        <v>69</v>
      </c>
      <c r="J113" s="767" t="s">
        <v>66</v>
      </c>
      <c r="K113" s="768"/>
    </row>
    <row r="114" spans="2:11" ht="30.5" customHeight="1" thickBot="1" x14ac:dyDescent="0.4">
      <c r="B114" s="542">
        <f>VLOOKUP(D113,CHOOSE(IF(B113="Под прикручивание",1,IF(B113="Под запрессовку",2,3)),Hinges!$Q$23:$T$24,Hinges!$Q$27:$T$28),MATCH(C113,Hinges!$G$12:$J$12,0),0)</f>
        <v>9089601</v>
      </c>
      <c r="C114" s="435" t="str">
        <f>VLOOKUP(B114,Цены!$A:$B,2,0)</f>
        <v>Механизм Push to open Pin для петель, под прикручивание, длинный ход, цвет светло-серый</v>
      </c>
      <c r="D114" s="436">
        <v>1</v>
      </c>
      <c r="E114" s="437">
        <f>IFERROR(VLOOKUP(B114,Sale!$A:$E,5,0),VLOOKUP(B114,Цены!$A:$G,7,0))*D114</f>
        <v>867.58</v>
      </c>
      <c r="H114" s="542">
        <f>VLOOKUP(J113,CHOOSE(IF(H113="Под прикручивание",1,IF(H113="Под запрессовку",2,3)),Hinges!$G$12:$J$14,Hinges!$G$16:$J$18),MATCH(I113,Hinges!$G$12:$J$12,0),0)</f>
        <v>9089591</v>
      </c>
      <c r="I114" s="435" t="str">
        <f>VLOOKUP(H114,Цены!$A:$B,2,0)</f>
        <v>Механизм Push to open Magnet для петель, под прикручивание, длинный ход, цвет белый</v>
      </c>
      <c r="J114" s="436">
        <v>1</v>
      </c>
      <c r="K114" s="437">
        <f>IFERROR(VLOOKUP(H114,Sale!$A:$E,5,0),VLOOKUP(H114,Цены!$A:$G,7,0))*J114</f>
        <v>1197.3599999999999</v>
      </c>
    </row>
    <row r="115" spans="2:11" ht="28.5" x14ac:dyDescent="0.65">
      <c r="B115" s="547"/>
      <c r="C115" s="181"/>
      <c r="D115" s="181"/>
      <c r="E115" s="181"/>
      <c r="F115" s="27"/>
      <c r="G115" s="27"/>
      <c r="H115" s="547"/>
      <c r="I115" s="181"/>
      <c r="J115" s="181"/>
      <c r="K115" s="181"/>
    </row>
    <row r="116" spans="2:11" ht="29" thickBot="1" x14ac:dyDescent="0.7">
      <c r="B116" s="547"/>
      <c r="C116" s="181"/>
      <c r="D116" s="181"/>
      <c r="E116" s="181"/>
      <c r="F116" s="27"/>
      <c r="G116" s="27"/>
      <c r="H116" s="547"/>
      <c r="I116" s="181"/>
      <c r="J116" s="181"/>
      <c r="K116" s="181"/>
    </row>
    <row r="117" spans="2:11" x14ac:dyDescent="0.35">
      <c r="B117" s="548" t="s">
        <v>9</v>
      </c>
      <c r="C117" s="17" t="s">
        <v>10</v>
      </c>
      <c r="D117" s="17" t="s">
        <v>16</v>
      </c>
      <c r="E117" s="18" t="s">
        <v>11</v>
      </c>
      <c r="F117" s="27"/>
      <c r="G117" s="27"/>
      <c r="H117" s="548" t="s">
        <v>9</v>
      </c>
      <c r="I117" s="17" t="s">
        <v>10</v>
      </c>
      <c r="J117" s="17" t="s">
        <v>16</v>
      </c>
      <c r="K117" s="18" t="s">
        <v>11</v>
      </c>
    </row>
    <row r="118" spans="2:11" ht="30.5" customHeight="1" x14ac:dyDescent="0.35">
      <c r="B118" s="540">
        <v>9090756</v>
      </c>
      <c r="C118" s="424" t="str">
        <f>VLOOKUP(B118,Цены!$A:$B,2,0)</f>
        <v>Ограничитель угла открывания для Sensys 8657i, 105°/120°, пластик, цвет антрацит</v>
      </c>
      <c r="D118" s="440">
        <f>D108</f>
        <v>1</v>
      </c>
      <c r="E118" s="426">
        <f>IFERROR(VLOOKUP(B118,Sale!$A:$E,5,0),VLOOKUP(B118,Цены!$A:$G,7,0))*D118</f>
        <v>26.13</v>
      </c>
      <c r="F118" s="27"/>
      <c r="G118" s="27"/>
      <c r="H118" s="540">
        <v>9090756</v>
      </c>
      <c r="I118" s="424" t="str">
        <f>VLOOKUP(H118,Цены!$A:$B,2,0)</f>
        <v>Ограничитель угла открывания для Sensys 8657i, 105°/120°, пластик, цвет антрацит</v>
      </c>
      <c r="J118" s="440">
        <f>J108</f>
        <v>1</v>
      </c>
      <c r="K118" s="426">
        <f>IFERROR(VLOOKUP(H118,Sale!$A:$E,5,0),VLOOKUP(H118,Цены!$A:$G,7,0))*J118</f>
        <v>26.13</v>
      </c>
    </row>
    <row r="119" spans="2:11" ht="30.5" customHeight="1" thickBot="1" x14ac:dyDescent="0.4">
      <c r="B119" s="541">
        <v>9090864</v>
      </c>
      <c r="C119" s="438" t="str">
        <f>VLOOKUP(B119,Цены!$A:$B,2,0)</f>
        <v>Ограничитель угла открывания для Sensys 8657i, 90°/135°, пластик</v>
      </c>
      <c r="D119" s="439">
        <f>D109</f>
        <v>1</v>
      </c>
      <c r="E119" s="432">
        <f>IFERROR(VLOOKUP(B119,Sale!$A:$E,5,0),VLOOKUP(B119,Цены!$A:$G,7,0))*D119</f>
        <v>26.13</v>
      </c>
      <c r="H119" s="541">
        <v>9090864</v>
      </c>
      <c r="I119" s="438" t="str">
        <f>VLOOKUP(H119,Цены!$A:$B,2,0)</f>
        <v>Ограничитель угла открывания для Sensys 8657i, 90°/135°, пластик</v>
      </c>
      <c r="J119" s="439">
        <f>J109</f>
        <v>1</v>
      </c>
      <c r="K119" s="432">
        <f>IFERROR(VLOOKUP(H119,Sale!$A:$E,5,0),VLOOKUP(H119,Цены!$A:$G,7,0))*J119</f>
        <v>26.13</v>
      </c>
    </row>
    <row r="123" spans="2:11" ht="120" customHeight="1" thickBot="1" x14ac:dyDescent="0.4">
      <c r="H123" s="553"/>
      <c r="I123" s="32"/>
      <c r="J123" s="32"/>
      <c r="K123" s="32"/>
    </row>
    <row r="124" spans="2:11" ht="18.5" customHeight="1" x14ac:dyDescent="0.35">
      <c r="B124" s="544" t="s">
        <v>27</v>
      </c>
      <c r="C124" s="251" t="s">
        <v>12</v>
      </c>
      <c r="D124" s="737">
        <v>1</v>
      </c>
      <c r="E124" s="739">
        <f>SUM(E129:E131)</f>
        <v>975.3900000000001</v>
      </c>
      <c r="H124" s="554"/>
      <c r="I124" s="368"/>
      <c r="J124" s="364"/>
      <c r="K124" s="365"/>
    </row>
    <row r="125" spans="2:11" ht="18.5" customHeight="1" x14ac:dyDescent="0.35">
      <c r="B125" s="545" t="s">
        <v>7</v>
      </c>
      <c r="C125" s="250" t="s">
        <v>572</v>
      </c>
      <c r="D125" s="738"/>
      <c r="E125" s="740"/>
      <c r="H125" s="554"/>
      <c r="I125" s="367"/>
      <c r="J125" s="364"/>
      <c r="K125" s="365"/>
    </row>
    <row r="126" spans="2:11" ht="18.5" customHeight="1" x14ac:dyDescent="0.35">
      <c r="B126" s="545" t="s">
        <v>570</v>
      </c>
      <c r="C126" s="250" t="s">
        <v>4866</v>
      </c>
      <c r="D126" s="738"/>
      <c r="E126" s="740"/>
      <c r="H126" s="554"/>
      <c r="I126" s="367"/>
      <c r="J126" s="364"/>
      <c r="K126" s="365"/>
    </row>
    <row r="127" spans="2:11" ht="18.5" customHeight="1" thickBot="1" x14ac:dyDescent="0.4">
      <c r="B127" s="728"/>
      <c r="C127" s="729"/>
      <c r="D127" s="729"/>
      <c r="E127" s="730"/>
      <c r="H127" s="555"/>
      <c r="I127" s="366"/>
      <c r="J127" s="366"/>
      <c r="K127" s="366"/>
    </row>
    <row r="128" spans="2:11" x14ac:dyDescent="0.35">
      <c r="B128" s="546" t="s">
        <v>9</v>
      </c>
      <c r="C128" s="34" t="s">
        <v>10</v>
      </c>
      <c r="D128" s="34" t="s">
        <v>16</v>
      </c>
      <c r="E128" s="55" t="s">
        <v>11</v>
      </c>
      <c r="H128" s="556"/>
      <c r="I128" s="348"/>
      <c r="J128" s="348"/>
      <c r="K128" s="348"/>
    </row>
    <row r="129" spans="2:11" ht="30.5" customHeight="1" x14ac:dyDescent="0.35">
      <c r="B129" s="540">
        <f>VLOOKUP(C124,Hinges!$D$60:$E$62,2,0)</f>
        <v>9091744</v>
      </c>
      <c r="C129" s="424" t="str">
        <f>VLOOKUP(B129,Цены!A:B,2,0)</f>
        <v>Петля Sensys 8638i для алюминиевых рам, угол 95°, чашка TA32, накладная навеска (B 12,5), черный обсидиан</v>
      </c>
      <c r="D129" s="428">
        <f>D124</f>
        <v>1</v>
      </c>
      <c r="E129" s="426">
        <f>IFERROR(VLOOKUP(B129,Sale!$A:$E,5,0),VLOOKUP(B129,Цены!$A:$G,7,0))*D129</f>
        <v>858.3900000000001</v>
      </c>
      <c r="H129" s="203"/>
      <c r="I129" s="44"/>
      <c r="J129" s="232"/>
      <c r="K129" s="45"/>
    </row>
    <row r="130" spans="2:11" ht="30.5" customHeight="1" x14ac:dyDescent="0.35">
      <c r="B130" s="540">
        <f>VLOOKUP(C125,Hinges!$L$9:$R$14,MATCH(C126,Hinges!$L$9:$Q$9,0),0)</f>
        <v>9091801</v>
      </c>
      <c r="C130" s="427" t="str">
        <f>VLOOKUP(B130,Цены!$A:$B,2,0)</f>
        <v>Монтажная планка крестообразная System 8099 для Sensys, LR37, D3, с предустановленными евровинтами, черный обсидиан</v>
      </c>
      <c r="D130" s="428">
        <f>D124</f>
        <v>1</v>
      </c>
      <c r="E130" s="426">
        <f>IFERROR(VLOOKUP(B130,Sale!$A:$E,5,0),VLOOKUP(B130,Цены!$A:$G,7,0))*D130</f>
        <v>90.87</v>
      </c>
      <c r="H130" s="203"/>
      <c r="I130" s="258"/>
      <c r="J130" s="232"/>
      <c r="K130" s="45"/>
    </row>
    <row r="131" spans="2:11" ht="30.5" customHeight="1" thickBot="1" x14ac:dyDescent="0.4">
      <c r="B131" s="541">
        <v>9091821</v>
      </c>
      <c r="C131" s="430" t="str">
        <f>VLOOKUP(B131,Цены!$A:$B,2,0)</f>
        <v>Заглушка на консоль петли Sensys, с логотипом Hettich, сталь, черный обсидиан</v>
      </c>
      <c r="D131" s="434">
        <f>D124</f>
        <v>1</v>
      </c>
      <c r="E131" s="432">
        <f>IFERROR(VLOOKUP(B131,Sale!$A:$E,5,0),VLOOKUP(B131,Цены!$A:$G,7,0))*D131</f>
        <v>26.13</v>
      </c>
      <c r="H131" s="203"/>
      <c r="I131" s="258"/>
      <c r="J131" s="180"/>
      <c r="K131" s="45"/>
    </row>
    <row r="132" spans="2:11" ht="25.5" customHeight="1" thickBot="1" x14ac:dyDescent="0.4">
      <c r="B132" s="203"/>
      <c r="C132" s="258"/>
      <c r="D132" s="180"/>
      <c r="E132" s="45"/>
      <c r="H132" s="203"/>
      <c r="I132" s="258"/>
      <c r="J132" s="180"/>
      <c r="K132" s="45"/>
    </row>
    <row r="133" spans="2:11" ht="18.5" customHeight="1" x14ac:dyDescent="0.35">
      <c r="B133" s="260" t="s">
        <v>588</v>
      </c>
      <c r="C133" s="257" t="s">
        <v>68</v>
      </c>
      <c r="D133" s="767" t="s">
        <v>779</v>
      </c>
      <c r="E133" s="768"/>
      <c r="H133" s="203"/>
      <c r="I133" s="369"/>
      <c r="J133" s="180"/>
      <c r="K133" s="45"/>
    </row>
    <row r="134" spans="2:11" ht="30.5" customHeight="1" thickBot="1" x14ac:dyDescent="0.4">
      <c r="B134" s="542">
        <f>VLOOKUP(D133,CHOOSE(IF(B133="Под прикручивание",1,IF(B133="Под запрессовку",2,3)),Hinges!$Q$23:$T$24,Hinges!$Q$27:$T$28),MATCH(C133,Hinges!$G$12:$J$12,0),0)</f>
        <v>9089601</v>
      </c>
      <c r="C134" s="435" t="str">
        <f>VLOOKUP(B134,Цены!$A:$B,2,0)</f>
        <v>Механизм Push to open Pin для петель, под прикручивание, длинный ход, цвет светло-серый</v>
      </c>
      <c r="D134" s="436">
        <v>1</v>
      </c>
      <c r="E134" s="437">
        <f>IFERROR(VLOOKUP(B134,Sale!$A:$E,5,0),VLOOKUP(B134,Цены!$A:$G,7,0))*D134</f>
        <v>867.58</v>
      </c>
      <c r="H134" s="203"/>
      <c r="I134" s="369"/>
      <c r="J134" s="180"/>
      <c r="K134" s="45"/>
    </row>
    <row r="135" spans="2:11" ht="25.5" customHeight="1" x14ac:dyDescent="0.65">
      <c r="B135" s="547"/>
      <c r="C135" s="181"/>
      <c r="D135" s="181"/>
      <c r="E135" s="181"/>
      <c r="H135" s="203"/>
      <c r="I135" s="369"/>
      <c r="J135" s="180"/>
      <c r="K135" s="45"/>
    </row>
    <row r="136" spans="2:11" ht="25.5" customHeight="1" thickBot="1" x14ac:dyDescent="0.7">
      <c r="B136" s="547"/>
      <c r="C136" s="181"/>
      <c r="D136" s="181"/>
      <c r="E136" s="181"/>
      <c r="H136" s="203"/>
      <c r="I136" s="369"/>
      <c r="J136" s="180"/>
      <c r="K136" s="45"/>
    </row>
    <row r="137" spans="2:11" ht="15" customHeight="1" x14ac:dyDescent="0.35">
      <c r="B137" s="548" t="s">
        <v>9</v>
      </c>
      <c r="C137" s="17" t="s">
        <v>10</v>
      </c>
      <c r="D137" s="17" t="s">
        <v>16</v>
      </c>
      <c r="E137" s="18" t="s">
        <v>11</v>
      </c>
      <c r="H137" s="203"/>
      <c r="I137" s="369"/>
      <c r="J137" s="180"/>
      <c r="K137" s="45"/>
    </row>
    <row r="138" spans="2:11" ht="30.5" customHeight="1" thickBot="1" x14ac:dyDescent="0.4">
      <c r="B138" s="541">
        <v>9072542</v>
      </c>
      <c r="C138" s="438" t="str">
        <f>VLOOKUP(B138,Цены!$A:$B,2,0)</f>
        <v>Ограничитель угла открывания для дверей с алюминиевыми рамами для Sensys 8638i, 95°/85°, пластик, цвет черный</v>
      </c>
      <c r="D138" s="439">
        <v>1</v>
      </c>
      <c r="E138" s="432">
        <f>IFERROR(VLOOKUP(B138,Sale!$A:$E,5,0),VLOOKUP(B138,Цены!$A:$G,7,0))*D138</f>
        <v>20.71</v>
      </c>
      <c r="H138" s="203"/>
      <c r="I138" s="369"/>
      <c r="J138" s="180"/>
      <c r="K138" s="45"/>
    </row>
    <row r="139" spans="2:11" ht="15" customHeight="1" x14ac:dyDescent="0.35">
      <c r="H139" s="203"/>
      <c r="I139" s="369"/>
      <c r="J139" s="180"/>
      <c r="K139" s="45"/>
    </row>
    <row r="140" spans="2:11" ht="15" customHeight="1" x14ac:dyDescent="0.35">
      <c r="H140" s="203"/>
      <c r="I140" s="369"/>
      <c r="J140" s="180"/>
      <c r="K140" s="45"/>
    </row>
    <row r="141" spans="2:11" ht="15" customHeight="1" x14ac:dyDescent="0.35">
      <c r="H141" s="203"/>
      <c r="I141" s="369"/>
      <c r="J141" s="180"/>
      <c r="K141" s="45"/>
    </row>
    <row r="142" spans="2:11" ht="120" customHeight="1" thickBot="1" x14ac:dyDescent="0.4">
      <c r="H142" s="557"/>
      <c r="I142" s="26"/>
      <c r="J142" s="26"/>
      <c r="K142" s="26"/>
    </row>
    <row r="143" spans="2:11" ht="18.5" customHeight="1" x14ac:dyDescent="0.35">
      <c r="B143" s="544" t="s">
        <v>27</v>
      </c>
      <c r="C143" s="251" t="s">
        <v>12</v>
      </c>
      <c r="D143" s="737">
        <v>1</v>
      </c>
      <c r="E143" s="739">
        <f>SUM(E148:E150)</f>
        <v>1217.3200000000002</v>
      </c>
      <c r="H143" s="544" t="s">
        <v>27</v>
      </c>
      <c r="I143" s="251" t="s">
        <v>12</v>
      </c>
      <c r="J143" s="731">
        <v>1</v>
      </c>
      <c r="K143" s="734">
        <f>SUM(K148:K150)</f>
        <v>1060.1300000000001</v>
      </c>
    </row>
    <row r="144" spans="2:11" ht="18.5" customHeight="1" x14ac:dyDescent="0.35">
      <c r="B144" s="545" t="s">
        <v>7</v>
      </c>
      <c r="C144" s="250" t="s">
        <v>572</v>
      </c>
      <c r="D144" s="738"/>
      <c r="E144" s="740"/>
      <c r="H144" s="545" t="s">
        <v>7</v>
      </c>
      <c r="I144" s="250" t="s">
        <v>572</v>
      </c>
      <c r="J144" s="732"/>
      <c r="K144" s="735"/>
    </row>
    <row r="145" spans="2:12" ht="18.5" customHeight="1" x14ac:dyDescent="0.35">
      <c r="B145" s="545" t="s">
        <v>570</v>
      </c>
      <c r="C145" s="250" t="s">
        <v>4866</v>
      </c>
      <c r="D145" s="738"/>
      <c r="E145" s="740"/>
      <c r="H145" s="545" t="s">
        <v>570</v>
      </c>
      <c r="I145" s="250" t="s">
        <v>4866</v>
      </c>
      <c r="J145" s="733"/>
      <c r="K145" s="736"/>
    </row>
    <row r="146" spans="2:12" ht="15" customHeight="1" thickBot="1" x14ac:dyDescent="0.4">
      <c r="B146" s="728"/>
      <c r="C146" s="729"/>
      <c r="D146" s="729"/>
      <c r="E146" s="730"/>
      <c r="H146" s="760"/>
      <c r="I146" s="761"/>
      <c r="J146" s="761"/>
      <c r="K146" s="762"/>
    </row>
    <row r="147" spans="2:12" ht="15" customHeight="1" x14ac:dyDescent="0.35">
      <c r="B147" s="546" t="s">
        <v>9</v>
      </c>
      <c r="C147" s="34" t="s">
        <v>10</v>
      </c>
      <c r="D147" s="34" t="s">
        <v>16</v>
      </c>
      <c r="E147" s="55" t="s">
        <v>11</v>
      </c>
      <c r="H147" s="548" t="s">
        <v>9</v>
      </c>
      <c r="I147" s="17" t="s">
        <v>10</v>
      </c>
      <c r="J147" s="17" t="s">
        <v>16</v>
      </c>
      <c r="K147" s="18" t="s">
        <v>11</v>
      </c>
    </row>
    <row r="148" spans="2:12" ht="30.5" customHeight="1" x14ac:dyDescent="0.35">
      <c r="B148" s="540">
        <f>VLOOKUP(C143,Hinges!O36:P38,2,0)</f>
        <v>9091224</v>
      </c>
      <c r="C148" s="424" t="str">
        <f>VLOOKUP(B148,Цены!A:B,2,0)</f>
        <v>Петля Sensys 8631i для алюминиевых рам, угол 95°, чашка TA32, накладная навеска (B 12,5), черный обсидиан</v>
      </c>
      <c r="D148" s="428">
        <f>D143</f>
        <v>1</v>
      </c>
      <c r="E148" s="426">
        <f>IFERROR(VLOOKUP(B148,Sale!$A:$E,5,0),VLOOKUP(B148,Цены!$A:$G,7,0))*D148</f>
        <v>1100.32</v>
      </c>
      <c r="H148" s="540">
        <f>VLOOKUP(I143,Hinges!O41:P43,2,0)</f>
        <v>9091230</v>
      </c>
      <c r="I148" s="424" t="str">
        <f>VLOOKUP(H148,Цены!$A:$B,2,0)</f>
        <v>Петля Sensys 8661 для алюминиевых рам, угол 95°, чашка TA32, накладная навеска (B 12,5), черный обсидиан</v>
      </c>
      <c r="J148" s="428">
        <f>J143</f>
        <v>1</v>
      </c>
      <c r="K148" s="426">
        <f>IFERROR(VLOOKUP(H148,Sale!$A:$E,5,0),VLOOKUP(H148,Цены!$A:$G,7,0))*J148</f>
        <v>943.13000000000011</v>
      </c>
    </row>
    <row r="149" spans="2:12" ht="30.5" customHeight="1" x14ac:dyDescent="0.35">
      <c r="B149" s="540">
        <f>VLOOKUP(C144,Hinges!$L$9:$R$14,MATCH(C145,Hinges!$L$9:$Q$9,0),0)</f>
        <v>9091801</v>
      </c>
      <c r="C149" s="427" t="str">
        <f>VLOOKUP(B149,Цены!$A:$B,2,0)</f>
        <v>Монтажная планка крестообразная System 8099 для Sensys, LR37, D3, с предустановленными евровинтами, черный обсидиан</v>
      </c>
      <c r="D149" s="428">
        <f>D143</f>
        <v>1</v>
      </c>
      <c r="E149" s="426">
        <f>IFERROR(VLOOKUP(B149,Sale!$A:$E,5,0),VLOOKUP(B149,Цены!$A:$G,7,0))*D149</f>
        <v>90.87</v>
      </c>
      <c r="H149" s="540">
        <f>VLOOKUP(I144,Hinges!$L$9:$R$14,MATCH(I145,Hinges!$L$9:$Q$9,0),0)</f>
        <v>9091801</v>
      </c>
      <c r="I149" s="427" t="str">
        <f>VLOOKUP(H149,Цены!$A:$B,2,0)</f>
        <v>Монтажная планка крестообразная System 8099 для Sensys, LR37, D3, с предустановленными евровинтами, черный обсидиан</v>
      </c>
      <c r="J149" s="428">
        <f>J143</f>
        <v>1</v>
      </c>
      <c r="K149" s="426">
        <f>IFERROR(VLOOKUP(H149,Sale!$A:$E,5,0),VLOOKUP(H149,Цены!$A:$G,7,0))*J149</f>
        <v>90.87</v>
      </c>
    </row>
    <row r="150" spans="2:12" ht="30.5" customHeight="1" thickBot="1" x14ac:dyDescent="0.4">
      <c r="B150" s="541">
        <v>9091821</v>
      </c>
      <c r="C150" s="430" t="str">
        <f>VLOOKUP(B150,Цены!$A:$B,2,0)</f>
        <v>Заглушка на консоль петли Sensys, с логотипом Hettich, сталь, черный обсидиан</v>
      </c>
      <c r="D150" s="434">
        <f>D143</f>
        <v>1</v>
      </c>
      <c r="E150" s="432">
        <f>IFERROR(VLOOKUP(B150,Sale!$A:$E,5,0),VLOOKUP(B150,Цены!$A:$G,7,0))*D150</f>
        <v>26.13</v>
      </c>
      <c r="H150" s="541">
        <v>9091821</v>
      </c>
      <c r="I150" s="430" t="str">
        <f>VLOOKUP(H150,Цены!$A:$B,2,0)</f>
        <v>Заглушка на консоль петли Sensys, с логотипом Hettich, сталь, черный обсидиан</v>
      </c>
      <c r="J150" s="434">
        <f>J143</f>
        <v>1</v>
      </c>
      <c r="K150" s="432">
        <f>IFERROR(VLOOKUP(H150,Sale!$A:$E,5,0),VLOOKUP(H150,Цены!$A:$G,7,0))*J150</f>
        <v>26.13</v>
      </c>
    </row>
    <row r="151" spans="2:12" ht="30" customHeight="1" thickBot="1" x14ac:dyDescent="0.4">
      <c r="B151" s="203"/>
      <c r="C151" s="258"/>
      <c r="D151" s="180"/>
      <c r="E151" s="45"/>
      <c r="H151" s="203"/>
      <c r="I151" s="258"/>
      <c r="J151" s="180"/>
      <c r="K151" s="45"/>
    </row>
    <row r="152" spans="2:12" ht="18.5" customHeight="1" x14ac:dyDescent="0.35">
      <c r="B152" s="260" t="s">
        <v>588</v>
      </c>
      <c r="C152" s="257" t="s">
        <v>68</v>
      </c>
      <c r="D152" s="767" t="s">
        <v>779</v>
      </c>
      <c r="E152" s="768"/>
      <c r="H152" s="260" t="s">
        <v>588</v>
      </c>
      <c r="I152" s="257" t="s">
        <v>69</v>
      </c>
      <c r="J152" s="767" t="s">
        <v>66</v>
      </c>
      <c r="K152" s="768"/>
    </row>
    <row r="153" spans="2:12" ht="30.5" customHeight="1" thickBot="1" x14ac:dyDescent="0.4">
      <c r="B153" s="542">
        <f>VLOOKUP(D152,CHOOSE(IF(B152="Под прикручивание",1,IF(B152="Под запрессовку",2,3)),Hinges!$Q$23:$T$24,Hinges!$Q$27:$T$28),MATCH(C152,Hinges!$G$12:$J$12,0),0)</f>
        <v>9089601</v>
      </c>
      <c r="C153" s="435" t="str">
        <f>VLOOKUP(B153,Цены!$A:$B,2,0)</f>
        <v>Механизм Push to open Pin для петель, под прикручивание, длинный ход, цвет светло-серый</v>
      </c>
      <c r="D153" s="436">
        <v>1</v>
      </c>
      <c r="E153" s="437">
        <f>IFERROR(VLOOKUP(B153,Sale!$A:$E,5,0),VLOOKUP(B153,Цены!$A:$G,7,0))*D153</f>
        <v>867.58</v>
      </c>
      <c r="H153" s="542">
        <f>VLOOKUP(J152,CHOOSE(IF(H152="Под прикручивание",1,IF(H152="Под запрессовку",2,3)),Hinges!$G$12:$J$14,Hinges!$G$16:$J$18),MATCH(I152,Hinges!$G$12:$J$12,0),0)</f>
        <v>9089591</v>
      </c>
      <c r="I153" s="435" t="str">
        <f>VLOOKUP(H153,Цены!$A:$B,2,0)</f>
        <v>Механизм Push to open Magnet для петель, под прикручивание, длинный ход, цвет белый</v>
      </c>
      <c r="J153" s="436">
        <v>1</v>
      </c>
      <c r="K153" s="437">
        <f>IFERROR(VLOOKUP(H153,Sale!$A:$E,5,0),VLOOKUP(H153,Цены!$A:$G,7,0))*J153</f>
        <v>1197.3599999999999</v>
      </c>
    </row>
    <row r="154" spans="2:12" ht="15" customHeight="1" x14ac:dyDescent="0.35">
      <c r="B154" s="443"/>
      <c r="C154" s="444"/>
      <c r="D154" s="445"/>
      <c r="E154" s="446"/>
      <c r="H154" s="203"/>
      <c r="I154" s="369"/>
      <c r="J154" s="180"/>
      <c r="K154" s="45"/>
    </row>
    <row r="155" spans="2:12" ht="15" customHeight="1" x14ac:dyDescent="0.35">
      <c r="H155" s="203"/>
      <c r="I155" s="369"/>
      <c r="J155" s="180"/>
      <c r="K155" s="45"/>
    </row>
    <row r="156" spans="2:12" ht="15" customHeight="1" x14ac:dyDescent="0.35">
      <c r="H156" s="203"/>
      <c r="I156" s="369"/>
      <c r="J156" s="180"/>
      <c r="K156" s="45"/>
    </row>
    <row r="157" spans="2:12" ht="120" customHeight="1" thickBot="1" x14ac:dyDescent="0.4">
      <c r="F157" s="32"/>
      <c r="G157" s="32"/>
      <c r="H157" s="553"/>
      <c r="I157" s="32"/>
      <c r="J157" s="32"/>
      <c r="K157" s="32"/>
      <c r="L157" s="37"/>
    </row>
    <row r="158" spans="2:12" ht="18.5" customHeight="1" x14ac:dyDescent="0.35">
      <c r="B158" s="544" t="s">
        <v>351</v>
      </c>
      <c r="C158" s="114"/>
      <c r="D158" s="737">
        <v>1</v>
      </c>
      <c r="E158" s="739">
        <f>SUM(E163:E166)</f>
        <v>1080.05</v>
      </c>
      <c r="H158" s="554"/>
      <c r="I158" s="367"/>
      <c r="J158" s="364"/>
      <c r="K158" s="365"/>
    </row>
    <row r="159" spans="2:12" ht="18.5" customHeight="1" x14ac:dyDescent="0.35">
      <c r="B159" s="545" t="s">
        <v>7</v>
      </c>
      <c r="C159" s="250" t="s">
        <v>572</v>
      </c>
      <c r="D159" s="738"/>
      <c r="E159" s="740"/>
      <c r="H159" s="554"/>
      <c r="I159" s="367"/>
      <c r="J159" s="364"/>
      <c r="K159" s="365"/>
    </row>
    <row r="160" spans="2:12" ht="18.5" customHeight="1" x14ac:dyDescent="0.35">
      <c r="B160" s="545" t="s">
        <v>570</v>
      </c>
      <c r="C160" s="250" t="s">
        <v>4866</v>
      </c>
      <c r="D160" s="738"/>
      <c r="E160" s="740"/>
      <c r="H160" s="554"/>
      <c r="I160" s="367"/>
      <c r="J160" s="364"/>
      <c r="K160" s="365"/>
    </row>
    <row r="161" spans="1:12" ht="18.5" customHeight="1" thickBot="1" x14ac:dyDescent="0.4">
      <c r="B161" s="728"/>
      <c r="C161" s="729"/>
      <c r="D161" s="729"/>
      <c r="E161" s="730"/>
      <c r="H161" s="555"/>
      <c r="I161" s="366"/>
      <c r="J161" s="366"/>
      <c r="K161" s="366"/>
    </row>
    <row r="162" spans="1:12" x14ac:dyDescent="0.35">
      <c r="B162" s="546" t="s">
        <v>9</v>
      </c>
      <c r="C162" s="34" t="s">
        <v>10</v>
      </c>
      <c r="D162" s="34" t="s">
        <v>16</v>
      </c>
      <c r="E162" s="55" t="s">
        <v>11</v>
      </c>
      <c r="H162" s="556"/>
      <c r="I162" s="348"/>
      <c r="J162" s="348"/>
      <c r="K162" s="348"/>
    </row>
    <row r="163" spans="1:12" ht="30.5" customHeight="1" x14ac:dyDescent="0.35">
      <c r="B163" s="540">
        <v>9116394</v>
      </c>
      <c r="C163" s="424" t="str">
        <f>VLOOKUP(B163,Цены!$A:$B,2,0)</f>
        <v>Петля Intermat 9930, угол 50°/65°, чашка TH52, D35, накладная навеска (B 24), черный обсидиан</v>
      </c>
      <c r="D163" s="428">
        <f>D158</f>
        <v>1</v>
      </c>
      <c r="E163" s="426">
        <f>IFERROR(VLOOKUP(B163,Sale!$A:$E,5,0),VLOOKUP(B163,Цены!$A:$G,7,0))*D163</f>
        <v>929.43999999999994</v>
      </c>
      <c r="H163" s="203"/>
      <c r="I163" s="44"/>
      <c r="J163" s="232"/>
      <c r="K163" s="45"/>
    </row>
    <row r="164" spans="1:12" ht="30.5" customHeight="1" x14ac:dyDescent="0.35">
      <c r="B164" s="540">
        <f>VLOOKUP(C159,Hinges!$L$9:$R$14,MATCH(C160,Hinges!$L$9:$Q$9,0),0)</f>
        <v>9091801</v>
      </c>
      <c r="C164" s="427" t="str">
        <f>VLOOKUP(B164,Цены!$A:$B,2,0)</f>
        <v>Монтажная планка крестообразная System 8099 для Sensys, LR37, D3, с предустановленными евровинтами, черный обсидиан</v>
      </c>
      <c r="D164" s="428">
        <f>D158</f>
        <v>1</v>
      </c>
      <c r="E164" s="426">
        <f>IFERROR(VLOOKUP(B164,Sale!$A:$E,5,0),VLOOKUP(B164,Цены!$A:$G,7,0))*D164</f>
        <v>90.87</v>
      </c>
      <c r="H164" s="203"/>
      <c r="I164" s="258"/>
      <c r="J164" s="232"/>
      <c r="K164" s="45"/>
    </row>
    <row r="165" spans="1:12" ht="30.5" customHeight="1" x14ac:dyDescent="0.35">
      <c r="B165" s="550">
        <v>9091821</v>
      </c>
      <c r="C165" s="447" t="str">
        <f>VLOOKUP(B165,Цены!$A:$B,2,0)</f>
        <v>Заглушка на консоль петли Sensys, с логотипом Hettich, сталь, черный обсидиан</v>
      </c>
      <c r="D165" s="448">
        <f>D158</f>
        <v>1</v>
      </c>
      <c r="E165" s="449">
        <f>IFERROR(VLOOKUP(B165,Sale!$A:$E,5,0),VLOOKUP(B165,Цены!$A:$G,7,0))*D165</f>
        <v>26.13</v>
      </c>
      <c r="H165" s="203"/>
      <c r="I165" s="258"/>
      <c r="J165" s="180"/>
      <c r="K165" s="45"/>
    </row>
    <row r="166" spans="1:12" ht="30.5" customHeight="1" thickBot="1" x14ac:dyDescent="0.4">
      <c r="B166" s="541">
        <v>9091822</v>
      </c>
      <c r="C166" s="464" t="str">
        <f>VLOOKUP(B166,Цены!$A:$B,2,0)</f>
        <v>Заглушка для чашки петли Sensys (TH / TS), сталь, черный обсидиан</v>
      </c>
      <c r="D166" s="434">
        <f>D158</f>
        <v>1</v>
      </c>
      <c r="E166" s="432">
        <f>IFERROR(VLOOKUP(B166,Sale!$A:$E,5,0),VLOOKUP(B166,Цены!$A:$G,7,0))*D166</f>
        <v>33.61</v>
      </c>
      <c r="H166" s="203"/>
      <c r="I166" s="258"/>
      <c r="J166" s="180"/>
      <c r="K166" s="45"/>
    </row>
    <row r="167" spans="1:12" ht="15" customHeight="1" x14ac:dyDescent="0.35">
      <c r="B167" s="203"/>
      <c r="C167" s="258"/>
      <c r="D167" s="180"/>
      <c r="E167" s="45"/>
      <c r="H167" s="203"/>
      <c r="I167" s="258"/>
      <c r="J167" s="180"/>
      <c r="K167" s="45"/>
    </row>
    <row r="170" spans="1:12" s="190" customFormat="1" ht="28.5" x14ac:dyDescent="0.65">
      <c r="A170" s="771" t="s">
        <v>64</v>
      </c>
      <c r="B170" s="771"/>
      <c r="C170" s="771"/>
      <c r="D170" s="771"/>
      <c r="E170" s="771"/>
      <c r="F170" s="771"/>
      <c r="G170" s="771"/>
      <c r="H170" s="771"/>
      <c r="I170" s="771"/>
      <c r="J170" s="771"/>
      <c r="K170" s="771"/>
      <c r="L170" s="771"/>
    </row>
    <row r="171" spans="1:12" x14ac:dyDescent="0.35">
      <c r="B171" s="43"/>
      <c r="C171" s="48"/>
      <c r="D171" s="32"/>
      <c r="E171" s="45"/>
      <c r="H171" s="43"/>
      <c r="I171" s="48"/>
      <c r="J171" s="32"/>
      <c r="K171" s="45"/>
    </row>
    <row r="172" spans="1:12" ht="85.5" customHeight="1" thickBot="1" x14ac:dyDescent="0.4">
      <c r="C172" s="87"/>
      <c r="I172" s="87"/>
    </row>
    <row r="173" spans="1:12" ht="18.5" customHeight="1" thickBot="1" x14ac:dyDescent="0.4">
      <c r="B173" s="763" t="s">
        <v>459</v>
      </c>
      <c r="C173" s="764"/>
      <c r="D173" s="765" t="s">
        <v>327</v>
      </c>
      <c r="E173" s="766"/>
      <c r="H173" s="763" t="s">
        <v>459</v>
      </c>
      <c r="I173" s="764"/>
      <c r="J173" s="765" t="s">
        <v>334</v>
      </c>
      <c r="K173" s="766"/>
    </row>
    <row r="174" spans="1:12" x14ac:dyDescent="0.35">
      <c r="B174" s="548" t="s">
        <v>9</v>
      </c>
      <c r="C174" s="17" t="s">
        <v>10</v>
      </c>
      <c r="D174" s="17" t="s">
        <v>16</v>
      </c>
      <c r="E174" s="18" t="s">
        <v>11</v>
      </c>
      <c r="H174" s="548" t="s">
        <v>9</v>
      </c>
      <c r="I174" s="17" t="s">
        <v>10</v>
      </c>
      <c r="J174" s="17" t="s">
        <v>16</v>
      </c>
      <c r="K174" s="18" t="s">
        <v>11</v>
      </c>
    </row>
    <row r="175" spans="1:12" ht="30.5" customHeight="1" thickBot="1" x14ac:dyDescent="0.4">
      <c r="B175" s="541">
        <f>VLOOKUP(D173,Hinges!$K$74:$L$76,2,0)</f>
        <v>9106988</v>
      </c>
      <c r="C175" s="438" t="str">
        <f>VLOOKUP(B175,Цены!$A:$B,2,0)</f>
        <v>Монтажная планка параллельного адаптера с предустановленными евровинтами для Sensys/Intermat, D3, цинковое литье, никелированная</v>
      </c>
      <c r="D175" s="434">
        <v>1</v>
      </c>
      <c r="E175" s="432">
        <f>IFERROR(VLOOKUP(B175,Sale!$A:$E,5,0),VLOOKUP(B175,Цены!$A:$G,7,0))*D175</f>
        <v>249.04999999999998</v>
      </c>
      <c r="H175" s="541">
        <f>VLOOKUP(J173,Hinges!$K$78:$L$80,2,0)</f>
        <v>9072537</v>
      </c>
      <c r="I175" s="438" t="str">
        <f>VLOOKUP(H175,Цены!$A:$B,2,0)</f>
        <v>Параллельный адаптер монтажных планок, D8, цинковое литье, никелированный</v>
      </c>
      <c r="J175" s="434">
        <v>1</v>
      </c>
      <c r="K175" s="432">
        <f>IFERROR(VLOOKUP(H175,Sale!$A:$E,5,0),VLOOKUP(H175,Цены!$A:$G,7,0))*J175</f>
        <v>239.42000000000002</v>
      </c>
    </row>
    <row r="178" spans="2:11" ht="85.5" customHeight="1" thickBot="1" x14ac:dyDescent="0.4">
      <c r="C178" s="87"/>
      <c r="I178" s="87"/>
    </row>
    <row r="179" spans="2:11" ht="18.5" customHeight="1" thickBot="1" x14ac:dyDescent="0.4">
      <c r="B179" s="763" t="s">
        <v>751</v>
      </c>
      <c r="C179" s="764"/>
      <c r="D179" s="765" t="s">
        <v>753</v>
      </c>
      <c r="E179" s="766"/>
    </row>
    <row r="180" spans="2:11" x14ac:dyDescent="0.35">
      <c r="B180" s="548" t="s">
        <v>9</v>
      </c>
      <c r="C180" s="17" t="s">
        <v>10</v>
      </c>
      <c r="D180" s="17" t="s">
        <v>16</v>
      </c>
      <c r="E180" s="18" t="s">
        <v>11</v>
      </c>
      <c r="H180" s="548" t="s">
        <v>9</v>
      </c>
      <c r="I180" s="17" t="s">
        <v>10</v>
      </c>
      <c r="J180" s="17" t="s">
        <v>16</v>
      </c>
      <c r="K180" s="18" t="s">
        <v>11</v>
      </c>
    </row>
    <row r="181" spans="2:11" ht="30.5" customHeight="1" thickBot="1" x14ac:dyDescent="0.4">
      <c r="B181" s="541">
        <f>VLOOKUP(D179,Hinges!$K$81:$L$85,2,0)</f>
        <v>9072533</v>
      </c>
      <c r="C181" s="438" t="str">
        <f>VLOOKUP(B181,Цены!$A:$B,2,0)</f>
        <v>Угловой адаптер монтажных планок System 8099, угол 5°, цинковое литье, никелированный</v>
      </c>
      <c r="D181" s="434">
        <v>1</v>
      </c>
      <c r="E181" s="432">
        <f>IFERROR(VLOOKUP(B181,Sale!$A:$E,5,0),VLOOKUP(B181,Цены!$A:$G,7,0))*D181</f>
        <v>183.12</v>
      </c>
      <c r="H181" s="540">
        <v>9072980</v>
      </c>
      <c r="I181" s="424" t="str">
        <f>VLOOKUP(H181,Цены!$A:$B,2,0)</f>
        <v>Адаптер для уменьшения глубины чашки петли Sensys (TH, TS), T1,8, пластик</v>
      </c>
      <c r="J181" s="433">
        <v>1</v>
      </c>
      <c r="K181" s="426">
        <f>IFERROR(VLOOKUP(H181,Sale!$A:$E,5,0),VLOOKUP(H181,Цены!$A:$G,7,0))*J181</f>
        <v>28.78</v>
      </c>
    </row>
    <row r="182" spans="2:11" ht="30.5" customHeight="1" thickBot="1" x14ac:dyDescent="0.4">
      <c r="H182" s="541">
        <v>9073596</v>
      </c>
      <c r="I182" s="438" t="str">
        <f>VLOOKUP(H182,Цены!$A:$B,2,0)</f>
        <v>Адаптер для уменьшения глубины чашки петли Sensys (TH, TS), T2,7, пластик</v>
      </c>
      <c r="J182" s="434">
        <v>1</v>
      </c>
      <c r="K182" s="432">
        <f>IFERROR(VLOOKUP(H182,Sale!$A:$E,5,0),VLOOKUP(H182,Цены!$A:$G,7,0))*J182</f>
        <v>28.78</v>
      </c>
    </row>
    <row r="185" spans="2:11" x14ac:dyDescent="0.35">
      <c r="C185" s="87"/>
      <c r="I185" s="87"/>
    </row>
    <row r="186" spans="2:11" ht="85.5" customHeight="1" thickBot="1" x14ac:dyDescent="0.4"/>
    <row r="187" spans="2:11" x14ac:dyDescent="0.35">
      <c r="B187" s="548" t="s">
        <v>9</v>
      </c>
      <c r="C187" s="17" t="s">
        <v>10</v>
      </c>
      <c r="D187" s="17" t="s">
        <v>16</v>
      </c>
      <c r="E187" s="18" t="s">
        <v>11</v>
      </c>
      <c r="H187" s="548" t="s">
        <v>9</v>
      </c>
      <c r="I187" s="17" t="s">
        <v>10</v>
      </c>
      <c r="J187" s="17" t="s">
        <v>16</v>
      </c>
      <c r="K187" s="18" t="s">
        <v>11</v>
      </c>
    </row>
    <row r="188" spans="2:11" ht="30.5" customHeight="1" thickBot="1" x14ac:dyDescent="0.4">
      <c r="B188" s="540">
        <v>9217435</v>
      </c>
      <c r="C188" s="424" t="str">
        <f>VLOOKUP(B188,Цены!$A:$B,2,0)</f>
        <v>Саморез с потайной головкой для твердых материалов, ø4х11 мм, сталь никелированная</v>
      </c>
      <c r="D188" s="433">
        <v>1</v>
      </c>
      <c r="E188" s="426">
        <f>IFERROR(VLOOKUP(B188,Sale!$A:$E,5,0),VLOOKUP(B188,Цены!$A:$G,7,0))*D188</f>
        <v>9.48</v>
      </c>
      <c r="H188" s="541">
        <v>9340632</v>
      </c>
      <c r="I188" s="438" t="str">
        <f>VLOOKUP(H188,Цены!$A:$B,2,0)</f>
        <v>Саморез с потайной головкой для алюминиевых рам, ø3,5х9,5 мм, шлиц тип PZ, сталь, цвет, черный обсидиан</v>
      </c>
      <c r="J188" s="434">
        <v>1</v>
      </c>
      <c r="K188" s="432">
        <f>IFERROR(VLOOKUP(H188,Sale!$A:$E,5,0),VLOOKUP(H188,Цены!$A:$G,7,0))*J188</f>
        <v>13.84</v>
      </c>
    </row>
    <row r="189" spans="2:11" ht="30.5" customHeight="1" thickBot="1" x14ac:dyDescent="0.4">
      <c r="B189" s="541">
        <v>9238321</v>
      </c>
      <c r="C189" s="438" t="str">
        <f>VLOOKUP(B189,Цены!$A:$B,2,0)</f>
        <v>Саморез с потайной головкой для твердых материалов, ø5х8 мм, сталь никелированная</v>
      </c>
      <c r="D189" s="434">
        <v>1</v>
      </c>
      <c r="E189" s="432">
        <f>IFERROR(VLOOKUP(B189,Sale!$A:$E,5,0),VLOOKUP(B189,Цены!$A:$G,7,0))*D189</f>
        <v>8.93</v>
      </c>
      <c r="H189" s="203"/>
      <c r="I189" s="44"/>
      <c r="J189" s="180"/>
      <c r="K189" s="45"/>
    </row>
    <row r="192" spans="2:11" x14ac:dyDescent="0.35">
      <c r="C192" s="87"/>
      <c r="I192" s="87"/>
    </row>
    <row r="193" spans="2:11" ht="85.5" customHeight="1" thickBot="1" x14ac:dyDescent="0.4"/>
    <row r="194" spans="2:11" x14ac:dyDescent="0.35">
      <c r="B194" s="548" t="s">
        <v>9</v>
      </c>
      <c r="C194" s="17" t="s">
        <v>10</v>
      </c>
      <c r="D194" s="17" t="s">
        <v>16</v>
      </c>
      <c r="E194" s="18" t="s">
        <v>11</v>
      </c>
      <c r="H194" s="548" t="s">
        <v>9</v>
      </c>
      <c r="I194" s="17" t="s">
        <v>10</v>
      </c>
      <c r="J194" s="17" t="s">
        <v>16</v>
      </c>
      <c r="K194" s="18" t="s">
        <v>11</v>
      </c>
    </row>
    <row r="195" spans="2:11" ht="30.5" customHeight="1" thickBot="1" x14ac:dyDescent="0.4">
      <c r="B195" s="540">
        <v>71925</v>
      </c>
      <c r="C195" s="424" t="str">
        <f>VLOOKUP(B195,Цены!$A:$B,2,0)</f>
        <v>Саморез с потайной головкой для ДСП, ø3,5х16 мм, шлиц тип PZ, сталь никелированная</v>
      </c>
      <c r="D195" s="433">
        <v>1</v>
      </c>
      <c r="E195" s="426">
        <f>IFERROR(VLOOKUP(B195,Sale!$A:$E,5,0),VLOOKUP(B195,Цены!$A:$G,7,0))*D195</f>
        <v>6.0500000000000007</v>
      </c>
      <c r="H195" s="541">
        <v>9079298</v>
      </c>
      <c r="I195" s="438" t="str">
        <f>VLOOKUP(H195,Цены!$A:$B,2,0)</f>
        <v>Амортизатор, под запрессовку, D8/D5, H1,5, пластик, прозрачный</v>
      </c>
      <c r="J195" s="434">
        <v>1</v>
      </c>
      <c r="K195" s="432">
        <f>IFERROR(VLOOKUP(H195,Sale!$A:$E,5,0),VLOOKUP(H195,Цены!$A:$G,7,0))*J195</f>
        <v>14.069999999999999</v>
      </c>
    </row>
    <row r="196" spans="2:11" ht="30.5" customHeight="1" thickBot="1" x14ac:dyDescent="0.4">
      <c r="B196" s="541">
        <v>1008313</v>
      </c>
      <c r="C196" s="438" t="str">
        <f>VLOOKUP(B196,Цены!$A:$B,2,0)</f>
        <v>Винт прямого крепления с потайной головкой, ø6,3х14 мм, сталь оцинкованная</v>
      </c>
      <c r="D196" s="434">
        <v>1</v>
      </c>
      <c r="E196" s="432">
        <f>IFERROR(VLOOKUP(B196,Sale!$A:$E,5,0),VLOOKUP(B196,Цены!$A:$G,7,0))*D196</f>
        <v>3.19</v>
      </c>
    </row>
    <row r="197" spans="2:11" x14ac:dyDescent="0.35">
      <c r="B197" s="43"/>
      <c r="C197" s="48"/>
      <c r="D197" s="32"/>
      <c r="E197" s="45"/>
      <c r="H197" s="43"/>
      <c r="I197" s="48"/>
      <c r="J197" s="32"/>
      <c r="K197" s="45"/>
    </row>
    <row r="198" spans="2:11" x14ac:dyDescent="0.35">
      <c r="B198" s="43"/>
      <c r="C198" s="48"/>
      <c r="D198" s="32"/>
      <c r="E198" s="45"/>
      <c r="H198" s="43"/>
      <c r="I198" s="48"/>
      <c r="J198" s="32"/>
      <c r="K198" s="45"/>
    </row>
    <row r="199" spans="2:11" x14ac:dyDescent="0.35">
      <c r="B199" s="43"/>
      <c r="C199" s="48"/>
      <c r="D199" s="32"/>
      <c r="E199" s="45"/>
      <c r="H199" s="43"/>
      <c r="I199" s="48"/>
      <c r="J199" s="32"/>
      <c r="K199" s="45"/>
    </row>
    <row r="213" spans="2:2" hidden="1" x14ac:dyDescent="0.35">
      <c r="B213" s="551" t="s">
        <v>67</v>
      </c>
    </row>
    <row r="214" spans="2:2" hidden="1" x14ac:dyDescent="0.35">
      <c r="B214" s="552" t="s">
        <v>68</v>
      </c>
    </row>
    <row r="215" spans="2:2" hidden="1" x14ac:dyDescent="0.35">
      <c r="B215" s="543" t="s">
        <v>69</v>
      </c>
    </row>
  </sheetData>
  <sheetProtection algorithmName="SHA-512" hashValue="pKcrUU9GF2iCg98e3baoxgQ806klWWZ3C/Mj40m9mEamFqvhl/4ZyaTDUkbanpyX9LaAKq618YjnPJwbrZtpPw==" saltValue="17Gj1Ny8ADS1puZ3BuC4UA==" spinCount="100000" sheet="1" objects="1" scenarios="1"/>
  <mergeCells count="71">
    <mergeCell ref="J173:K173"/>
    <mergeCell ref="B179:C179"/>
    <mergeCell ref="D179:E179"/>
    <mergeCell ref="A1:L1"/>
    <mergeCell ref="A170:L170"/>
    <mergeCell ref="B161:E161"/>
    <mergeCell ref="D158:D160"/>
    <mergeCell ref="E158:E160"/>
    <mergeCell ref="H6:K6"/>
    <mergeCell ref="B66:E66"/>
    <mergeCell ref="D13:E13"/>
    <mergeCell ref="D33:E33"/>
    <mergeCell ref="D53:E53"/>
    <mergeCell ref="D73:E73"/>
    <mergeCell ref="D93:E93"/>
    <mergeCell ref="J113:K113"/>
    <mergeCell ref="J103:J105"/>
    <mergeCell ref="K103:K105"/>
    <mergeCell ref="B173:C173"/>
    <mergeCell ref="D23:D25"/>
    <mergeCell ref="E23:E25"/>
    <mergeCell ref="B26:E26"/>
    <mergeCell ref="D173:E173"/>
    <mergeCell ref="D133:E133"/>
    <mergeCell ref="D43:D45"/>
    <mergeCell ref="D103:D105"/>
    <mergeCell ref="E103:E105"/>
    <mergeCell ref="B106:E106"/>
    <mergeCell ref="D113:E113"/>
    <mergeCell ref="B127:E127"/>
    <mergeCell ref="H173:I173"/>
    <mergeCell ref="K143:K145"/>
    <mergeCell ref="B6:E6"/>
    <mergeCell ref="D124:D126"/>
    <mergeCell ref="E124:E126"/>
    <mergeCell ref="J93:K93"/>
    <mergeCell ref="D46:E46"/>
    <mergeCell ref="J43:J45"/>
    <mergeCell ref="K43:K45"/>
    <mergeCell ref="J46:K46"/>
    <mergeCell ref="J63:J65"/>
    <mergeCell ref="K63:K65"/>
    <mergeCell ref="J33:K33"/>
    <mergeCell ref="J13:K13"/>
    <mergeCell ref="J53:K53"/>
    <mergeCell ref="H66:K66"/>
    <mergeCell ref="E43:E45"/>
    <mergeCell ref="H106:K106"/>
    <mergeCell ref="D3:D5"/>
    <mergeCell ref="E3:E5"/>
    <mergeCell ref="J3:J5"/>
    <mergeCell ref="B86:E86"/>
    <mergeCell ref="H86:K86"/>
    <mergeCell ref="D83:D85"/>
    <mergeCell ref="E83:E85"/>
    <mergeCell ref="J83:J85"/>
    <mergeCell ref="K83:K85"/>
    <mergeCell ref="K3:K5"/>
    <mergeCell ref="D63:D65"/>
    <mergeCell ref="E63:E65"/>
    <mergeCell ref="J23:J25"/>
    <mergeCell ref="K23:K25"/>
    <mergeCell ref="H26:K26"/>
    <mergeCell ref="J73:K73"/>
    <mergeCell ref="H146:K146"/>
    <mergeCell ref="J152:K152"/>
    <mergeCell ref="D143:D145"/>
    <mergeCell ref="E143:E145"/>
    <mergeCell ref="B146:E146"/>
    <mergeCell ref="D152:E152"/>
    <mergeCell ref="J143:J145"/>
  </mergeCells>
  <dataValidations count="15">
    <dataValidation type="list" allowBlank="1" showInputMessage="1" showErrorMessage="1" sqref="I13 I33 I53 I73 I93 C13 C33 C53 C73 C93 C133 C113 I113 C152 I152" xr:uid="{00000000-0002-0000-0A00-000000000000}">
      <formula1>"Антрацит,Светло-серый,Белый,"</formula1>
    </dataValidation>
    <dataValidation type="list" allowBlank="1" showInputMessage="1" showErrorMessage="1" sqref="J13:K13 J33:K33 J53:K53 J73:K73 J93:K93 J113:K113 J152:K152" xr:uid="{00000000-0002-0000-0A00-000001000000}">
      <formula1>"Короткий ход,Длинный ход,"</formula1>
    </dataValidation>
    <dataValidation type="list" allowBlank="1" showErrorMessage="1" prompt="Выбрать тип петли" sqref="C3 C63 C83 I83 I3 I63 C143 I143" xr:uid="{00000000-0002-0000-0A00-000003000000}">
      <formula1>"Накладная,На среднюю стенку,Вкладная,"</formula1>
    </dataValidation>
    <dataValidation allowBlank="1" showErrorMessage="1" prompt="Выбрать тип петли" sqref="I158 C23 I124 I23 C158" xr:uid="{00000000-0002-0000-0A00-000004000000}"/>
    <dataValidation type="list" allowBlank="1" showErrorMessage="1" prompt="Выбрать тип петли" sqref="I43 C43" xr:uid="{00000000-0002-0000-0A00-000005000000}">
      <formula1>"Накладная угол 30',Накладная угол 45' наложение 9мм,Накладная угол 45' наложение -2мм,"</formula1>
    </dataValidation>
    <dataValidation allowBlank="1" sqref="H43 B43" xr:uid="{00000000-0002-0000-0A00-000006000000}"/>
    <dataValidation type="list" allowBlank="1" showErrorMessage="1" prompt="Выбрать тип петли" sqref="C124" xr:uid="{00000000-0002-0000-0A00-000008000000}">
      <formula1>"Накладная,"</formula1>
    </dataValidation>
    <dataValidation type="list" allowBlank="1" showInputMessage="1" showErrorMessage="1" sqref="H13 H33 H53 H73 H93 B13 B33 B53 B73 B93 B133 B113 H113 B152 H152" xr:uid="{83BFC398-C4A7-46AE-B31E-0B1EB87F9FF9}">
      <formula1>"Под прикручивание,Под запрессовку,"</formula1>
    </dataValidation>
    <dataValidation type="list" allowBlank="1" showInputMessage="1" showErrorMessage="1" sqref="J173:K173" xr:uid="{04C370D5-DD61-4208-9FA5-77FAEA2A8A02}">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3:E173" xr:uid="{0DD41AFE-D4C1-4C4F-AA6E-FC718645073A}">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3:E13 D33:E33 D53:E53 D73:E73 D93:E93 D133:E133 D113:E113 D152:E152" xr:uid="{34810919-15E4-4529-944F-A56F5DAAB275}">
      <formula1>"Push to Open Pin,Push to Open Silent"</formula1>
    </dataValidation>
    <dataValidation type="list" allowBlank="1" showErrorMessage="1" prompt="Выбрать тип петли" sqref="C103 I103" xr:uid="{26B6B205-D6E7-4894-8FC4-C84AB7A8EA90}">
      <formula1>"Накладная,На среднюю стенку,"</formula1>
    </dataValidation>
    <dataValidation type="list" allowBlank="1" showInputMessage="1" showErrorMessage="1" sqref="C5 I5 C25 I25 C45 I45 C65 I65 C85 I85 C105 I105 C126 C145 I145 C160" xr:uid="{51F77E14-0E28-4B6E-BC97-404C847CED1B}">
      <formula1>"D=0.0 mm,D=0.5 mm,D=1.5 mm,D=3.0 mm,D=5.0 mm,"</formula1>
    </dataValidation>
    <dataValidation type="list" allowBlank="1" showInputMessage="1" showErrorMessage="1" sqref="D179:E179" xr:uid="{BAABE855-C6EF-4C8C-BE0F-06AD444E8E36}">
      <formula1>"Угол -5',Угол 5',Угол 10',Угол 15',Угол 20',"</formula1>
    </dataValidation>
    <dataValidation type="list" allowBlank="1" showInputMessage="1" showErrorMessage="1" sqref="C4 I4 C24 I24 C44 I44 C64 I64 C84 I84 C104 I104 C125 C144 I144 C159" xr:uid="{194DD77A-45EB-4622-B77E-2FA7177E7840}">
      <formula1>"Крестообразная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hyperlinks>
    <hyperlink ref="B106:E106" r:id="rId1" location="page_88" display="Каталог" xr:uid="{52538CE1-8C86-4C8F-ACC6-7FE765603DDE}"/>
  </hyperlinks>
  <pageMargins left="0.7" right="0.7" top="0.75" bottom="0.75" header="0.3" footer="0.3"/>
  <pageSetup paperSize="9" orientation="portrait" r:id="rId2"/>
  <ignoredErrors>
    <ignoredError sqref="D8:D11" unlockedFormula="1"/>
  </ignoredError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Лист36">
    <tabColor rgb="FF006600"/>
  </sheetPr>
  <dimension ref="A1:O64"/>
  <sheetViews>
    <sheetView showRowColHeaders="0" zoomScale="70" zoomScaleNormal="70" workbookViewId="0">
      <pane ySplit="1" topLeftCell="A2" activePane="bottomLeft" state="frozen"/>
      <selection pane="bottomLeft" activeCell="G13" sqref="G13"/>
    </sheetView>
  </sheetViews>
  <sheetFormatPr defaultColWidth="9.1796875" defaultRowHeight="14.5" x14ac:dyDescent="0.35"/>
  <cols>
    <col min="1" max="1" width="8.6328125" style="13" customWidth="1"/>
    <col min="2" max="2" width="24.7265625" style="543" customWidth="1"/>
    <col min="3" max="3" width="60.6328125" style="13" customWidth="1"/>
    <col min="4" max="4" width="8.54296875" style="13" customWidth="1"/>
    <col min="5" max="5" width="13.26953125" style="13" customWidth="1"/>
    <col min="6" max="7" width="9.1796875" style="13" customWidth="1"/>
    <col min="8" max="8" width="25.7265625" style="543" customWidth="1"/>
    <col min="9" max="9" width="60.6328125" style="13" customWidth="1"/>
    <col min="10" max="10" width="8.54296875" style="13" customWidth="1"/>
    <col min="11" max="11" width="13.26953125" style="13" customWidth="1"/>
    <col min="12" max="12" width="9.1796875" style="13"/>
    <col min="13" max="13" width="0" style="13" hidden="1" customWidth="1"/>
    <col min="14" max="14" width="30.54296875" style="13" hidden="1" customWidth="1"/>
    <col min="15" max="16" width="0" style="13" hidden="1" customWidth="1"/>
    <col min="17" max="16384" width="9.1796875" style="13"/>
  </cols>
  <sheetData>
    <row r="1" spans="1:15" s="190" customFormat="1" ht="69" customHeight="1" x14ac:dyDescent="0.35">
      <c r="A1" s="691" t="s">
        <v>485</v>
      </c>
      <c r="B1" s="691"/>
      <c r="C1" s="691"/>
      <c r="D1" s="691"/>
      <c r="E1" s="691"/>
      <c r="F1" s="691"/>
      <c r="G1" s="691"/>
      <c r="H1" s="691"/>
      <c r="I1" s="691"/>
      <c r="J1" s="691"/>
      <c r="K1" s="691"/>
      <c r="L1" s="691"/>
    </row>
    <row r="2" spans="1:15" ht="120" customHeight="1" thickBot="1" x14ac:dyDescent="0.4">
      <c r="B2" s="557"/>
      <c r="C2" s="246"/>
      <c r="D2" s="247"/>
      <c r="E2" s="247"/>
      <c r="H2" s="557"/>
      <c r="I2" s="66"/>
      <c r="J2" s="67"/>
      <c r="K2" s="67"/>
    </row>
    <row r="3" spans="1:15" ht="18.5" customHeight="1" x14ac:dyDescent="0.35">
      <c r="B3" s="772"/>
      <c r="C3" s="773"/>
      <c r="D3" s="776">
        <v>1</v>
      </c>
      <c r="E3" s="739">
        <f>SUM(E6:E10)</f>
        <v>5293.9499999999989</v>
      </c>
      <c r="H3" s="780"/>
      <c r="I3" s="781"/>
      <c r="J3" s="776">
        <v>1</v>
      </c>
      <c r="K3" s="734">
        <f>SUM(K6:K9)</f>
        <v>4793.6499999999996</v>
      </c>
    </row>
    <row r="4" spans="1:15" ht="18.5" customHeight="1" thickBot="1" x14ac:dyDescent="0.4">
      <c r="B4" s="774"/>
      <c r="C4" s="775"/>
      <c r="D4" s="777"/>
      <c r="E4" s="740"/>
      <c r="H4" s="782"/>
      <c r="I4" s="783"/>
      <c r="J4" s="778"/>
      <c r="K4" s="779"/>
    </row>
    <row r="5" spans="1:15" x14ac:dyDescent="0.35">
      <c r="B5" s="558" t="s">
        <v>9</v>
      </c>
      <c r="C5" s="35" t="s">
        <v>10</v>
      </c>
      <c r="D5" s="35" t="s">
        <v>16</v>
      </c>
      <c r="E5" s="49" t="s">
        <v>11</v>
      </c>
      <c r="H5" s="548" t="s">
        <v>9</v>
      </c>
      <c r="I5" s="17" t="s">
        <v>10</v>
      </c>
      <c r="J5" s="17" t="s">
        <v>16</v>
      </c>
      <c r="K5" s="18" t="s">
        <v>11</v>
      </c>
      <c r="N5" s="13" t="s">
        <v>12</v>
      </c>
      <c r="O5" s="13">
        <v>9135141</v>
      </c>
    </row>
    <row r="6" spans="1:15" ht="25.5" customHeight="1" x14ac:dyDescent="0.35">
      <c r="B6" s="540">
        <v>9135140</v>
      </c>
      <c r="C6" s="424" t="str">
        <f>VLOOKUP(B6,Цены!$A:$H,2,0)</f>
        <v>Петля Sensys 8657i, угол 165°, чашка TX21, под приклеивание, вкладная навеска (B 4), никелированная</v>
      </c>
      <c r="D6" s="425">
        <f>D3</f>
        <v>1</v>
      </c>
      <c r="E6" s="426">
        <f>IFERROR(VLOOKUP(B6,Sale!$A:$E,5,0),VLOOKUP(B6,Цены!$A:$G,7,0))*D6</f>
        <v>2051.4899999999998</v>
      </c>
      <c r="H6" s="540">
        <v>9135141</v>
      </c>
      <c r="I6" s="424" t="str">
        <f>VLOOKUP(H6,Цены!$A:$H,2,0)</f>
        <v>Петля Sensys 8645i, угол 110°, чашка TX21, под приклеивание, вкладная навеска (B 4), никелированная</v>
      </c>
      <c r="J6" s="425">
        <f>J3</f>
        <v>1</v>
      </c>
      <c r="K6" s="426">
        <f>IFERROR(VLOOKUP(H6,Sale!$A:$E,5,0),VLOOKUP(H6,Цены!$A:$G,7,0))*J6</f>
        <v>1607.6899999999998</v>
      </c>
      <c r="N6" s="13" t="s">
        <v>13</v>
      </c>
      <c r="O6" s="13">
        <v>9135141</v>
      </c>
    </row>
    <row r="7" spans="1:15" ht="25.5" customHeight="1" x14ac:dyDescent="0.35">
      <c r="B7" s="540">
        <v>9116092</v>
      </c>
      <c r="C7" s="427" t="str">
        <f>VLOOKUP(B7,Цены!$A:$B,2,0)</f>
        <v>Монтажный адаптер для приклеивания, для петель Sensys для стекла, цинковое литье, никелированный</v>
      </c>
      <c r="D7" s="425">
        <f>D3</f>
        <v>1</v>
      </c>
      <c r="E7" s="426">
        <f>IFERROR(VLOOKUP(B7,Sale!$A:$E,5,0),VLOOKUP(B7,Цены!$A:$G,7,0))*D7</f>
        <v>605.6</v>
      </c>
      <c r="H7" s="540">
        <v>9116092</v>
      </c>
      <c r="I7" s="427" t="str">
        <f>VLOOKUP(H7,Цены!$A:$B,2,0)</f>
        <v>Монтажный адаптер для приклеивания, для петель Sensys для стекла, цинковое литье, никелированный</v>
      </c>
      <c r="J7" s="425">
        <f>J3</f>
        <v>1</v>
      </c>
      <c r="K7" s="426">
        <f>IFERROR(VLOOKUP(H7,Sale!$A:$E,5,0),VLOOKUP(H7,Цены!$A:$G,7,0))*J7</f>
        <v>605.6</v>
      </c>
    </row>
    <row r="8" spans="1:15" ht="25.5" customHeight="1" x14ac:dyDescent="0.35">
      <c r="B8" s="540">
        <v>9133536</v>
      </c>
      <c r="C8" s="427" t="str">
        <f>VLOOKUP(B8,Цены!$A:$B,2,0)</f>
        <v>Монтажная планка для приклеивания System 8099, для Sensys, тип 1, D10</v>
      </c>
      <c r="D8" s="425">
        <f>D3</f>
        <v>1</v>
      </c>
      <c r="E8" s="426">
        <f>IFERROR(VLOOKUP(B8,Sale!$A:$E,5,0),VLOOKUP(B8,Цены!$A:$G,7,0))*D8</f>
        <v>2558.54</v>
      </c>
      <c r="H8" s="540">
        <v>9133536</v>
      </c>
      <c r="I8" s="427" t="str">
        <f>VLOOKUP(H8,Цены!$A:$B,2,0)</f>
        <v>Монтажная планка для приклеивания System 8099, для Sensys, тип 1, D10</v>
      </c>
      <c r="J8" s="425">
        <f>J3</f>
        <v>1</v>
      </c>
      <c r="K8" s="426">
        <f>IFERROR(VLOOKUP(H8,Sale!$A:$E,5,0),VLOOKUP(H8,Цены!$A:$G,7,0))*J8</f>
        <v>2558.54</v>
      </c>
    </row>
    <row r="9" spans="1:15" ht="25.5" customHeight="1" thickBot="1" x14ac:dyDescent="0.4">
      <c r="B9" s="540">
        <v>9090864</v>
      </c>
      <c r="C9" s="427" t="str">
        <f>VLOOKUP(B9,Цены!$A:$B,2,0)</f>
        <v>Ограничитель угла открывания для Sensys 8657i, 90°/135°, пластик</v>
      </c>
      <c r="D9" s="425">
        <f>D3</f>
        <v>1</v>
      </c>
      <c r="E9" s="426">
        <f>IFERROR(VLOOKUP(B9,Sale!$A:$E,5,0),VLOOKUP(B9,Цены!$A:$G,7,0))*D9</f>
        <v>26.13</v>
      </c>
      <c r="H9" s="541">
        <v>9082774</v>
      </c>
      <c r="I9" s="430" t="str">
        <f>VLOOKUP(H9,Цены!$A:$B,2,0)</f>
        <v>Заглушка на консоль петли Sensys, с логотипом Hettich, сталь</v>
      </c>
      <c r="J9" s="451">
        <f>J3</f>
        <v>1</v>
      </c>
      <c r="K9" s="432">
        <f>IFERROR(VLOOKUP(H9,Sale!$A:$E,5,0),VLOOKUP(H9,Цены!$A:$G,7,0))*J9</f>
        <v>21.82</v>
      </c>
    </row>
    <row r="10" spans="1:15" ht="25.5" thickBot="1" x14ac:dyDescent="0.4">
      <c r="B10" s="541">
        <v>9099871</v>
      </c>
      <c r="C10" s="430" t="str">
        <f>VLOOKUP(B10,Цены!$A:$B,2,0)</f>
        <v>Заглушка на консоль петли Sensys 8657i, с логотипом Hettich, пластик, цвет антрацит</v>
      </c>
      <c r="D10" s="451">
        <f>D3</f>
        <v>1</v>
      </c>
      <c r="E10" s="432">
        <f>IFERROR(VLOOKUP(B10,Sale!$A:$E,5,0),VLOOKUP(B10,Цены!$A:$G,7,0))*D10</f>
        <v>52.19</v>
      </c>
    </row>
    <row r="13" spans="1:15" ht="120" customHeight="1" thickBot="1" x14ac:dyDescent="0.4">
      <c r="B13" s="557"/>
      <c r="C13" s="66"/>
      <c r="D13" s="67"/>
      <c r="E13" s="67"/>
    </row>
    <row r="14" spans="1:15" x14ac:dyDescent="0.35">
      <c r="B14" s="780"/>
      <c r="C14" s="781"/>
      <c r="D14" s="776">
        <v>1</v>
      </c>
      <c r="E14" s="734">
        <f>SUM(E17:E20)</f>
        <v>4793.6499999999996</v>
      </c>
    </row>
    <row r="15" spans="1:15" ht="15" thickBot="1" x14ac:dyDescent="0.4">
      <c r="B15" s="782"/>
      <c r="C15" s="783"/>
      <c r="D15" s="778"/>
      <c r="E15" s="779"/>
    </row>
    <row r="16" spans="1:15" x14ac:dyDescent="0.35">
      <c r="B16" s="548" t="s">
        <v>9</v>
      </c>
      <c r="C16" s="17" t="s">
        <v>10</v>
      </c>
      <c r="D16" s="17" t="s">
        <v>16</v>
      </c>
      <c r="E16" s="18" t="s">
        <v>11</v>
      </c>
    </row>
    <row r="17" spans="2:11" ht="25" x14ac:dyDescent="0.35">
      <c r="B17" s="540">
        <v>9135141</v>
      </c>
      <c r="C17" s="424" t="str">
        <f>VLOOKUP(B17,Цены!$A:$H,2,0)</f>
        <v>Петля Sensys 8645i, угол 110°, чашка TX21, под приклеивание, вкладная навеска (B 4), никелированная</v>
      </c>
      <c r="D17" s="425">
        <f>D14</f>
        <v>1</v>
      </c>
      <c r="E17" s="426">
        <f>IFERROR(VLOOKUP(B17,Sale!$A:$E,5,0),VLOOKUP(B17,Цены!$A:$G,7,0))*D17</f>
        <v>1607.6899999999998</v>
      </c>
    </row>
    <row r="18" spans="2:11" ht="25" x14ac:dyDescent="0.35">
      <c r="B18" s="540">
        <v>9116092</v>
      </c>
      <c r="C18" s="427" t="str">
        <f>VLOOKUP(B18,Цены!$A:$B,2,0)</f>
        <v>Монтажный адаптер для приклеивания, для петель Sensys для стекла, цинковое литье, никелированный</v>
      </c>
      <c r="D18" s="425">
        <f>D14</f>
        <v>1</v>
      </c>
      <c r="E18" s="426">
        <f>IFERROR(VLOOKUP(B18,Sale!$A:$E,5,0),VLOOKUP(B18,Цены!$A:$G,7,0))*D18</f>
        <v>605.6</v>
      </c>
    </row>
    <row r="19" spans="2:11" ht="25.5" customHeight="1" x14ac:dyDescent="0.35">
      <c r="B19" s="540">
        <v>9133536</v>
      </c>
      <c r="C19" s="427" t="str">
        <f>VLOOKUP(B19,Цены!$A:$B,2,0)</f>
        <v>Монтажная планка для приклеивания System 8099, для Sensys, тип 1, D10</v>
      </c>
      <c r="D19" s="425">
        <f>D14</f>
        <v>1</v>
      </c>
      <c r="E19" s="426">
        <f>IFERROR(VLOOKUP(B19,Sale!$A:$E,5,0),VLOOKUP(B19,Цены!$A:$G,7,0))*D19</f>
        <v>2558.54</v>
      </c>
    </row>
    <row r="20" spans="2:11" ht="25.5" customHeight="1" thickBot="1" x14ac:dyDescent="0.4">
      <c r="B20" s="541">
        <v>9082774</v>
      </c>
      <c r="C20" s="430" t="str">
        <f>VLOOKUP(B20,Цены!$A:$B,2,0)</f>
        <v>Заглушка на консоль петли Sensys, с логотипом Hettich, сталь</v>
      </c>
      <c r="D20" s="451">
        <f>D14</f>
        <v>1</v>
      </c>
      <c r="E20" s="432">
        <f>IFERROR(VLOOKUP(B20,Sale!$A:$E,5,0),VLOOKUP(B20,Цены!$A:$G,7,0))*D20</f>
        <v>21.82</v>
      </c>
    </row>
    <row r="24" spans="2:11" ht="120" customHeight="1" thickBot="1" x14ac:dyDescent="0.4">
      <c r="B24" s="557"/>
      <c r="C24" s="246"/>
      <c r="D24" s="247"/>
      <c r="E24" s="247"/>
      <c r="H24" s="557"/>
      <c r="I24" s="246"/>
      <c r="J24" s="247"/>
      <c r="K24" s="247"/>
    </row>
    <row r="25" spans="2:11" ht="18.5" customHeight="1" x14ac:dyDescent="0.35">
      <c r="B25" s="772"/>
      <c r="C25" s="773"/>
      <c r="D25" s="776">
        <v>1</v>
      </c>
      <c r="E25" s="739">
        <f>SUM(E28:E32)</f>
        <v>2931.1699999999996</v>
      </c>
      <c r="H25" s="772"/>
      <c r="I25" s="773"/>
      <c r="J25" s="776">
        <v>1</v>
      </c>
      <c r="K25" s="739">
        <f>SUM(K28:K33)</f>
        <v>2329.4</v>
      </c>
    </row>
    <row r="26" spans="2:11" ht="18.5" customHeight="1" x14ac:dyDescent="0.35">
      <c r="B26" s="774"/>
      <c r="C26" s="775"/>
      <c r="D26" s="777"/>
      <c r="E26" s="740"/>
      <c r="H26" s="774"/>
      <c r="I26" s="775"/>
      <c r="J26" s="777"/>
      <c r="K26" s="740"/>
    </row>
    <row r="27" spans="2:11" x14ac:dyDescent="0.35">
      <c r="B27" s="558" t="s">
        <v>9</v>
      </c>
      <c r="C27" s="35" t="s">
        <v>10</v>
      </c>
      <c r="D27" s="35" t="s">
        <v>16</v>
      </c>
      <c r="E27" s="49" t="s">
        <v>11</v>
      </c>
      <c r="H27" s="558" t="s">
        <v>9</v>
      </c>
      <c r="I27" s="35" t="s">
        <v>10</v>
      </c>
      <c r="J27" s="35" t="s">
        <v>16</v>
      </c>
      <c r="K27" s="49" t="s">
        <v>11</v>
      </c>
    </row>
    <row r="28" spans="2:11" ht="25.5" customHeight="1" x14ac:dyDescent="0.35">
      <c r="B28" s="540">
        <v>9135140</v>
      </c>
      <c r="C28" s="424" t="str">
        <f>VLOOKUP(B28,Цены!$A:$H,2,0)</f>
        <v>Петля Sensys 8657i, угол 165°, чашка TX21, под приклеивание, вкладная навеска (B 4), никелированная</v>
      </c>
      <c r="D28" s="425">
        <f>D25</f>
        <v>1</v>
      </c>
      <c r="E28" s="426">
        <f>IFERROR(VLOOKUP(B28,Sale!$A:$E,5,0),VLOOKUP(B28,Цены!$A:$G,7,0))*D28</f>
        <v>2051.4899999999998</v>
      </c>
      <c r="H28" s="540">
        <v>9099550</v>
      </c>
      <c r="I28" s="424" t="str">
        <f>VLOOKUP(H28,Цены!$A:$H,2,0)</f>
        <v>Петля Sensys 8657i, угол 165°, чашка TH52, D35, навеска на среднюю стенку (B 3), никелированная</v>
      </c>
      <c r="J28" s="425">
        <f>J25</f>
        <v>1</v>
      </c>
      <c r="K28" s="426">
        <f>IFERROR(VLOOKUP(H28,Sale!$A:$E,5,0),VLOOKUP(H28,Цены!$A:$G,7,0))*J28</f>
        <v>1140.92</v>
      </c>
    </row>
    <row r="29" spans="2:11" ht="25.5" customHeight="1" x14ac:dyDescent="0.35">
      <c r="B29" s="540">
        <v>9116092</v>
      </c>
      <c r="C29" s="427" t="str">
        <f>VLOOKUP(B29,Цены!$A:$B,2,0)</f>
        <v>Монтажный адаптер для приклеивания, для петель Sensys для стекла, цинковое литье, никелированный</v>
      </c>
      <c r="D29" s="425">
        <f>D25</f>
        <v>1</v>
      </c>
      <c r="E29" s="426">
        <f>IFERROR(VLOOKUP(B29,Sale!$A:$E,5,0),VLOOKUP(B29,Цены!$A:$G,7,0))*D29</f>
        <v>605.6</v>
      </c>
      <c r="H29" s="540">
        <v>9081923</v>
      </c>
      <c r="I29" s="427" t="str">
        <f>VLOOKUP(H29,Цены!$A:$B,2,0)</f>
        <v>Адаптер чашки петли Sensys, для приклеивания, цинковое литье, никелированный</v>
      </c>
      <c r="J29" s="425">
        <f>J25</f>
        <v>1</v>
      </c>
      <c r="K29" s="426">
        <f>IFERROR(VLOOKUP(H29,Sale!$A:$E,5,0),VLOOKUP(H29,Цены!$A:$G,7,0))*J29</f>
        <v>886.43000000000006</v>
      </c>
    </row>
    <row r="30" spans="2:11" ht="25.5" customHeight="1" x14ac:dyDescent="0.35">
      <c r="B30" s="540">
        <v>9075009</v>
      </c>
      <c r="C30" s="427" t="str">
        <f>VLOOKUP(B30,Цены!$A:$B,2,0)</f>
        <v>Монтажная планка крестообразная System 8099 для Sensys/Intermat, LR37, D8, под прикручивание</v>
      </c>
      <c r="D30" s="425">
        <f>D25</f>
        <v>1</v>
      </c>
      <c r="E30" s="426">
        <f>IFERROR(VLOOKUP(B30,Sale!$A:$E,5,0),VLOOKUP(B30,Цены!$A:$G,7,0))*D30</f>
        <v>195.76</v>
      </c>
      <c r="H30" s="540">
        <v>9075009</v>
      </c>
      <c r="I30" s="427" t="str">
        <f>VLOOKUP(H30,Цены!$A:$B,2,0)</f>
        <v>Монтажная планка крестообразная System 8099 для Sensys/Intermat, LR37, D8, под прикручивание</v>
      </c>
      <c r="J30" s="425">
        <f>J25</f>
        <v>1</v>
      </c>
      <c r="K30" s="426">
        <f>IFERROR(VLOOKUP(H30,Sale!$A:$E,5,0),VLOOKUP(H30,Цены!$A:$G,7,0))*J30</f>
        <v>195.76</v>
      </c>
    </row>
    <row r="31" spans="2:11" ht="25.5" customHeight="1" x14ac:dyDescent="0.35">
      <c r="B31" s="540">
        <v>9090864</v>
      </c>
      <c r="C31" s="427" t="str">
        <f>VLOOKUP(B31,Цены!$A:$B,2,0)</f>
        <v>Ограничитель угла открывания для Sensys 8657i, 90°/135°, пластик</v>
      </c>
      <c r="D31" s="425">
        <f>D25</f>
        <v>1</v>
      </c>
      <c r="E31" s="426">
        <f>IFERROR(VLOOKUP(B31,Sale!$A:$E,5,0),VLOOKUP(B31,Цены!$A:$G,7,0))*D31</f>
        <v>26.13</v>
      </c>
      <c r="H31" s="540">
        <v>9090864</v>
      </c>
      <c r="I31" s="452" t="str">
        <f>VLOOKUP(H31,Цены!$A:$B,2,0)</f>
        <v>Ограничитель угла открывания для Sensys 8657i, 90°/135°, пластик</v>
      </c>
      <c r="J31" s="428">
        <f>J25</f>
        <v>1</v>
      </c>
      <c r="K31" s="426">
        <f>IFERROR(VLOOKUP(H31,Sale!$A:$E,5,0),VLOOKUP(H31,Цены!$A:$G,7,0))*J31</f>
        <v>26.13</v>
      </c>
    </row>
    <row r="32" spans="2:11" ht="25.5" thickBot="1" x14ac:dyDescent="0.4">
      <c r="B32" s="541">
        <v>9099871</v>
      </c>
      <c r="C32" s="430" t="str">
        <f>VLOOKUP(B32,Цены!$A:$B,2,0)</f>
        <v>Заглушка на консоль петли Sensys 8657i, с логотипом Hettich, пластик, цвет антрацит</v>
      </c>
      <c r="D32" s="451">
        <f>D25</f>
        <v>1</v>
      </c>
      <c r="E32" s="432">
        <f>IFERROR(VLOOKUP(B32,Sale!$A:$E,5,0),VLOOKUP(B32,Цены!$A:$G,7,0))*D32</f>
        <v>52.19</v>
      </c>
      <c r="H32" s="540">
        <v>9099871</v>
      </c>
      <c r="I32" s="452" t="str">
        <f>VLOOKUP(H32,Цены!$A:$B,2,0)</f>
        <v>Заглушка на консоль петли Sensys 8657i, с логотипом Hettich, пластик, цвет антрацит</v>
      </c>
      <c r="J32" s="428">
        <f>J25</f>
        <v>1</v>
      </c>
      <c r="K32" s="426">
        <f>IFERROR(VLOOKUP(H32,Sale!$A:$E,5,0),VLOOKUP(H32,Цены!$A:$G,7,0))*J32</f>
        <v>52.19</v>
      </c>
    </row>
    <row r="33" spans="2:11" ht="25.5" customHeight="1" thickBot="1" x14ac:dyDescent="0.4">
      <c r="H33" s="541">
        <v>9082614</v>
      </c>
      <c r="I33" s="453" t="str">
        <f>VLOOKUP(H33,Цены!$A:$B,2,0)</f>
        <v>Заглушка для чашки петли Sensys (TH / TS), сталь</v>
      </c>
      <c r="J33" s="454">
        <f>J25</f>
        <v>1</v>
      </c>
      <c r="K33" s="432">
        <f>IFERROR(VLOOKUP(H33,Sale!$A:$E,5,0),VLOOKUP(H33,Цены!$A:$G,7,0))*J33</f>
        <v>27.97</v>
      </c>
    </row>
    <row r="36" spans="2:11" ht="120" customHeight="1" thickBot="1" x14ac:dyDescent="0.4">
      <c r="B36" s="557"/>
      <c r="C36" s="246"/>
      <c r="D36" s="247"/>
      <c r="E36" s="247"/>
      <c r="H36" s="557"/>
      <c r="I36" s="246"/>
      <c r="J36" s="247"/>
      <c r="K36" s="247"/>
    </row>
    <row r="37" spans="2:11" ht="18.5" customHeight="1" x14ac:dyDescent="0.35">
      <c r="B37" s="544" t="s">
        <v>756</v>
      </c>
      <c r="C37" s="338" t="s">
        <v>762</v>
      </c>
      <c r="D37" s="776">
        <v>1</v>
      </c>
      <c r="E37" s="739">
        <f>SUM(E40:E43)</f>
        <v>3355.85</v>
      </c>
      <c r="H37" s="772"/>
      <c r="I37" s="773"/>
      <c r="J37" s="776">
        <v>1</v>
      </c>
      <c r="K37" s="739">
        <f>SUM(K40:K44)</f>
        <v>2905.0399999999995</v>
      </c>
    </row>
    <row r="38" spans="2:11" ht="18.5" customHeight="1" x14ac:dyDescent="0.35">
      <c r="B38" s="559"/>
      <c r="C38" s="339"/>
      <c r="D38" s="777"/>
      <c r="E38" s="740"/>
      <c r="H38" s="774"/>
      <c r="I38" s="775"/>
      <c r="J38" s="777"/>
      <c r="K38" s="740"/>
    </row>
    <row r="39" spans="2:11" x14ac:dyDescent="0.35">
      <c r="B39" s="558" t="s">
        <v>9</v>
      </c>
      <c r="C39" s="35" t="s">
        <v>10</v>
      </c>
      <c r="D39" s="35" t="s">
        <v>16</v>
      </c>
      <c r="E39" s="49" t="s">
        <v>11</v>
      </c>
      <c r="H39" s="558" t="s">
        <v>9</v>
      </c>
      <c r="I39" s="35" t="s">
        <v>10</v>
      </c>
      <c r="J39" s="35" t="s">
        <v>16</v>
      </c>
      <c r="K39" s="49" t="s">
        <v>11</v>
      </c>
    </row>
    <row r="40" spans="2:11" ht="25.5" customHeight="1" x14ac:dyDescent="0.35">
      <c r="B40" s="540">
        <f>VLOOKUP(C37,Hinges!$L$95:$M$100,2,0)</f>
        <v>9094280</v>
      </c>
      <c r="C40" s="424" t="str">
        <f>VLOOKUP(B40,Цены!$A:$H,2,0)</f>
        <v>Петля Sensys 8646i, угол 110°, чашка TH52, D35, навеска на среднюю стенку (B 3), никелированная</v>
      </c>
      <c r="D40" s="425">
        <f>D37</f>
        <v>1</v>
      </c>
      <c r="E40" s="426">
        <f>IFERROR(VLOOKUP(B40,Sale!$A:$E,5,0),VLOOKUP(B40,Цены!$A:$G,7,0))*D40</f>
        <v>747.52</v>
      </c>
      <c r="H40" s="540">
        <v>9135140</v>
      </c>
      <c r="I40" s="424" t="str">
        <f>VLOOKUP(H40,Цены!$A:$H,2,0)</f>
        <v>Петля Sensys 8657i, угол 165°, чашка TX21, под приклеивание, вкладная навеска (B 4), никелированная</v>
      </c>
      <c r="J40" s="425">
        <f>J37</f>
        <v>1</v>
      </c>
      <c r="K40" s="426">
        <f>IFERROR(VLOOKUP(H40,Sale!$A:$E,5,0),VLOOKUP(H40,Цены!$A:$G,7,0))*J40</f>
        <v>2051.4899999999998</v>
      </c>
    </row>
    <row r="41" spans="2:11" ht="25.5" customHeight="1" x14ac:dyDescent="0.35">
      <c r="B41" s="540">
        <v>9133536</v>
      </c>
      <c r="C41" s="427" t="str">
        <f>VLOOKUP(B41,Цены!$A:$B,2,0)</f>
        <v>Монтажная планка для приклеивания System 8099, для Sensys, тип 1, D10</v>
      </c>
      <c r="D41" s="425">
        <f>D37</f>
        <v>1</v>
      </c>
      <c r="E41" s="426">
        <f>IFERROR(VLOOKUP(B41,Sale!$A:$E,5,0),VLOOKUP(B41,Цены!$A:$G,7,0))*D41</f>
        <v>2558.54</v>
      </c>
      <c r="H41" s="540">
        <v>9116092</v>
      </c>
      <c r="I41" s="427" t="str">
        <f>VLOOKUP(H41,Цены!$A:$B,2,0)</f>
        <v>Монтажный адаптер для приклеивания, для петель Sensys для стекла, цинковое литье, никелированный</v>
      </c>
      <c r="J41" s="425">
        <f>J37</f>
        <v>1</v>
      </c>
      <c r="K41" s="426">
        <f>IFERROR(VLOOKUP(H41,Sale!$A:$E,5,0),VLOOKUP(H41,Цены!$A:$G,7,0))*J41</f>
        <v>605.6</v>
      </c>
    </row>
    <row r="42" spans="2:11" ht="25.5" customHeight="1" x14ac:dyDescent="0.35">
      <c r="B42" s="540">
        <v>9082614</v>
      </c>
      <c r="C42" s="427" t="str">
        <f>VLOOKUP(B42,Цены!$A:$B,2,0)</f>
        <v>Заглушка для чашки петли Sensys (TH / TS), сталь</v>
      </c>
      <c r="D42" s="425">
        <f>D37</f>
        <v>1</v>
      </c>
      <c r="E42" s="426">
        <f>IFERROR(VLOOKUP(B42,Sale!$A:$E,5,0),VLOOKUP(B42,Цены!$A:$G,7,0))*D42</f>
        <v>27.97</v>
      </c>
      <c r="H42" s="540">
        <v>9075009</v>
      </c>
      <c r="I42" s="427" t="str">
        <f>VLOOKUP(H42,Цены!$A:$B,2,0)</f>
        <v>Монтажная планка крестообразная System 8099 для Sensys/Intermat, LR37, D8, под прикручивание</v>
      </c>
      <c r="J42" s="425">
        <f>J37</f>
        <v>1</v>
      </c>
      <c r="K42" s="426">
        <f>IFERROR(VLOOKUP(H42,Sale!$A:$E,5,0),VLOOKUP(H42,Цены!$A:$G,7,0))*J42</f>
        <v>195.76</v>
      </c>
    </row>
    <row r="43" spans="2:11" ht="25.5" customHeight="1" thickBot="1" x14ac:dyDescent="0.4">
      <c r="B43" s="541">
        <v>9082774</v>
      </c>
      <c r="C43" s="430" t="str">
        <f>VLOOKUP(B43,Цены!$A:$B,2,0)</f>
        <v>Заглушка на консоль петли Sensys, с логотипом Hettich, сталь</v>
      </c>
      <c r="D43" s="451">
        <f>D37</f>
        <v>1</v>
      </c>
      <c r="E43" s="432">
        <f>IFERROR(VLOOKUP(B43,Sale!$A:$E,5,0),VLOOKUP(B43,Цены!$A:$G,7,0))*D43</f>
        <v>21.82</v>
      </c>
      <c r="H43" s="541">
        <v>9099871</v>
      </c>
      <c r="I43" s="430" t="str">
        <f>VLOOKUP(H43,Цены!$A:$B,2,0)</f>
        <v>Заглушка на консоль петли Sensys 8657i, с логотипом Hettich, пластик, цвет антрацит</v>
      </c>
      <c r="J43" s="451">
        <f>J37</f>
        <v>1</v>
      </c>
      <c r="K43" s="432">
        <f>IFERROR(VLOOKUP(H43,Sale!$A:$E,5,0),VLOOKUP(H43,Цены!$A:$G,7,0))*J43</f>
        <v>52.19</v>
      </c>
    </row>
    <row r="44" spans="2:11" x14ac:dyDescent="0.35">
      <c r="H44" s="203"/>
      <c r="I44" s="258"/>
      <c r="J44" s="341"/>
      <c r="K44" s="45"/>
    </row>
    <row r="45" spans="2:11" x14ac:dyDescent="0.35">
      <c r="H45" s="203"/>
      <c r="I45" s="258"/>
      <c r="J45" s="341"/>
      <c r="K45" s="45"/>
    </row>
    <row r="46" spans="2:11" ht="120" customHeight="1" thickBot="1" x14ac:dyDescent="0.4">
      <c r="B46" s="557"/>
      <c r="C46" s="246"/>
      <c r="D46" s="247"/>
      <c r="E46" s="247"/>
      <c r="H46" s="557"/>
      <c r="I46" s="246"/>
      <c r="J46" s="247"/>
      <c r="K46" s="247"/>
    </row>
    <row r="47" spans="2:11" x14ac:dyDescent="0.35">
      <c r="B47" s="772"/>
      <c r="C47" s="773"/>
      <c r="D47" s="776">
        <v>1</v>
      </c>
      <c r="E47" s="739">
        <f>SUM(E50:E54)</f>
        <v>2723.25</v>
      </c>
      <c r="H47" s="772"/>
      <c r="I47" s="773"/>
      <c r="J47" s="776">
        <v>1</v>
      </c>
      <c r="K47" s="739">
        <f>SUM(K50:K54)</f>
        <v>1574.0900000000001</v>
      </c>
    </row>
    <row r="48" spans="2:11" x14ac:dyDescent="0.35">
      <c r="B48" s="774"/>
      <c r="C48" s="775"/>
      <c r="D48" s="777"/>
      <c r="E48" s="740"/>
      <c r="H48" s="774"/>
      <c r="I48" s="775"/>
      <c r="J48" s="777"/>
      <c r="K48" s="740"/>
    </row>
    <row r="49" spans="2:11" x14ac:dyDescent="0.35">
      <c r="B49" s="558" t="s">
        <v>9</v>
      </c>
      <c r="C49" s="35" t="s">
        <v>10</v>
      </c>
      <c r="D49" s="35" t="s">
        <v>16</v>
      </c>
      <c r="E49" s="49" t="s">
        <v>11</v>
      </c>
      <c r="H49" s="558" t="s">
        <v>9</v>
      </c>
      <c r="I49" s="35" t="s">
        <v>10</v>
      </c>
      <c r="J49" s="35" t="s">
        <v>16</v>
      </c>
      <c r="K49" s="49" t="s">
        <v>11</v>
      </c>
    </row>
    <row r="50" spans="2:11" ht="25.5" customHeight="1" x14ac:dyDescent="0.35">
      <c r="B50" s="540">
        <v>9135141</v>
      </c>
      <c r="C50" s="424" t="str">
        <f>VLOOKUP(B50,Цены!$A:$H,2,0)</f>
        <v>Петля Sensys 8645i, угол 110°, чашка TX21, под приклеивание, вкладная навеска (B 4), никелированная</v>
      </c>
      <c r="D50" s="425">
        <f>D47</f>
        <v>1</v>
      </c>
      <c r="E50" s="426">
        <f>IFERROR(VLOOKUP(B50,Sale!$A:$E,5,0),VLOOKUP(B50,Цены!$A:$G,7,0))*D50</f>
        <v>1607.6899999999998</v>
      </c>
      <c r="H50" s="540">
        <v>9071207</v>
      </c>
      <c r="I50" s="424" t="str">
        <f>VLOOKUP(H50,Цены!$A:$H,2,0)</f>
        <v>Петля Sensys 8645i, угол 110°, чашка TH52, D35, вкладная навеска (B -4), никелированная</v>
      </c>
      <c r="J50" s="425">
        <f>J47</f>
        <v>1</v>
      </c>
      <c r="K50" s="426">
        <f>IFERROR(VLOOKUP(H50,Sale!$A:$E,5,0),VLOOKUP(H50,Цены!$A:$G,7,0))*J50</f>
        <v>565.16</v>
      </c>
    </row>
    <row r="51" spans="2:11" ht="25.5" customHeight="1" x14ac:dyDescent="0.35">
      <c r="B51" s="540">
        <v>9116092</v>
      </c>
      <c r="C51" s="427" t="str">
        <f>VLOOKUP(B51,Цены!$A:$B,2,0)</f>
        <v>Монтажный адаптер для приклеивания, для петель Sensys для стекла, цинковое литье, никелированный</v>
      </c>
      <c r="D51" s="425">
        <f>D47</f>
        <v>1</v>
      </c>
      <c r="E51" s="426">
        <f>IFERROR(VLOOKUP(B51,Sale!$A:$E,5,0),VLOOKUP(B51,Цены!$A:$G,7,0))*D51</f>
        <v>605.6</v>
      </c>
      <c r="H51" s="540">
        <v>9081923</v>
      </c>
      <c r="I51" s="427" t="str">
        <f>VLOOKUP(H51,Цены!$A:$B,2,0)</f>
        <v>Адаптер чашки петли Sensys, для приклеивания, цинковое литье, никелированный</v>
      </c>
      <c r="J51" s="425">
        <f>J47</f>
        <v>1</v>
      </c>
      <c r="K51" s="426">
        <f>IFERROR(VLOOKUP(H51,Sale!$A:$E,5,0),VLOOKUP(H51,Цены!$A:$G,7,0))*J51</f>
        <v>886.43000000000006</v>
      </c>
    </row>
    <row r="52" spans="2:11" ht="25.5" customHeight="1" x14ac:dyDescent="0.35">
      <c r="B52" s="540">
        <v>9106989</v>
      </c>
      <c r="C52" s="427" t="str">
        <f>VLOOKUP(B52,Цены!$A:$B,2,0)</f>
        <v>Монтажная планка параллельного адаптера под прикручивание, для Sensys/Intermat, D0, цинковое литье, никелированная</v>
      </c>
      <c r="D52" s="425">
        <f>D47</f>
        <v>1</v>
      </c>
      <c r="E52" s="426">
        <f>IFERROR(VLOOKUP(B52,Sale!$A:$E,5,0),VLOOKUP(B52,Цены!$A:$G,7,0))*D52</f>
        <v>234.67000000000002</v>
      </c>
      <c r="H52" s="540">
        <v>9071577</v>
      </c>
      <c r="I52" s="427" t="str">
        <f>VLOOKUP(H52,Цены!$A:$B,2,0)</f>
        <v>Монтажная планка крестообразная System 8099 для Sensys/Intermat, LR37, D3, под прикручивание</v>
      </c>
      <c r="J52" s="425">
        <f>J47</f>
        <v>1</v>
      </c>
      <c r="K52" s="426">
        <f>IFERROR(VLOOKUP(H52,Sale!$A:$E,5,0),VLOOKUP(H52,Цены!$A:$G,7,0))*J52</f>
        <v>72.709999999999994</v>
      </c>
    </row>
    <row r="53" spans="2:11" ht="25.5" customHeight="1" x14ac:dyDescent="0.35">
      <c r="B53" s="540">
        <v>9072538</v>
      </c>
      <c r="C53" s="427" t="str">
        <f>VLOOKUP(B53,Цены!$A:$B,2,0)</f>
        <v>Параллельный адаптер монтажных планок, D12, цинковое литье, никелированный</v>
      </c>
      <c r="D53" s="425">
        <f>D47</f>
        <v>1</v>
      </c>
      <c r="E53" s="426">
        <f>IFERROR(VLOOKUP(B53,Sale!$A:$E,5,0),VLOOKUP(B53,Цены!$A:$G,7,0))*D53</f>
        <v>253.47</v>
      </c>
      <c r="H53" s="540">
        <v>9082614</v>
      </c>
      <c r="I53" s="427" t="str">
        <f>VLOOKUP(H53,Цены!$A:$B,2,0)</f>
        <v>Заглушка для чашки петли Sensys (TH / TS), сталь</v>
      </c>
      <c r="J53" s="425">
        <f>J47</f>
        <v>1</v>
      </c>
      <c r="K53" s="426">
        <f>IFERROR(VLOOKUP(H53,Sale!$A:$E,5,0),VLOOKUP(H53,Цены!$A:$G,7,0))*J53</f>
        <v>27.97</v>
      </c>
    </row>
    <row r="54" spans="2:11" ht="25.5" customHeight="1" thickBot="1" x14ac:dyDescent="0.4">
      <c r="B54" s="541">
        <v>9082774</v>
      </c>
      <c r="C54" s="430" t="str">
        <f>VLOOKUP(B54,Цены!$A:$B,2,0)</f>
        <v>Заглушка на консоль петли Sensys, с логотипом Hettich, сталь</v>
      </c>
      <c r="D54" s="451">
        <f>D47</f>
        <v>1</v>
      </c>
      <c r="E54" s="432">
        <f>IFERROR(VLOOKUP(B54,Sale!$A:$E,5,0),VLOOKUP(B54,Цены!$A:$G,7,0))*D54</f>
        <v>21.82</v>
      </c>
      <c r="H54" s="541">
        <v>9082774</v>
      </c>
      <c r="I54" s="430" t="str">
        <f>VLOOKUP(H54,Цены!$A:$B,2,0)</f>
        <v>Заглушка на консоль петли Sensys, с логотипом Hettich, сталь</v>
      </c>
      <c r="J54" s="451">
        <f>J47</f>
        <v>1</v>
      </c>
      <c r="K54" s="432">
        <f>IFERROR(VLOOKUP(H54,Sale!$A:$E,5,0),VLOOKUP(H54,Цены!$A:$G,7,0))*J54</f>
        <v>21.82</v>
      </c>
    </row>
    <row r="55" spans="2:11" x14ac:dyDescent="0.35">
      <c r="H55" s="203"/>
      <c r="I55" s="258"/>
      <c r="J55" s="341"/>
      <c r="K55" s="45"/>
    </row>
    <row r="56" spans="2:11" x14ac:dyDescent="0.35">
      <c r="H56" s="203"/>
      <c r="I56" s="258"/>
      <c r="J56" s="341"/>
      <c r="K56" s="45"/>
    </row>
    <row r="57" spans="2:11" ht="120" customHeight="1" thickBot="1" x14ac:dyDescent="0.4">
      <c r="B57" s="557"/>
      <c r="C57" s="66"/>
      <c r="D57" s="67"/>
      <c r="E57" s="67"/>
      <c r="H57" s="557"/>
      <c r="I57" s="66"/>
      <c r="J57" s="67"/>
      <c r="K57" s="67"/>
    </row>
    <row r="58" spans="2:11" ht="18.5" customHeight="1" x14ac:dyDescent="0.35">
      <c r="B58" s="544" t="s">
        <v>763</v>
      </c>
      <c r="C58" s="338" t="s">
        <v>765</v>
      </c>
      <c r="D58" s="776">
        <v>1</v>
      </c>
      <c r="E58" s="734">
        <f>SUM(E61:E64)</f>
        <v>3061.6</v>
      </c>
      <c r="H58" s="544" t="s">
        <v>763</v>
      </c>
      <c r="I58" s="338" t="s">
        <v>765</v>
      </c>
      <c r="J58" s="776">
        <v>1</v>
      </c>
      <c r="K58" s="734">
        <f>SUM(K61:K64)</f>
        <v>3141.31</v>
      </c>
    </row>
    <row r="59" spans="2:11" ht="18.5" customHeight="1" thickBot="1" x14ac:dyDescent="0.4">
      <c r="B59" s="560"/>
      <c r="C59" s="342"/>
      <c r="D59" s="778"/>
      <c r="E59" s="779"/>
      <c r="H59" s="560"/>
      <c r="I59" s="342"/>
      <c r="J59" s="778"/>
      <c r="K59" s="779"/>
    </row>
    <row r="60" spans="2:11" x14ac:dyDescent="0.35">
      <c r="B60" s="548" t="s">
        <v>9</v>
      </c>
      <c r="C60" s="17" t="s">
        <v>10</v>
      </c>
      <c r="D60" s="17" t="s">
        <v>16</v>
      </c>
      <c r="E60" s="18" t="s">
        <v>11</v>
      </c>
      <c r="H60" s="548" t="s">
        <v>9</v>
      </c>
      <c r="I60" s="17" t="s">
        <v>10</v>
      </c>
      <c r="J60" s="17" t="s">
        <v>16</v>
      </c>
      <c r="K60" s="18" t="s">
        <v>11</v>
      </c>
    </row>
    <row r="61" spans="2:11" ht="25.5" customHeight="1" x14ac:dyDescent="0.35">
      <c r="B61" s="540">
        <f>VLOOKUP(C58,Hinges!$L$104:$M$106,2,0)</f>
        <v>9071205</v>
      </c>
      <c r="C61" s="455" t="str">
        <f>VLOOKUP(B61,Цены!$A:$H,2,0)</f>
        <v>Петля Sensys 8645i, угол 110°, чашка TH52, D35, накладная навеска (B 12,5), никелированная</v>
      </c>
      <c r="D61" s="425">
        <f>D58</f>
        <v>1</v>
      </c>
      <c r="E61" s="426">
        <f>IFERROR(VLOOKUP(B61,Sale!$A:$E,5,0),VLOOKUP(B61,Цены!$A:$G,7,0))*D61</f>
        <v>453.27000000000004</v>
      </c>
      <c r="H61" s="540">
        <f>VLOOKUP(I58,Hinges!L108:M110,2,0)</f>
        <v>9071206</v>
      </c>
      <c r="I61" s="424" t="str">
        <f>VLOOKUP(H61,Цены!$A:$H,2,0)</f>
        <v>Петля Sensys 8645i, угол 110°, чашка TH52, D35, навеска на среднюю стенку (B 3), никелированная</v>
      </c>
      <c r="J61" s="425">
        <f>J58</f>
        <v>1</v>
      </c>
      <c r="K61" s="426">
        <f>IFERROR(VLOOKUP(H61,Sale!$A:$E,5,0),VLOOKUP(H61,Цены!$A:$G,7,0))*J61</f>
        <v>532.9799999999999</v>
      </c>
    </row>
    <row r="62" spans="2:11" ht="25.5" customHeight="1" x14ac:dyDescent="0.35">
      <c r="B62" s="540">
        <v>9133534</v>
      </c>
      <c r="C62" s="456" t="str">
        <f>VLOOKUP(B62,Цены!$A:$B,2,0)</f>
        <v>Монтажная планка для приклеивания System 8099, для Sensys, тип 2, D10</v>
      </c>
      <c r="D62" s="425">
        <f>D58</f>
        <v>1</v>
      </c>
      <c r="E62" s="426">
        <f>IFERROR(VLOOKUP(B62,Sale!$A:$E,5,0),VLOOKUP(B62,Цены!$A:$G,7,0))*D62</f>
        <v>2558.54</v>
      </c>
      <c r="H62" s="540">
        <v>9133534</v>
      </c>
      <c r="I62" s="427" t="str">
        <f>VLOOKUP(H62,Цены!$A:$B,2,0)</f>
        <v>Монтажная планка для приклеивания System 8099, для Sensys, тип 2, D10</v>
      </c>
      <c r="J62" s="425">
        <f>J58</f>
        <v>1</v>
      </c>
      <c r="K62" s="426">
        <f>IFERROR(VLOOKUP(H62,Sale!$A:$E,5,0),VLOOKUP(H62,Цены!$A:$G,7,0))*J62</f>
        <v>2558.54</v>
      </c>
    </row>
    <row r="63" spans="2:11" ht="25.5" customHeight="1" x14ac:dyDescent="0.35">
      <c r="B63" s="540">
        <v>9082614</v>
      </c>
      <c r="C63" s="427" t="str">
        <f>VLOOKUP(B63,Цены!$A:$B,2,0)</f>
        <v>Заглушка для чашки петли Sensys (TH / TS), сталь</v>
      </c>
      <c r="D63" s="425">
        <f>D58</f>
        <v>1</v>
      </c>
      <c r="E63" s="426">
        <f>IFERROR(VLOOKUP(B63,Sale!$A:$E,5,0),VLOOKUP(B63,Цены!$A:$G,7,0))*D63</f>
        <v>27.97</v>
      </c>
      <c r="H63" s="540">
        <v>9082614</v>
      </c>
      <c r="I63" s="427" t="str">
        <f>VLOOKUP(H63,Цены!$A:$B,2,0)</f>
        <v>Заглушка для чашки петли Sensys (TH / TS), сталь</v>
      </c>
      <c r="J63" s="425">
        <f>J58</f>
        <v>1</v>
      </c>
      <c r="K63" s="426">
        <f>IFERROR(VLOOKUP(H63,Sale!$A:$E,5,0),VLOOKUP(H63,Цены!$A:$G,7,0))*J63</f>
        <v>27.97</v>
      </c>
    </row>
    <row r="64" spans="2:11" ht="25.5" customHeight="1" thickBot="1" x14ac:dyDescent="0.4">
      <c r="B64" s="541">
        <v>9082774</v>
      </c>
      <c r="C64" s="430" t="str">
        <f>VLOOKUP(B64,Цены!$A:$B,2,0)</f>
        <v>Заглушка на консоль петли Sensys, с логотипом Hettich, сталь</v>
      </c>
      <c r="D64" s="451">
        <f>D58</f>
        <v>1</v>
      </c>
      <c r="E64" s="432">
        <f>IFERROR(VLOOKUP(B64,Sale!$A:$E,5,0),VLOOKUP(B64,Цены!$A:$G,7,0))*D64</f>
        <v>21.82</v>
      </c>
      <c r="H64" s="541">
        <v>9082774</v>
      </c>
      <c r="I64" s="430" t="str">
        <f>VLOOKUP(H64,Цены!$A:$B,2,0)</f>
        <v>Заглушка на консоль петли Sensys, с логотипом Hettich, сталь</v>
      </c>
      <c r="J64" s="451">
        <f>J58</f>
        <v>1</v>
      </c>
      <c r="K64" s="432">
        <f>IFERROR(VLOOKUP(H64,Sale!$A:$E,5,0),VLOOKUP(H64,Цены!$A:$G,7,0))*J64</f>
        <v>21.82</v>
      </c>
    </row>
  </sheetData>
  <sheetProtection algorithmName="SHA-512" hashValue="RYv9gRyDG84JX5qrtJL/p0bp0+qZLI1C0PjM6QxBbeCF5Eu9ziXbVKI4MqvRpt51xTVN+KNIghdxM10qc72+GA==" saltValue="2P81YFF84nMejpmRQRcYUg==" spinCount="100000" sheet="1" objects="1" scenarios="1"/>
  <mergeCells count="31">
    <mergeCell ref="J25:J26"/>
    <mergeCell ref="K25:K26"/>
    <mergeCell ref="B25:C26"/>
    <mergeCell ref="H25:I26"/>
    <mergeCell ref="B3:C4"/>
    <mergeCell ref="H3:I4"/>
    <mergeCell ref="B14:C15"/>
    <mergeCell ref="D14:D15"/>
    <mergeCell ref="E14:E15"/>
    <mergeCell ref="J58:J59"/>
    <mergeCell ref="K58:K59"/>
    <mergeCell ref="D58:D59"/>
    <mergeCell ref="E58:E59"/>
    <mergeCell ref="A1:L1"/>
    <mergeCell ref="D3:D4"/>
    <mergeCell ref="E3:E4"/>
    <mergeCell ref="D37:D38"/>
    <mergeCell ref="E37:E38"/>
    <mergeCell ref="J3:J4"/>
    <mergeCell ref="K3:K4"/>
    <mergeCell ref="D25:D26"/>
    <mergeCell ref="E25:E26"/>
    <mergeCell ref="H37:I38"/>
    <mergeCell ref="J37:J38"/>
    <mergeCell ref="K37:K38"/>
    <mergeCell ref="K47:K48"/>
    <mergeCell ref="B47:C48"/>
    <mergeCell ref="D47:D48"/>
    <mergeCell ref="E47:E48"/>
    <mergeCell ref="H47:I48"/>
    <mergeCell ref="J47:J48"/>
  </mergeCells>
  <dataValidations count="3">
    <dataValidation type="list" allowBlank="1" showInputMessage="1" showErrorMessage="1" sqref="C37" xr:uid="{CAD93237-59D6-4160-BACA-F03417C02A5E}">
      <formula1>"Толщина корпуса 19 мм (угол 95 гр),Толщина корпуса 19 мм (угол 110 гр),Толщина корпуса 16 мм (угол 95 гр),Толщина корпуса 16 мм (угол 110 гр),Толщина корпуса 13 мм (угол 110 гр), Толщина корпуса 10 мм (угол 110 гр),"</formula1>
    </dataValidation>
    <dataValidation type="list" allowBlank="1" showInputMessage="1" showErrorMessage="1" sqref="C58" xr:uid="{D0421258-2FE8-47B4-A039-64E69446758E}">
      <formula1>"Толщина фасада 10-16 мм,Толщина фасада 15-19 мм,Толщина фасада 15-32 мм,"</formula1>
    </dataValidation>
    <dataValidation type="list" allowBlank="1" showInputMessage="1" showErrorMessage="1" sqref="I58" xr:uid="{E520EBBC-38A1-40FB-8105-94255AE17754}">
      <formula1>"Толщина фасада 10-13 мм,Толщина фасада 15-19 мм,"</formula1>
    </dataValidation>
  </dataValidations>
  <pageMargins left="0.7" right="0.7" top="0.75" bottom="0.75" header="0.3" footer="0.3"/>
  <pageSetup paperSize="9" orientation="portrait" r:id="rId1"/>
  <ignoredErrors>
    <ignoredError sqref="D6:D9 J6:J9 D28:D30 J28:J31 D40:D43" unlocked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Лист10">
    <tabColor rgb="FF006600"/>
  </sheetPr>
  <dimension ref="A1:L235"/>
  <sheetViews>
    <sheetView showGridLines="0" showRowColHeaders="0" zoomScale="70" zoomScaleNormal="70" workbookViewId="0">
      <pane ySplit="1" topLeftCell="A2" activePane="bottomLeft" state="frozen"/>
      <selection pane="bottomLeft" activeCell="A2" sqref="A2"/>
    </sheetView>
  </sheetViews>
  <sheetFormatPr defaultColWidth="9.1796875" defaultRowHeight="14.5" x14ac:dyDescent="0.35"/>
  <cols>
    <col min="1" max="1" width="8.6328125" style="13" customWidth="1"/>
    <col min="2" max="2" width="24.7265625" style="543" customWidth="1"/>
    <col min="3" max="3" width="60.6328125" style="13" customWidth="1"/>
    <col min="4" max="4" width="8.54296875" style="13" customWidth="1"/>
    <col min="5" max="5" width="13.26953125" style="13" customWidth="1"/>
    <col min="6" max="7" width="9.1796875" style="13"/>
    <col min="8" max="8" width="24.7265625" style="543" customWidth="1"/>
    <col min="9" max="9" width="60.6328125" style="13" customWidth="1"/>
    <col min="10" max="10" width="8.54296875" style="13" customWidth="1"/>
    <col min="11" max="11" width="13.26953125" style="13" customWidth="1"/>
    <col min="12" max="12" width="15.54296875" style="13" customWidth="1"/>
    <col min="13" max="16384" width="9.1796875" style="13"/>
  </cols>
  <sheetData>
    <row r="1" spans="1:12" s="190" customFormat="1" ht="69.75" customHeight="1" x14ac:dyDescent="0.35">
      <c r="A1" s="691" t="s">
        <v>486</v>
      </c>
      <c r="B1" s="691"/>
      <c r="C1" s="691"/>
      <c r="D1" s="691"/>
      <c r="E1" s="691"/>
      <c r="F1" s="691"/>
      <c r="G1" s="691"/>
      <c r="H1" s="691"/>
      <c r="I1" s="691"/>
      <c r="J1" s="691"/>
      <c r="K1" s="691"/>
      <c r="L1" s="691"/>
    </row>
    <row r="2" spans="1:12" ht="120" customHeight="1" thickBot="1" x14ac:dyDescent="0.4">
      <c r="B2" s="788"/>
      <c r="C2" s="788"/>
      <c r="D2" s="788"/>
      <c r="E2" s="788"/>
      <c r="L2" s="37"/>
    </row>
    <row r="3" spans="1:12" ht="18.75" customHeight="1" x14ac:dyDescent="0.35">
      <c r="B3" s="544" t="s">
        <v>6</v>
      </c>
      <c r="C3" s="137" t="s">
        <v>12</v>
      </c>
      <c r="D3" s="737">
        <v>1</v>
      </c>
      <c r="E3" s="739">
        <f>SUM(E8:E10)</f>
        <v>290.56</v>
      </c>
      <c r="H3" s="544" t="s">
        <v>6</v>
      </c>
      <c r="I3" s="361" t="s">
        <v>12</v>
      </c>
      <c r="J3" s="731">
        <v>1</v>
      </c>
      <c r="K3" s="734">
        <f>SUM(K8:K10)</f>
        <v>276.35000000000002</v>
      </c>
    </row>
    <row r="4" spans="1:12" ht="18.75" customHeight="1" x14ac:dyDescent="0.35">
      <c r="B4" s="545" t="s">
        <v>7</v>
      </c>
      <c r="C4" s="145" t="s">
        <v>572</v>
      </c>
      <c r="D4" s="738"/>
      <c r="E4" s="740"/>
      <c r="H4" s="545" t="s">
        <v>7</v>
      </c>
      <c r="I4" s="145" t="s">
        <v>572</v>
      </c>
      <c r="J4" s="732"/>
      <c r="K4" s="735"/>
    </row>
    <row r="5" spans="1:12" ht="18.75" customHeight="1" x14ac:dyDescent="0.35">
      <c r="B5" s="545" t="s">
        <v>570</v>
      </c>
      <c r="C5" s="145" t="s">
        <v>4866</v>
      </c>
      <c r="D5" s="738"/>
      <c r="E5" s="740"/>
      <c r="H5" s="545" t="s">
        <v>570</v>
      </c>
      <c r="I5" s="145" t="s">
        <v>4866</v>
      </c>
      <c r="J5" s="733"/>
      <c r="K5" s="736"/>
    </row>
    <row r="6" spans="1:12" ht="18.75" customHeight="1" thickBot="1" x14ac:dyDescent="0.4">
      <c r="B6" s="728"/>
      <c r="C6" s="729"/>
      <c r="D6" s="729"/>
      <c r="E6" s="730"/>
      <c r="H6" s="728"/>
      <c r="I6" s="729"/>
      <c r="J6" s="729"/>
      <c r="K6" s="730"/>
    </row>
    <row r="7" spans="1:12" ht="15" customHeight="1" x14ac:dyDescent="0.35">
      <c r="B7" s="546" t="s">
        <v>9</v>
      </c>
      <c r="C7" s="34" t="s">
        <v>10</v>
      </c>
      <c r="D7" s="34" t="s">
        <v>16</v>
      </c>
      <c r="E7" s="55" t="s">
        <v>11</v>
      </c>
      <c r="H7" s="546" t="s">
        <v>9</v>
      </c>
      <c r="I7" s="34" t="s">
        <v>10</v>
      </c>
      <c r="J7" s="34" t="s">
        <v>16</v>
      </c>
      <c r="K7" s="55" t="s">
        <v>11</v>
      </c>
    </row>
    <row r="8" spans="1:12" ht="30.5" customHeight="1" x14ac:dyDescent="0.35">
      <c r="B8" s="540">
        <f>VLOOKUP(C3,Hinges!$A$67:$B$70,2,0)</f>
        <v>1029518</v>
      </c>
      <c r="C8" s="424" t="str">
        <f>VLOOKUP(B8,Цены!$A:$B,2,0)</f>
        <v>Петля Intermat 9943, угол 110°, чашка TH42, D35, накладная навеска (B12,5), никелированная</v>
      </c>
      <c r="D8" s="428">
        <f>D3</f>
        <v>1</v>
      </c>
      <c r="E8" s="426">
        <f>IFERROR(VLOOKUP(B8,Sale!$A:$E,5,0),VLOOKUP(B8,Цены!$A:$G,7,0))*D8</f>
        <v>189.60999999999999</v>
      </c>
      <c r="H8" s="540">
        <f>VLOOKUP(I3,Hinges!$D$67:$E$70,2,0)</f>
        <v>9005604</v>
      </c>
      <c r="I8" s="424" t="str">
        <f>VLOOKUP(H8,Цены!$A:$B,2,0)</f>
        <v>Петля Intermat 9973, угол 110°, чашка TH42, D35, накладная навеска (B 12,5), никелированная</v>
      </c>
      <c r="J8" s="428">
        <f>J3</f>
        <v>1</v>
      </c>
      <c r="K8" s="426">
        <f>IFERROR(VLOOKUP(H8,Sale!$A:$E,5,0),VLOOKUP(H8,Цены!$A:$G,7,0))*J8</f>
        <v>175.4</v>
      </c>
    </row>
    <row r="9" spans="1:12" ht="30.5" customHeight="1" x14ac:dyDescent="0.35">
      <c r="B9" s="540">
        <f>VLOOKUP(C4,Hinges!$L$1:$Q$7,MATCH(C5,Hinges!$L$1:$Q$1,0),0)</f>
        <v>9071627</v>
      </c>
      <c r="C9" s="427" t="str">
        <f>VLOOKUP(B9,Цены!$A:$B,2,0)</f>
        <v>Монтажная планка крестообразная System 8099 для Sensys/Intermat, LR37, D3, с предустановленными евровинтами</v>
      </c>
      <c r="D9" s="428">
        <f>D3</f>
        <v>1</v>
      </c>
      <c r="E9" s="426">
        <f>IFERROR(VLOOKUP(B9,Sale!$A:$E,5,0),VLOOKUP(B9,Цены!$A:$G,7,0))*D9</f>
        <v>75.72</v>
      </c>
      <c r="H9" s="540">
        <f>VLOOKUP(I4,Hinges!$L$1:$Q$7,MATCH(I5,Hinges!$L$1:$Q$1,0),0)</f>
        <v>9071627</v>
      </c>
      <c r="I9" s="427" t="str">
        <f>VLOOKUP(H9,Цены!$A:$B,2,0)</f>
        <v>Монтажная планка крестообразная System 8099 для Sensys/Intermat, LR37, D3, с предустановленными евровинтами</v>
      </c>
      <c r="J9" s="428">
        <f>J3</f>
        <v>1</v>
      </c>
      <c r="K9" s="426">
        <f>IFERROR(VLOOKUP(H9,Sale!$A:$E,5,0),VLOOKUP(H9,Цены!$A:$G,7,0))*J9</f>
        <v>75.72</v>
      </c>
    </row>
    <row r="10" spans="1:12" ht="30.5" customHeight="1" thickBot="1" x14ac:dyDescent="0.4">
      <c r="B10" s="541">
        <v>9102082</v>
      </c>
      <c r="C10" s="430" t="str">
        <f>VLOOKUP(B10,Цены!$A:$B,2,0)</f>
        <v>Заглушка на консоль петли Intermat, с логотипом Hettich, сталь</v>
      </c>
      <c r="D10" s="434">
        <f>D3</f>
        <v>1</v>
      </c>
      <c r="E10" s="432">
        <f>IFERROR(VLOOKUP(B10,Sale!$A:$E,5,0),VLOOKUP(B10,Цены!$A:$G,7,0))*D10</f>
        <v>25.23</v>
      </c>
      <c r="H10" s="541">
        <v>9102082</v>
      </c>
      <c r="I10" s="430" t="str">
        <f>VLOOKUP(H10,Цены!$A:$B,2,0)</f>
        <v>Заглушка на консоль петли Intermat, с логотипом Hettich, сталь</v>
      </c>
      <c r="J10" s="434">
        <f>J3</f>
        <v>1</v>
      </c>
      <c r="K10" s="432">
        <f>IFERROR(VLOOKUP(H10,Sale!$A:$E,5,0),VLOOKUP(H10,Цены!$A:$G,7,0))*J10</f>
        <v>25.23</v>
      </c>
    </row>
    <row r="11" spans="1:12" ht="29" customHeight="1" thickBot="1" x14ac:dyDescent="0.4">
      <c r="B11" s="203"/>
      <c r="C11" s="258"/>
      <c r="D11" s="180"/>
      <c r="E11" s="45"/>
      <c r="H11" s="203"/>
      <c r="I11" s="258"/>
      <c r="J11" s="180"/>
      <c r="K11" s="45"/>
    </row>
    <row r="12" spans="1:12" ht="18.5" customHeight="1" x14ac:dyDescent="0.35">
      <c r="B12" s="259" t="s">
        <v>588</v>
      </c>
      <c r="C12" s="362" t="s">
        <v>68</v>
      </c>
      <c r="D12" s="726" t="s">
        <v>779</v>
      </c>
      <c r="E12" s="727"/>
      <c r="H12" s="273" t="s">
        <v>706</v>
      </c>
      <c r="I12" s="362" t="s">
        <v>69</v>
      </c>
      <c r="J12" s="786" t="s">
        <v>65</v>
      </c>
      <c r="K12" s="787"/>
    </row>
    <row r="13" spans="1:12" ht="30.5" customHeight="1" thickBot="1" x14ac:dyDescent="0.4">
      <c r="B13" s="542">
        <f>VLOOKUP(D12,CHOOSE(IF(B12="Под прикручивание",1,IF(B12="Под запрессовку",2,3)),Hinges!$Q$23:$T$24,Hinges!$Q$27:$T$28),MATCH(C12,Hinges!$G$12:$J$12,0),0)</f>
        <v>9089601</v>
      </c>
      <c r="C13" s="435" t="str">
        <f>VLOOKUP(B13,Цены!$A:$B,2,0)</f>
        <v>Механизм Push to open Pin для петель, под прикручивание, длинный ход, цвет светло-серый</v>
      </c>
      <c r="D13" s="436">
        <v>1</v>
      </c>
      <c r="E13" s="437">
        <f>IFERROR(VLOOKUP(B13,Sale!$A:$E,5,0),VLOOKUP(B13,Цены!$A:$G,7,0))*D13</f>
        <v>867.58</v>
      </c>
      <c r="H13" s="542">
        <f>VLOOKUP(J12,CHOOSE(IF(H12="Под прикручивание",1,IF(H12="Под запрессовку",2,3)),Hinges!$G$12:$J$14,Hinges!$G$16:$J$18),MATCH(I12,Hinges!$G$12:$J$12,0),0)</f>
        <v>9089592</v>
      </c>
      <c r="I13" s="435" t="str">
        <f>VLOOKUP(H13,Цены!$A:$B,2,0)</f>
        <v>Механизм Push to open Magnet для петель, под запрессовку, короткий ход, цвет белый</v>
      </c>
      <c r="J13" s="436">
        <v>1</v>
      </c>
      <c r="K13" s="437">
        <f>IFERROR(VLOOKUP(H13,Sale!$A:$E,5,0),VLOOKUP(H13,Цены!$A:$G,7,0))*J13</f>
        <v>1004.97</v>
      </c>
    </row>
    <row r="14" spans="1:12" ht="28.5" x14ac:dyDescent="0.65">
      <c r="B14" s="547"/>
      <c r="C14" s="181"/>
      <c r="D14" s="181"/>
      <c r="E14" s="181"/>
      <c r="F14" s="27"/>
      <c r="G14" s="27"/>
      <c r="H14" s="547"/>
      <c r="I14" s="181"/>
      <c r="J14" s="181"/>
      <c r="K14" s="181"/>
    </row>
    <row r="15" spans="1:12" ht="29" thickBot="1" x14ac:dyDescent="0.7">
      <c r="B15" s="547"/>
      <c r="C15" s="181"/>
      <c r="D15" s="181"/>
      <c r="E15" s="181"/>
      <c r="F15" s="27"/>
      <c r="G15" s="27"/>
      <c r="H15" s="547"/>
      <c r="I15" s="181"/>
      <c r="J15" s="181"/>
      <c r="K15" s="181"/>
    </row>
    <row r="16" spans="1:12" x14ac:dyDescent="0.35">
      <c r="B16" s="548" t="s">
        <v>9</v>
      </c>
      <c r="C16" s="17" t="s">
        <v>10</v>
      </c>
      <c r="D16" s="17" t="s">
        <v>16</v>
      </c>
      <c r="E16" s="18" t="s">
        <v>11</v>
      </c>
      <c r="F16" s="27"/>
      <c r="G16" s="27"/>
      <c r="H16" s="548" t="s">
        <v>9</v>
      </c>
      <c r="I16" s="17" t="s">
        <v>10</v>
      </c>
      <c r="J16" s="17" t="s">
        <v>16</v>
      </c>
      <c r="K16" s="18" t="s">
        <v>11</v>
      </c>
    </row>
    <row r="17" spans="2:11" ht="30.5" customHeight="1" thickBot="1" x14ac:dyDescent="0.4">
      <c r="B17" s="541">
        <v>9088253</v>
      </c>
      <c r="C17" s="438" t="str">
        <f>VLOOKUP(B17,Цены!$A:$B,2,0)</f>
        <v>Ограничитель угла открывания для петель Intermat 9943, 110°/85°, пластик, бесцветный</v>
      </c>
      <c r="D17" s="439">
        <v>1</v>
      </c>
      <c r="E17" s="432">
        <f>IFERROR(VLOOKUP(B17,Sale!$A:$E,5,0),VLOOKUP(B17,Цены!$A:$G,7,0))*D17</f>
        <v>23.119999999999997</v>
      </c>
      <c r="F17" s="27"/>
      <c r="G17" s="27"/>
      <c r="H17" s="541">
        <v>9088253</v>
      </c>
      <c r="I17" s="438" t="str">
        <f>VLOOKUP(H17,Цены!$A:$B,2,0)</f>
        <v>Ограничитель угла открывания для петель Intermat 9943, 110°/85°, пластик, бесцветный</v>
      </c>
      <c r="J17" s="439">
        <v>1</v>
      </c>
      <c r="K17" s="432">
        <f>IFERROR(VLOOKUP(H17,Sale!$A:$E,5,0),VLOOKUP(H17,Цены!$A:$G,7,0))*J17</f>
        <v>23.119999999999997</v>
      </c>
    </row>
    <row r="21" spans="2:11" ht="120" customHeight="1" thickBot="1" x14ac:dyDescent="0.4">
      <c r="B21" s="788"/>
      <c r="C21" s="788"/>
      <c r="D21" s="788"/>
      <c r="E21" s="788"/>
    </row>
    <row r="22" spans="2:11" ht="18.5" customHeight="1" x14ac:dyDescent="0.35">
      <c r="B22" s="544" t="s">
        <v>17</v>
      </c>
      <c r="C22" s="381" t="s">
        <v>746</v>
      </c>
      <c r="D22" s="731">
        <v>1</v>
      </c>
      <c r="E22" s="734">
        <f>SUM(E27:E29)</f>
        <v>879.55000000000007</v>
      </c>
      <c r="H22" s="544" t="s">
        <v>17</v>
      </c>
      <c r="I22" s="381" t="s">
        <v>18</v>
      </c>
      <c r="J22" s="731">
        <v>1</v>
      </c>
      <c r="K22" s="734">
        <f>SUM(K27:K29)</f>
        <v>891.0100000000001</v>
      </c>
    </row>
    <row r="23" spans="2:11" ht="18.5" customHeight="1" x14ac:dyDescent="0.35">
      <c r="B23" s="545" t="s">
        <v>7</v>
      </c>
      <c r="C23" s="145" t="s">
        <v>572</v>
      </c>
      <c r="D23" s="732"/>
      <c r="E23" s="735"/>
      <c r="H23" s="545" t="s">
        <v>7</v>
      </c>
      <c r="I23" s="145" t="s">
        <v>572</v>
      </c>
      <c r="J23" s="732"/>
      <c r="K23" s="735"/>
    </row>
    <row r="24" spans="2:11" ht="18.5" customHeight="1" x14ac:dyDescent="0.35">
      <c r="B24" s="545" t="s">
        <v>570</v>
      </c>
      <c r="C24" s="145" t="s">
        <v>4866</v>
      </c>
      <c r="D24" s="733"/>
      <c r="E24" s="736"/>
      <c r="H24" s="545" t="s">
        <v>570</v>
      </c>
      <c r="I24" s="145" t="s">
        <v>4866</v>
      </c>
      <c r="J24" s="733"/>
      <c r="K24" s="736"/>
    </row>
    <row r="25" spans="2:11" ht="15" thickBot="1" x14ac:dyDescent="0.4">
      <c r="B25" s="728"/>
      <c r="C25" s="729"/>
      <c r="D25" s="729"/>
      <c r="E25" s="730"/>
      <c r="H25" s="728"/>
      <c r="I25" s="729"/>
      <c r="J25" s="729"/>
      <c r="K25" s="730"/>
    </row>
    <row r="26" spans="2:11" x14ac:dyDescent="0.35">
      <c r="B26" s="546" t="s">
        <v>9</v>
      </c>
      <c r="C26" s="34" t="s">
        <v>10</v>
      </c>
      <c r="D26" s="34" t="s">
        <v>16</v>
      </c>
      <c r="E26" s="55" t="s">
        <v>11</v>
      </c>
      <c r="H26" s="546" t="s">
        <v>9</v>
      </c>
      <c r="I26" s="34" t="s">
        <v>10</v>
      </c>
      <c r="J26" s="34" t="s">
        <v>16</v>
      </c>
      <c r="K26" s="55" t="s">
        <v>11</v>
      </c>
    </row>
    <row r="27" spans="2:11" ht="30.5" customHeight="1" x14ac:dyDescent="0.35">
      <c r="B27" s="540">
        <f>VLOOKUP(C22,Hinges!$H$73:$I$74,2,0)</f>
        <v>9044844</v>
      </c>
      <c r="C27" s="424" t="str">
        <f>VLOOKUP(B27,Цены!$A:$B,2,0)</f>
        <v>Петля Intermat 9936, угол корпуса W90, угол 95°, чашка TH42, D35, накладная навеска (B 22), никелированная</v>
      </c>
      <c r="D27" s="428">
        <f>D22</f>
        <v>1</v>
      </c>
      <c r="E27" s="426">
        <f>IFERROR(VLOOKUP(B27,Sale!$A:$E,5,0),VLOOKUP(B27,Цены!$A:$G,7,0))*D27</f>
        <v>778.6</v>
      </c>
      <c r="H27" s="540">
        <f>VLOOKUP(I22,Hinges!$H$76:$I$77,2,0)</f>
        <v>9044841</v>
      </c>
      <c r="I27" s="424" t="str">
        <f>VLOOKUP(H27,Цены!$A:$B,2,0)</f>
        <v>Петля Intermat 9966, угол корпуса W90, угол 95°, чашка TH42, D35, вкладная навеска (B 5), никелированная</v>
      </c>
      <c r="J27" s="428">
        <f>J22</f>
        <v>1</v>
      </c>
      <c r="K27" s="426">
        <f>IFERROR(VLOOKUP(H27,Sale!$A:$E,5,0),VLOOKUP(H27,Цены!$A:$G,7,0))*J27</f>
        <v>790.06000000000006</v>
      </c>
    </row>
    <row r="28" spans="2:11" ht="30.5" customHeight="1" x14ac:dyDescent="0.35">
      <c r="B28" s="540">
        <f>VLOOKUP(C23,Hinges!$L$1:$Q$7,MATCH(C24,Hinges!$L$1:$Q$1,0),0)</f>
        <v>9071627</v>
      </c>
      <c r="C28" s="427" t="str">
        <f>VLOOKUP(B28,Цены!$A:$B,2,0)</f>
        <v>Монтажная планка крестообразная System 8099 для Sensys/Intermat, LR37, D3, с предустановленными евровинтами</v>
      </c>
      <c r="D28" s="428">
        <f>D22</f>
        <v>1</v>
      </c>
      <c r="E28" s="426">
        <f>IFERROR(VLOOKUP(B28,Sale!$A:$E,5,0),VLOOKUP(B28,Цены!$A:$G,7,0))*D28</f>
        <v>75.72</v>
      </c>
      <c r="H28" s="540">
        <f>VLOOKUP(I23,Hinges!$L$1:$Q$7,MATCH(I24,Hinges!$L$1:$Q$1,0),0)</f>
        <v>9071627</v>
      </c>
      <c r="I28" s="427" t="str">
        <f>VLOOKUP(H28,Цены!$A:$B,2,0)</f>
        <v>Монтажная планка крестообразная System 8099 для Sensys/Intermat, LR37, D3, с предустановленными евровинтами</v>
      </c>
      <c r="J28" s="428">
        <f>J22</f>
        <v>1</v>
      </c>
      <c r="K28" s="426">
        <f>IFERROR(VLOOKUP(H28,Sale!$A:$E,5,0),VLOOKUP(H28,Цены!$A:$G,7,0))*J28</f>
        <v>75.72</v>
      </c>
    </row>
    <row r="29" spans="2:11" ht="30.5" customHeight="1" thickBot="1" x14ac:dyDescent="0.4">
      <c r="B29" s="541">
        <v>9102082</v>
      </c>
      <c r="C29" s="430" t="str">
        <f>VLOOKUP(B29,Цены!$A:$B,2,0)</f>
        <v>Заглушка на консоль петли Intermat, с логотипом Hettich, сталь</v>
      </c>
      <c r="D29" s="434">
        <f>D22</f>
        <v>1</v>
      </c>
      <c r="E29" s="432">
        <f>IFERROR(VLOOKUP(B29,Sale!$A:$E,5,0),VLOOKUP(B29,Цены!$A:$G,7,0))*D29</f>
        <v>25.23</v>
      </c>
      <c r="H29" s="541">
        <v>9102082</v>
      </c>
      <c r="I29" s="430" t="str">
        <f>VLOOKUP(H29,Цены!$A:$B,2,0)</f>
        <v>Заглушка на консоль петли Intermat, с логотипом Hettich, сталь</v>
      </c>
      <c r="J29" s="434">
        <f>J22</f>
        <v>1</v>
      </c>
      <c r="K29" s="432">
        <f>IFERROR(VLOOKUP(H29,Sale!$A:$E,5,0),VLOOKUP(H29,Цены!$A:$G,7,0))*J29</f>
        <v>25.23</v>
      </c>
    </row>
    <row r="30" spans="2:11" ht="32" customHeight="1" thickBot="1" x14ac:dyDescent="0.4">
      <c r="B30" s="203"/>
      <c r="C30" s="258"/>
      <c r="D30" s="180"/>
      <c r="E30" s="45"/>
      <c r="H30" s="203"/>
      <c r="I30" s="258"/>
      <c r="J30" s="180"/>
      <c r="K30" s="45"/>
    </row>
    <row r="31" spans="2:11" ht="18.5" customHeight="1" x14ac:dyDescent="0.35">
      <c r="B31" s="259" t="s">
        <v>588</v>
      </c>
      <c r="C31" s="362" t="s">
        <v>68</v>
      </c>
      <c r="D31" s="726" t="s">
        <v>779</v>
      </c>
      <c r="E31" s="727"/>
      <c r="H31" s="273" t="s">
        <v>588</v>
      </c>
      <c r="I31" s="362" t="s">
        <v>69</v>
      </c>
      <c r="J31" s="786" t="s">
        <v>66</v>
      </c>
      <c r="K31" s="787"/>
    </row>
    <row r="32" spans="2:11" ht="30.5" customHeight="1" thickBot="1" x14ac:dyDescent="0.4">
      <c r="B32" s="542">
        <f>VLOOKUP(D31,CHOOSE(IF(B31="Под прикручивание",1,IF(B31="Под запрессовку",2,3)),Hinges!$Q$23:$T$24,Hinges!$Q$27:$T$28),MATCH(C31,Hinges!$G$12:$J$12,0),0)</f>
        <v>9089601</v>
      </c>
      <c r="C32" s="435" t="str">
        <f>VLOOKUP(B32,Цены!$A:$B,2,0)</f>
        <v>Механизм Push to open Pin для петель, под прикручивание, длинный ход, цвет светло-серый</v>
      </c>
      <c r="D32" s="436">
        <v>1</v>
      </c>
      <c r="E32" s="437">
        <f>IFERROR(VLOOKUP(B32,Sale!$A:$E,5,0),VLOOKUP(B32,Цены!$A:$G,7,0))*D32</f>
        <v>867.58</v>
      </c>
      <c r="H32" s="542">
        <f>VLOOKUP(J31,CHOOSE(IF(H31="Под прикручивание",1,IF(H31="Под запрессовку",2,3)),Hinges!$G$12:$J$14,Hinges!$G$16:$J$18),MATCH(I31,Hinges!$G$12:$J$12,0),0)</f>
        <v>9089591</v>
      </c>
      <c r="I32" s="435" t="str">
        <f>VLOOKUP(H32,Цены!$A:$B,2,0)</f>
        <v>Механизм Push to open Magnet для петель, под прикручивание, длинный ход, цвет белый</v>
      </c>
      <c r="J32" s="436">
        <v>1</v>
      </c>
      <c r="K32" s="437">
        <f>IFERROR(VLOOKUP(H32,Sale!$A:$E,5,0),VLOOKUP(H32,Цены!$A:$G,7,0))*J32</f>
        <v>1197.3599999999999</v>
      </c>
    </row>
    <row r="33" spans="2:11" ht="28.5" x14ac:dyDescent="0.65">
      <c r="B33" s="547"/>
      <c r="C33" s="181"/>
      <c r="D33" s="181"/>
      <c r="E33" s="181"/>
      <c r="F33" s="27"/>
      <c r="G33" s="27"/>
      <c r="H33" s="547"/>
      <c r="I33" s="181"/>
      <c r="J33" s="181"/>
      <c r="K33" s="181"/>
    </row>
    <row r="34" spans="2:11" ht="29" thickBot="1" x14ac:dyDescent="0.7">
      <c r="B34" s="547"/>
      <c r="C34" s="181"/>
      <c r="D34" s="181"/>
      <c r="E34" s="181"/>
      <c r="F34" s="27"/>
      <c r="G34" s="27"/>
      <c r="H34" s="547"/>
      <c r="I34" s="181"/>
      <c r="J34" s="181"/>
      <c r="K34" s="181"/>
    </row>
    <row r="35" spans="2:11" x14ac:dyDescent="0.35">
      <c r="B35" s="548" t="s">
        <v>9</v>
      </c>
      <c r="C35" s="17" t="s">
        <v>10</v>
      </c>
      <c r="D35" s="17" t="s">
        <v>16</v>
      </c>
      <c r="E35" s="18" t="s">
        <v>11</v>
      </c>
      <c r="F35" s="27"/>
      <c r="G35" s="27"/>
      <c r="H35" s="548" t="s">
        <v>9</v>
      </c>
      <c r="I35" s="17" t="s">
        <v>10</v>
      </c>
      <c r="J35" s="17" t="s">
        <v>16</v>
      </c>
      <c r="K35" s="18" t="s">
        <v>11</v>
      </c>
    </row>
    <row r="36" spans="2:11" ht="30.5" customHeight="1" thickBot="1" x14ac:dyDescent="0.4">
      <c r="B36" s="541">
        <v>9088254</v>
      </c>
      <c r="C36" s="438" t="str">
        <f>VLOOKUP(B36,Цены!$A:$B,2,0)</f>
        <v>Ограничитель угла открывания для Intermat 9936/9936W, 95°/85°</v>
      </c>
      <c r="D36" s="439">
        <v>1</v>
      </c>
      <c r="E36" s="432">
        <f>IFERROR(VLOOKUP(B36,Sale!$A:$E,5,0),VLOOKUP(B36,Цены!$A:$G,7,0))*D36</f>
        <v>23.119999999999997</v>
      </c>
      <c r="F36" s="27"/>
      <c r="G36" s="27"/>
      <c r="H36" s="541">
        <v>9088254</v>
      </c>
      <c r="I36" s="438" t="str">
        <f>VLOOKUP(H36,Цены!$A:$B,2,0)</f>
        <v>Ограничитель угла открывания для Intermat 9936/9936W, 95°/85°</v>
      </c>
      <c r="J36" s="439">
        <v>1</v>
      </c>
      <c r="K36" s="432">
        <f>IFERROR(VLOOKUP(H36,Sale!$A:$E,5,0),VLOOKUP(H36,Цены!$A:$G,7,0))*J36</f>
        <v>23.119999999999997</v>
      </c>
    </row>
    <row r="40" spans="2:11" ht="120" customHeight="1" thickBot="1" x14ac:dyDescent="0.4"/>
    <row r="41" spans="2:11" ht="18.5" customHeight="1" x14ac:dyDescent="0.35">
      <c r="B41" s="561" t="s">
        <v>257</v>
      </c>
      <c r="C41" s="361" t="s">
        <v>13</v>
      </c>
      <c r="D41" s="731">
        <v>1</v>
      </c>
      <c r="E41" s="734">
        <f>SUM(E46:E48)</f>
        <v>334.16</v>
      </c>
      <c r="H41" s="561" t="s">
        <v>257</v>
      </c>
      <c r="I41" s="361" t="s">
        <v>12</v>
      </c>
      <c r="J41" s="731">
        <v>1</v>
      </c>
      <c r="K41" s="734">
        <f>SUM(K46:K48)</f>
        <v>360.64</v>
      </c>
    </row>
    <row r="42" spans="2:11" ht="18.5" customHeight="1" x14ac:dyDescent="0.35">
      <c r="B42" s="545" t="s">
        <v>7</v>
      </c>
      <c r="C42" s="145" t="s">
        <v>572</v>
      </c>
      <c r="D42" s="732"/>
      <c r="E42" s="735"/>
      <c r="H42" s="545" t="s">
        <v>7</v>
      </c>
      <c r="I42" s="145" t="s">
        <v>572</v>
      </c>
      <c r="J42" s="732"/>
      <c r="K42" s="735"/>
    </row>
    <row r="43" spans="2:11" ht="18.5" customHeight="1" x14ac:dyDescent="0.35">
      <c r="B43" s="545" t="s">
        <v>570</v>
      </c>
      <c r="C43" s="145" t="s">
        <v>4866</v>
      </c>
      <c r="D43" s="733"/>
      <c r="E43" s="736"/>
      <c r="H43" s="545" t="s">
        <v>570</v>
      </c>
      <c r="I43" s="145" t="s">
        <v>4866</v>
      </c>
      <c r="J43" s="733"/>
      <c r="K43" s="736"/>
    </row>
    <row r="44" spans="2:11" ht="15" thickBot="1" x14ac:dyDescent="0.4">
      <c r="B44" s="728"/>
      <c r="C44" s="729"/>
      <c r="D44" s="729"/>
      <c r="E44" s="730"/>
      <c r="H44" s="728"/>
      <c r="I44" s="729"/>
      <c r="J44" s="729"/>
      <c r="K44" s="730"/>
    </row>
    <row r="45" spans="2:11" x14ac:dyDescent="0.35">
      <c r="B45" s="546" t="s">
        <v>9</v>
      </c>
      <c r="C45" s="34" t="s">
        <v>10</v>
      </c>
      <c r="D45" s="34" t="s">
        <v>16</v>
      </c>
      <c r="E45" s="55" t="s">
        <v>11</v>
      </c>
      <c r="H45" s="546" t="s">
        <v>9</v>
      </c>
      <c r="I45" s="34" t="s">
        <v>10</v>
      </c>
      <c r="J45" s="34" t="s">
        <v>16</v>
      </c>
      <c r="K45" s="55" t="s">
        <v>11</v>
      </c>
    </row>
    <row r="46" spans="2:11" ht="30.5" customHeight="1" x14ac:dyDescent="0.35">
      <c r="B46" s="540">
        <f>VLOOKUP(C41,Hinges!$A$73:$B$75,2,0)</f>
        <v>1058367</v>
      </c>
      <c r="C46" s="424" t="str">
        <f>VLOOKUP(B46,Цены!$A:$B,2,0)</f>
        <v>Петля Intermat 9936, угол 95°, чашка TH42, D35, вкладная навеска (B -3,5), никелированная</v>
      </c>
      <c r="D46" s="428">
        <f>D41</f>
        <v>1</v>
      </c>
      <c r="E46" s="426">
        <f>IFERROR(VLOOKUP(B46,Sale!$A:$E,5,0),VLOOKUP(B46,Цены!$A:$G,7,0))*D46</f>
        <v>233.21</v>
      </c>
      <c r="H46" s="540">
        <f>VLOOKUP(I41,Hinges!$D$73:$E$75,2,0)</f>
        <v>9044850</v>
      </c>
      <c r="I46" s="424" t="str">
        <f>VLOOKUP(H46,Цены!$A:$B,2,0)</f>
        <v>Петля Intermat 9966, угол 95°, чашка TH42, D35, накладная навеска (B 12,5), никелированная</v>
      </c>
      <c r="J46" s="428">
        <f>J41</f>
        <v>1</v>
      </c>
      <c r="K46" s="426">
        <f>IFERROR(VLOOKUP(H46,Sale!$A:$E,5,0),VLOOKUP(H46,Цены!$A:$G,7,0))*J46</f>
        <v>259.69</v>
      </c>
    </row>
    <row r="47" spans="2:11" ht="30.5" customHeight="1" x14ac:dyDescent="0.35">
      <c r="B47" s="540">
        <f>VLOOKUP(C42,Hinges!$L$1:$Q$7,MATCH(C43,Hinges!$L$1:$Q$1,0),0)</f>
        <v>9071627</v>
      </c>
      <c r="C47" s="427" t="str">
        <f>VLOOKUP(B47,Цены!$A:$B,2,0)</f>
        <v>Монтажная планка крестообразная System 8099 для Sensys/Intermat, LR37, D3, с предустановленными евровинтами</v>
      </c>
      <c r="D47" s="428">
        <f>D41</f>
        <v>1</v>
      </c>
      <c r="E47" s="426">
        <f>IFERROR(VLOOKUP(B47,Sale!$A:$E,5,0),VLOOKUP(B47,Цены!$A:$G,7,0))*D47</f>
        <v>75.72</v>
      </c>
      <c r="H47" s="540">
        <f>VLOOKUP(I42,Hinges!$L$1:$Q$7,MATCH(I43,Hinges!$L$1:$Q$1,0),0)</f>
        <v>9071627</v>
      </c>
      <c r="I47" s="427" t="str">
        <f>VLOOKUP(H47,Цены!$A:$B,2,0)</f>
        <v>Монтажная планка крестообразная System 8099 для Sensys/Intermat, LR37, D3, с предустановленными евровинтами</v>
      </c>
      <c r="J47" s="428">
        <f>J41</f>
        <v>1</v>
      </c>
      <c r="K47" s="426">
        <f>IFERROR(VLOOKUP(H47,Sale!$A:$E,5,0),VLOOKUP(H47,Цены!$A:$G,7,0))*J47</f>
        <v>75.72</v>
      </c>
    </row>
    <row r="48" spans="2:11" ht="30.5" customHeight="1" thickBot="1" x14ac:dyDescent="0.4">
      <c r="B48" s="541">
        <v>9102082</v>
      </c>
      <c r="C48" s="430" t="str">
        <f>VLOOKUP(B48,Цены!$A:$B,2,0)</f>
        <v>Заглушка на консоль петли Intermat, с логотипом Hettich, сталь</v>
      </c>
      <c r="D48" s="434">
        <f>D41</f>
        <v>1</v>
      </c>
      <c r="E48" s="432">
        <f>IFERROR(VLOOKUP(B48,Sale!$A:$E,5,0),VLOOKUP(B48,Цены!$A:$G,7,0))*D48</f>
        <v>25.23</v>
      </c>
      <c r="H48" s="541">
        <v>9102082</v>
      </c>
      <c r="I48" s="430" t="str">
        <f>VLOOKUP(H48,Цены!$A:$B,2,0)</f>
        <v>Заглушка на консоль петли Intermat, с логотипом Hettich, сталь</v>
      </c>
      <c r="J48" s="434">
        <f>J41</f>
        <v>1</v>
      </c>
      <c r="K48" s="432">
        <f>IFERROR(VLOOKUP(H48,Sale!$A:$E,5,0),VLOOKUP(H48,Цены!$A:$G,7,0))*J48</f>
        <v>25.23</v>
      </c>
    </row>
    <row r="49" spans="2:11" ht="25.5" customHeight="1" thickBot="1" x14ac:dyDescent="0.4">
      <c r="B49" s="203"/>
      <c r="C49" s="258"/>
      <c r="D49" s="180"/>
      <c r="E49" s="45"/>
      <c r="H49" s="203"/>
      <c r="I49" s="258"/>
      <c r="J49" s="180"/>
      <c r="K49" s="45"/>
    </row>
    <row r="50" spans="2:11" ht="18.5" customHeight="1" x14ac:dyDescent="0.35">
      <c r="B50" s="259" t="s">
        <v>588</v>
      </c>
      <c r="C50" s="362" t="s">
        <v>68</v>
      </c>
      <c r="D50" s="726" t="s">
        <v>779</v>
      </c>
      <c r="E50" s="727"/>
      <c r="H50" s="273" t="s">
        <v>706</v>
      </c>
      <c r="I50" s="362" t="s">
        <v>68</v>
      </c>
      <c r="J50" s="786" t="s">
        <v>65</v>
      </c>
      <c r="K50" s="787"/>
    </row>
    <row r="51" spans="2:11" ht="30.5" customHeight="1" thickBot="1" x14ac:dyDescent="0.4">
      <c r="B51" s="542">
        <f>VLOOKUP(D50,CHOOSE(IF(B50="Под прикручивание",1,IF(B50="Под запрессовку",2,3)),Hinges!$Q$23:$T$24,Hinges!$Q$27:$T$28),MATCH(C50,Hinges!$G$12:$J$12,0),0)</f>
        <v>9089601</v>
      </c>
      <c r="C51" s="435" t="str">
        <f>VLOOKUP(B51,Цены!$A:$B,2,0)</f>
        <v>Механизм Push to open Pin для петель, под прикручивание, длинный ход, цвет светло-серый</v>
      </c>
      <c r="D51" s="436">
        <v>1</v>
      </c>
      <c r="E51" s="437">
        <f>IFERROR(VLOOKUP(B51,Sale!$A:$E,5,0),VLOOKUP(B51,Цены!$A:$G,7,0))*D51</f>
        <v>867.58</v>
      </c>
      <c r="H51" s="542">
        <f>VLOOKUP(J50,CHOOSE(IF(H50="Под прикручивание",1,IF(H50="Под запрессовку",2,3)),Hinges!$G$12:$J$14,Hinges!$G$16:$J$18),MATCH(I50,Hinges!$G$12:$J$12,0),0)</f>
        <v>9089606</v>
      </c>
      <c r="I51" s="435" t="str">
        <f>VLOOKUP(H51,Цены!$A:$B,2,0)</f>
        <v>Механизм Push to open Magnet для петель, под запрессовку, короткий ход, цвет светло-серый</v>
      </c>
      <c r="J51" s="436">
        <v>1</v>
      </c>
      <c r="K51" s="437">
        <f>IFERROR(VLOOKUP(H51,Sale!$A:$E,5,0),VLOOKUP(H51,Цены!$A:$G,7,0))*J51</f>
        <v>698.79000000000008</v>
      </c>
    </row>
    <row r="55" spans="2:11" ht="120" customHeight="1" thickBot="1" x14ac:dyDescent="0.4"/>
    <row r="56" spans="2:11" ht="18.5" customHeight="1" x14ac:dyDescent="0.35">
      <c r="B56" s="544" t="s">
        <v>253</v>
      </c>
      <c r="C56" s="361" t="s">
        <v>56</v>
      </c>
      <c r="D56" s="731">
        <v>1</v>
      </c>
      <c r="E56" s="734">
        <f>SUM(E61:E63)</f>
        <v>832.7600000000001</v>
      </c>
      <c r="H56" s="544" t="s">
        <v>253</v>
      </c>
      <c r="I56" s="361" t="s">
        <v>28</v>
      </c>
      <c r="J56" s="731">
        <v>1</v>
      </c>
      <c r="K56" s="734">
        <f>SUM(K61:K63)</f>
        <v>891.0100000000001</v>
      </c>
    </row>
    <row r="57" spans="2:11" ht="18.5" customHeight="1" x14ac:dyDescent="0.35">
      <c r="B57" s="545" t="s">
        <v>7</v>
      </c>
      <c r="C57" s="145" t="s">
        <v>572</v>
      </c>
      <c r="D57" s="732"/>
      <c r="E57" s="735"/>
      <c r="H57" s="545" t="s">
        <v>7</v>
      </c>
      <c r="I57" s="145" t="s">
        <v>572</v>
      </c>
      <c r="J57" s="732"/>
      <c r="K57" s="735"/>
    </row>
    <row r="58" spans="2:11" ht="18.5" customHeight="1" x14ac:dyDescent="0.35">
      <c r="B58" s="545" t="s">
        <v>570</v>
      </c>
      <c r="C58" s="145" t="s">
        <v>4866</v>
      </c>
      <c r="D58" s="733"/>
      <c r="E58" s="736"/>
      <c r="H58" s="545" t="s">
        <v>570</v>
      </c>
      <c r="I58" s="145" t="s">
        <v>4866</v>
      </c>
      <c r="J58" s="733"/>
      <c r="K58" s="736"/>
    </row>
    <row r="59" spans="2:11" ht="15" thickBot="1" x14ac:dyDescent="0.4">
      <c r="B59" s="549"/>
      <c r="C59" s="360"/>
      <c r="D59" s="729"/>
      <c r="E59" s="730"/>
      <c r="H59" s="549"/>
      <c r="I59" s="253"/>
      <c r="J59" s="729"/>
      <c r="K59" s="730"/>
    </row>
    <row r="60" spans="2:11" x14ac:dyDescent="0.35">
      <c r="B60" s="546" t="s">
        <v>9</v>
      </c>
      <c r="C60" s="34" t="s">
        <v>10</v>
      </c>
      <c r="D60" s="34" t="s">
        <v>16</v>
      </c>
      <c r="E60" s="55" t="s">
        <v>11</v>
      </c>
      <c r="H60" s="546" t="s">
        <v>9</v>
      </c>
      <c r="I60" s="34" t="s">
        <v>10</v>
      </c>
      <c r="J60" s="34" t="s">
        <v>16</v>
      </c>
      <c r="K60" s="55" t="s">
        <v>11</v>
      </c>
    </row>
    <row r="61" spans="2:11" ht="30.5" customHeight="1" x14ac:dyDescent="0.35">
      <c r="B61" s="540">
        <f>VLOOKUP(C56,Hinges!$H$87:$I$93,2,0)</f>
        <v>77644</v>
      </c>
      <c r="C61" s="424" t="str">
        <f>VLOOKUP(B61,Цены!$A:$B,2,0)</f>
        <v>Петля Intermat 9936, угол корпуса W20, угол 95°, чашка TH42, D35, накладная навеска (B 7), никелированная</v>
      </c>
      <c r="D61" s="428">
        <f>D56</f>
        <v>1</v>
      </c>
      <c r="E61" s="426">
        <f>IFERROR(VLOOKUP(B61,Sale!$A:$E,5,0),VLOOKUP(B61,Цены!$A:$G,7,0))*D61</f>
        <v>731.81000000000006</v>
      </c>
      <c r="H61" s="540">
        <f>VLOOKUP(I56,Hinges!$D$78:$E$81,2,0)</f>
        <v>9044826</v>
      </c>
      <c r="I61" s="424" t="str">
        <f>VLOOKUP(H61,Цены!$A:$B,2,0)</f>
        <v>Петля Intermat 9966, угол корпуса W30, угол 95°, чашка TH42, D35, накладная навеска (B 7), никелированная</v>
      </c>
      <c r="J61" s="428">
        <f>J56</f>
        <v>1</v>
      </c>
      <c r="K61" s="426">
        <f>IFERROR(VLOOKUP(H61,Sale!$A:$E,5,0),VLOOKUP(H61,Цены!$A:$G,7,0))*J61</f>
        <v>790.06000000000006</v>
      </c>
    </row>
    <row r="62" spans="2:11" ht="30.5" customHeight="1" x14ac:dyDescent="0.35">
      <c r="B62" s="540">
        <f>VLOOKUP(C57,Hinges!$L$1:$Q$7,MATCH(C58,Hinges!$L$1:$Q$1,0),0)</f>
        <v>9071627</v>
      </c>
      <c r="C62" s="427" t="str">
        <f>VLOOKUP(B62,Цены!$A:$B,2,0)</f>
        <v>Монтажная планка крестообразная System 8099 для Sensys/Intermat, LR37, D3, с предустановленными евровинтами</v>
      </c>
      <c r="D62" s="428">
        <f>D56</f>
        <v>1</v>
      </c>
      <c r="E62" s="426">
        <f>IFERROR(VLOOKUP(B62,Sale!$A:$E,5,0),VLOOKUP(B62,Цены!$A:$G,7,0))*D62</f>
        <v>75.72</v>
      </c>
      <c r="H62" s="540">
        <f>VLOOKUP(I57,Hinges!$L$1:$Q$7,MATCH(I58,Hinges!$L$1:$Q$1,0),0)</f>
        <v>9071627</v>
      </c>
      <c r="I62" s="427" t="str">
        <f>VLOOKUP(H62,Цены!$A:$B,2,0)</f>
        <v>Монтажная планка крестообразная System 8099 для Sensys/Intermat, LR37, D3, с предустановленными евровинтами</v>
      </c>
      <c r="J62" s="428">
        <f>J56</f>
        <v>1</v>
      </c>
      <c r="K62" s="426">
        <f>IFERROR(VLOOKUP(H62,Sale!$A:$E,5,0),VLOOKUP(H62,Цены!$A:$G,7,0))*J62</f>
        <v>75.72</v>
      </c>
    </row>
    <row r="63" spans="2:11" ht="30.5" customHeight="1" thickBot="1" x14ac:dyDescent="0.4">
      <c r="B63" s="541">
        <v>9102082</v>
      </c>
      <c r="C63" s="430" t="str">
        <f>VLOOKUP(B63,Цены!$A:$B,2,0)</f>
        <v>Заглушка на консоль петли Intermat, с логотипом Hettich, сталь</v>
      </c>
      <c r="D63" s="434">
        <f>D56</f>
        <v>1</v>
      </c>
      <c r="E63" s="432">
        <f>IFERROR(VLOOKUP(B63,Sale!$A:$E,5,0),VLOOKUP(B63,Цены!$A:$G,7,0))*D63</f>
        <v>25.23</v>
      </c>
      <c r="H63" s="541">
        <v>9102082</v>
      </c>
      <c r="I63" s="430" t="str">
        <f>VLOOKUP(H63,Цены!$A:$B,2,0)</f>
        <v>Заглушка на консоль петли Intermat, с логотипом Hettich, сталь</v>
      </c>
      <c r="J63" s="434">
        <f>J56</f>
        <v>1</v>
      </c>
      <c r="K63" s="432">
        <f>IFERROR(VLOOKUP(H63,Sale!$A:$E,5,0),VLOOKUP(H63,Цены!$A:$G,7,0))*J63</f>
        <v>25.23</v>
      </c>
    </row>
    <row r="64" spans="2:11" ht="33.5" customHeight="1" thickBot="1" x14ac:dyDescent="0.4">
      <c r="B64" s="203"/>
      <c r="C64" s="258"/>
      <c r="D64" s="180"/>
      <c r="E64" s="45"/>
      <c r="H64" s="203"/>
      <c r="I64" s="258"/>
      <c r="J64" s="180"/>
      <c r="K64" s="45"/>
    </row>
    <row r="65" spans="2:11" ht="18.5" customHeight="1" x14ac:dyDescent="0.35">
      <c r="B65" s="259" t="s">
        <v>588</v>
      </c>
      <c r="C65" s="362" t="s">
        <v>68</v>
      </c>
      <c r="D65" s="726" t="s">
        <v>779</v>
      </c>
      <c r="E65" s="727"/>
      <c r="H65" s="273" t="s">
        <v>706</v>
      </c>
      <c r="I65" s="362" t="s">
        <v>69</v>
      </c>
      <c r="J65" s="786" t="s">
        <v>66</v>
      </c>
      <c r="K65" s="787"/>
    </row>
    <row r="66" spans="2:11" ht="30.5" customHeight="1" thickBot="1" x14ac:dyDescent="0.4">
      <c r="B66" s="542">
        <f>VLOOKUP(D65,CHOOSE(IF(B65="Под прикручивание",1,IF(B65="Под запрессовку",2,3)),Hinges!$Q$23:$T$24,Hinges!$Q$27:$T$28),MATCH(C65,Hinges!$G$12:$J$12,0),0)</f>
        <v>9089601</v>
      </c>
      <c r="C66" s="435" t="str">
        <f>VLOOKUP(B66,Цены!$A:$B,2,0)</f>
        <v>Механизм Push to open Pin для петель, под прикручивание, длинный ход, цвет светло-серый</v>
      </c>
      <c r="D66" s="436">
        <v>1</v>
      </c>
      <c r="E66" s="437">
        <f>IFERROR(VLOOKUP(B66,Sale!$A:$E,5,0),VLOOKUP(B66,Цены!$A:$G,7,0))*D66</f>
        <v>867.58</v>
      </c>
      <c r="H66" s="542">
        <f>VLOOKUP(J65,CHOOSE(IF(H65="Под прикручивание",1,IF(H65="Под запрессовку",2,3)),Hinges!$G$12:$J$14,Hinges!$G$16:$J$18),MATCH(I65,Hinges!$G$12:$J$12,0),0)</f>
        <v>9089593</v>
      </c>
      <c r="I66" s="435" t="str">
        <f>VLOOKUP(H66,Цены!$A:$B,2,0)</f>
        <v>Механизм Push to open Magnet для петель, под запрессовку, длинный ход, цвет белый</v>
      </c>
      <c r="J66" s="436">
        <v>1</v>
      </c>
      <c r="K66" s="437">
        <f>IFERROR(VLOOKUP(H66,Sale!$A:$E,5,0),VLOOKUP(H66,Цены!$A:$G,7,0))*J66</f>
        <v>1093.9000000000001</v>
      </c>
    </row>
    <row r="67" spans="2:11" ht="28.5" x14ac:dyDescent="0.65">
      <c r="B67" s="547"/>
      <c r="C67" s="181"/>
      <c r="D67" s="181"/>
      <c r="E67" s="181"/>
      <c r="F67" s="27"/>
      <c r="G67" s="27"/>
      <c r="H67" s="547"/>
      <c r="I67" s="181"/>
      <c r="J67" s="181"/>
      <c r="K67" s="181"/>
    </row>
    <row r="68" spans="2:11" ht="29" thickBot="1" x14ac:dyDescent="0.7">
      <c r="B68" s="547"/>
      <c r="C68" s="181"/>
      <c r="D68" s="181"/>
      <c r="E68" s="181"/>
      <c r="F68" s="27"/>
      <c r="G68" s="27"/>
      <c r="H68" s="547"/>
      <c r="I68" s="181"/>
      <c r="J68" s="181"/>
      <c r="K68" s="181"/>
    </row>
    <row r="69" spans="2:11" x14ac:dyDescent="0.35">
      <c r="B69" s="548" t="s">
        <v>9</v>
      </c>
      <c r="C69" s="17" t="s">
        <v>10</v>
      </c>
      <c r="D69" s="17" t="s">
        <v>16</v>
      </c>
      <c r="E69" s="18" t="s">
        <v>11</v>
      </c>
      <c r="F69" s="27"/>
      <c r="G69" s="27"/>
      <c r="H69" s="548" t="s">
        <v>9</v>
      </c>
      <c r="I69" s="17" t="s">
        <v>10</v>
      </c>
      <c r="J69" s="17" t="s">
        <v>16</v>
      </c>
      <c r="K69" s="18" t="s">
        <v>11</v>
      </c>
    </row>
    <row r="70" spans="2:11" ht="30.5" customHeight="1" thickBot="1" x14ac:dyDescent="0.4">
      <c r="B70" s="541">
        <v>9088254</v>
      </c>
      <c r="C70" s="438" t="str">
        <f>VLOOKUP(B70,Цены!$A:$B,2,0)</f>
        <v>Ограничитель угла открывания для Intermat 9936/9936W, 95°/85°</v>
      </c>
      <c r="D70" s="439">
        <v>1</v>
      </c>
      <c r="E70" s="432">
        <f>IFERROR(VLOOKUP(B70,Sale!$A:$E,5,0),VLOOKUP(B70,Цены!$A:$G,7,0))*D70</f>
        <v>23.119999999999997</v>
      </c>
      <c r="F70" s="27"/>
      <c r="G70" s="27"/>
      <c r="H70" s="541">
        <v>9088254</v>
      </c>
      <c r="I70" s="438" t="str">
        <f>VLOOKUP(H70,Цены!$A:$B,2,0)</f>
        <v>Ограничитель угла открывания для Intermat 9936/9936W, 95°/85°</v>
      </c>
      <c r="J70" s="439">
        <v>1</v>
      </c>
      <c r="K70" s="432">
        <f>IFERROR(VLOOKUP(H70,Sale!$A:$E,5,0),VLOOKUP(H70,Цены!$A:$G,7,0))*J70</f>
        <v>23.119999999999997</v>
      </c>
    </row>
    <row r="74" spans="2:11" ht="120" customHeight="1" thickBot="1" x14ac:dyDescent="0.4"/>
    <row r="75" spans="2:11" ht="18.5" customHeight="1" x14ac:dyDescent="0.35">
      <c r="B75" s="544" t="s">
        <v>25</v>
      </c>
      <c r="C75" s="361" t="s">
        <v>12</v>
      </c>
      <c r="D75" s="731">
        <v>1</v>
      </c>
      <c r="E75" s="734">
        <f>SUM(E80:E82)</f>
        <v>1093.5900000000001</v>
      </c>
      <c r="H75" s="561" t="s">
        <v>257</v>
      </c>
      <c r="I75" s="361" t="s">
        <v>12</v>
      </c>
      <c r="J75" s="731">
        <v>1</v>
      </c>
      <c r="K75" s="734">
        <f>SUM(K80:K82)</f>
        <v>1129.3600000000001</v>
      </c>
    </row>
    <row r="76" spans="2:11" ht="18.5" customHeight="1" x14ac:dyDescent="0.35">
      <c r="B76" s="545" t="s">
        <v>7</v>
      </c>
      <c r="C76" s="145" t="s">
        <v>572</v>
      </c>
      <c r="D76" s="732"/>
      <c r="E76" s="735"/>
      <c r="H76" s="545" t="s">
        <v>7</v>
      </c>
      <c r="I76" s="145" t="s">
        <v>572</v>
      </c>
      <c r="J76" s="732"/>
      <c r="K76" s="735"/>
    </row>
    <row r="77" spans="2:11" ht="18.5" customHeight="1" x14ac:dyDescent="0.35">
      <c r="B77" s="545" t="s">
        <v>570</v>
      </c>
      <c r="C77" s="145" t="s">
        <v>4866</v>
      </c>
      <c r="D77" s="733"/>
      <c r="E77" s="736"/>
      <c r="H77" s="545" t="s">
        <v>570</v>
      </c>
      <c r="I77" s="145" t="s">
        <v>4866</v>
      </c>
      <c r="J77" s="733"/>
      <c r="K77" s="736"/>
    </row>
    <row r="78" spans="2:11" ht="15" thickBot="1" x14ac:dyDescent="0.4">
      <c r="B78" s="728"/>
      <c r="C78" s="729"/>
      <c r="D78" s="729"/>
      <c r="E78" s="730"/>
      <c r="H78" s="728"/>
      <c r="I78" s="729"/>
      <c r="J78" s="729"/>
      <c r="K78" s="730"/>
    </row>
    <row r="79" spans="2:11" x14ac:dyDescent="0.35">
      <c r="B79" s="546" t="s">
        <v>9</v>
      </c>
      <c r="C79" s="34" t="s">
        <v>10</v>
      </c>
      <c r="D79" s="34" t="s">
        <v>16</v>
      </c>
      <c r="E79" s="55" t="s">
        <v>11</v>
      </c>
      <c r="H79" s="546" t="s">
        <v>9</v>
      </c>
      <c r="I79" s="34" t="s">
        <v>10</v>
      </c>
      <c r="J79" s="34" t="s">
        <v>16</v>
      </c>
      <c r="K79" s="55" t="s">
        <v>11</v>
      </c>
    </row>
    <row r="80" spans="2:11" ht="30.5" customHeight="1" x14ac:dyDescent="0.35">
      <c r="B80" s="540">
        <f>VLOOKUP(C75,Hinges!$A$87:$B$88,2,0)</f>
        <v>9099750</v>
      </c>
      <c r="C80" s="424" t="str">
        <f>VLOOKUP(B80,Цены!$A:$B,2,0)</f>
        <v>Петля Sensys 8657, угол 165°, чашка TH42, D35, накладная навеска (B 12,5), никелированная</v>
      </c>
      <c r="D80" s="428">
        <f>D75</f>
        <v>1</v>
      </c>
      <c r="E80" s="426">
        <f>IFERROR(VLOOKUP(B80,Sale!$A:$E,5,0),VLOOKUP(B80,Цены!$A:$G,7,0))*D80</f>
        <v>965.68000000000006</v>
      </c>
      <c r="H80" s="540">
        <f>VLOOKUP(I75,Hinges!$L$30:$M$31,2,0)</f>
        <v>9099810</v>
      </c>
      <c r="I80" s="424" t="str">
        <f>VLOOKUP(H80,Цены!$A:$B,2,0)</f>
        <v>Петля Sensys 8687, угол 165°, чашка TH42, D35, накладная навеска (B 12,5), никелированная</v>
      </c>
      <c r="J80" s="428">
        <f>J75</f>
        <v>1</v>
      </c>
      <c r="K80" s="426">
        <f>IFERROR(VLOOKUP(H80,Sale!$A:$E,5,0),VLOOKUP(H80,Цены!$A:$G,7,0))*J80</f>
        <v>1001.45</v>
      </c>
    </row>
    <row r="81" spans="2:11" ht="30.5" customHeight="1" x14ac:dyDescent="0.35">
      <c r="B81" s="540">
        <f>VLOOKUP(C76,Hinges!$L$1:$Q$7,MATCH(C77,Hinges!$L$1:$Q$1,0),0)</f>
        <v>9071627</v>
      </c>
      <c r="C81" s="427" t="str">
        <f>VLOOKUP(B81,Цены!$A:$B,2,0)</f>
        <v>Монтажная планка крестообразная System 8099 для Sensys/Intermat, LR37, D3, с предустановленными евровинтами</v>
      </c>
      <c r="D81" s="428">
        <f>D75</f>
        <v>1</v>
      </c>
      <c r="E81" s="426">
        <f>IFERROR(VLOOKUP(B81,Sale!$A:$E,5,0),VLOOKUP(B81,Цены!$A:$G,7,0))*D81</f>
        <v>75.72</v>
      </c>
      <c r="H81" s="540">
        <f>VLOOKUP(I76,Hinges!$L$1:$Q$7,MATCH(I77,Hinges!$L$1:$Q$1,0),0)</f>
        <v>9071627</v>
      </c>
      <c r="I81" s="427" t="str">
        <f>VLOOKUP(H81,Цены!$A:$B,2,0)</f>
        <v>Монтажная планка крестообразная System 8099 для Sensys/Intermat, LR37, D3, с предустановленными евровинтами</v>
      </c>
      <c r="J81" s="428">
        <f>J75</f>
        <v>1</v>
      </c>
      <c r="K81" s="426">
        <f>IFERROR(VLOOKUP(H81,Sale!$A:$E,5,0),VLOOKUP(H81,Цены!$A:$G,7,0))*J81</f>
        <v>75.72</v>
      </c>
    </row>
    <row r="82" spans="2:11" ht="30.5" customHeight="1" thickBot="1" x14ac:dyDescent="0.4">
      <c r="B82" s="541">
        <v>9099871</v>
      </c>
      <c r="C82" s="430" t="str">
        <f>VLOOKUP(B82,Цены!$A:$B,2,0)</f>
        <v>Заглушка на консоль петли Sensys 8657i, с логотипом Hettich, пластик, цвет антрацит</v>
      </c>
      <c r="D82" s="434">
        <f>D75</f>
        <v>1</v>
      </c>
      <c r="E82" s="432">
        <f>IFERROR(VLOOKUP(B82,Sale!$A:$E,5,0),VLOOKUP(B82,Цены!$A:$G,7,0))*D82</f>
        <v>52.19</v>
      </c>
      <c r="H82" s="541">
        <v>9099871</v>
      </c>
      <c r="I82" s="430" t="str">
        <f>VLOOKUP(H82,Цены!$A:$B,2,0)</f>
        <v>Заглушка на консоль петли Sensys 8657i, с логотипом Hettich, пластик, цвет антрацит</v>
      </c>
      <c r="J82" s="434">
        <f>J75</f>
        <v>1</v>
      </c>
      <c r="K82" s="432">
        <f>IFERROR(VLOOKUP(H82,Sale!$A:$E,5,0),VLOOKUP(H82,Цены!$A:$G,7,0))*J82</f>
        <v>52.19</v>
      </c>
    </row>
    <row r="83" spans="2:11" ht="31" customHeight="1" thickBot="1" x14ac:dyDescent="0.4">
      <c r="B83" s="203"/>
      <c r="C83" s="258"/>
      <c r="D83" s="180"/>
      <c r="E83" s="45"/>
      <c r="H83" s="203"/>
      <c r="I83" s="258"/>
      <c r="J83" s="180"/>
      <c r="K83" s="45"/>
    </row>
    <row r="84" spans="2:11" ht="18.5" customHeight="1" x14ac:dyDescent="0.35">
      <c r="B84" s="259" t="s">
        <v>588</v>
      </c>
      <c r="C84" s="362" t="s">
        <v>68</v>
      </c>
      <c r="D84" s="726" t="s">
        <v>779</v>
      </c>
      <c r="E84" s="727"/>
      <c r="H84" s="273" t="s">
        <v>706</v>
      </c>
      <c r="I84" s="362" t="s">
        <v>68</v>
      </c>
      <c r="J84" s="786" t="s">
        <v>65</v>
      </c>
      <c r="K84" s="787"/>
    </row>
    <row r="85" spans="2:11" ht="30.5" customHeight="1" thickBot="1" x14ac:dyDescent="0.4">
      <c r="B85" s="542">
        <f>VLOOKUP(D84,CHOOSE(IF(B84="Под прикручивание",1,IF(B84="Под запрессовку",2,3)),Hinges!$Q$23:$T$24,Hinges!$Q$27:$T$28),MATCH(C84,Hinges!$G$12:$J$12,0),0)</f>
        <v>9089601</v>
      </c>
      <c r="C85" s="435" t="str">
        <f>VLOOKUP(B85,Цены!$A:$B,2,0)</f>
        <v>Механизм Push to open Pin для петель, под прикручивание, длинный ход, цвет светло-серый</v>
      </c>
      <c r="D85" s="436">
        <v>1</v>
      </c>
      <c r="E85" s="437">
        <f>IFERROR(VLOOKUP(B85,Sale!$A:$E,5,0),VLOOKUP(B85,Цены!$A:$G,7,0))*D85</f>
        <v>867.58</v>
      </c>
      <c r="H85" s="542">
        <f>VLOOKUP(J84,CHOOSE(IF(H84="Под прикручивание",1,IF(H84="Под запрессовку",2,3)),Hinges!$G$12:$J$14,Hinges!$G$16:$J$18),MATCH(I84,Hinges!$G$12:$J$12,0),0)</f>
        <v>9089606</v>
      </c>
      <c r="I85" s="435" t="str">
        <f>VLOOKUP(H85,Цены!$A:$B,2,0)</f>
        <v>Механизм Push to open Magnet для петель, под запрессовку, короткий ход, цвет светло-серый</v>
      </c>
      <c r="J85" s="436">
        <v>1</v>
      </c>
      <c r="K85" s="437">
        <f>IFERROR(VLOOKUP(H85,Sale!$A:$E,5,0),VLOOKUP(H85,Цены!$A:$G,7,0))*J85</f>
        <v>698.79000000000008</v>
      </c>
    </row>
    <row r="89" spans="2:11" ht="120" customHeight="1" thickBot="1" x14ac:dyDescent="0.4"/>
    <row r="90" spans="2:11" ht="18.5" customHeight="1" x14ac:dyDescent="0.35">
      <c r="B90" s="561" t="s">
        <v>258</v>
      </c>
      <c r="C90" s="361" t="s">
        <v>12</v>
      </c>
      <c r="D90" s="731">
        <v>1</v>
      </c>
      <c r="E90" s="734">
        <f>SUM(E95:E97)</f>
        <v>877.43000000000006</v>
      </c>
    </row>
    <row r="91" spans="2:11" ht="18.5" customHeight="1" x14ac:dyDescent="0.35">
      <c r="B91" s="545" t="s">
        <v>7</v>
      </c>
      <c r="C91" s="145" t="s">
        <v>572</v>
      </c>
      <c r="D91" s="732"/>
      <c r="E91" s="735"/>
    </row>
    <row r="92" spans="2:11" ht="18.5" customHeight="1" x14ac:dyDescent="0.35">
      <c r="B92" s="545" t="s">
        <v>570</v>
      </c>
      <c r="C92" s="145" t="s">
        <v>4866</v>
      </c>
      <c r="D92" s="733"/>
      <c r="E92" s="736"/>
    </row>
    <row r="93" spans="2:11" ht="15" thickBot="1" x14ac:dyDescent="0.4">
      <c r="B93" s="728"/>
      <c r="C93" s="729"/>
      <c r="D93" s="729"/>
      <c r="E93" s="730"/>
    </row>
    <row r="94" spans="2:11" x14ac:dyDescent="0.35">
      <c r="B94" s="546" t="s">
        <v>9</v>
      </c>
      <c r="C94" s="34" t="s">
        <v>10</v>
      </c>
      <c r="D94" s="34" t="s">
        <v>16</v>
      </c>
      <c r="E94" s="55" t="s">
        <v>11</v>
      </c>
    </row>
    <row r="95" spans="2:11" ht="30.5" customHeight="1" x14ac:dyDescent="0.35">
      <c r="B95" s="540">
        <f>VLOOKUP(C90,Hinges!$A$78:$B$80,2,0)</f>
        <v>9155241</v>
      </c>
      <c r="C95" s="424" t="str">
        <f>VLOOKUP(B95,Цены!$A:$B,2,0)</f>
        <v>Петля Intermat Spezial 9935 для профильных дверей, угол 95°, чашка TH22, D40, накладная навеска (B 18), никелированная</v>
      </c>
      <c r="D95" s="428">
        <f>D90</f>
        <v>1</v>
      </c>
      <c r="E95" s="426">
        <f>IFERROR(VLOOKUP(B95,Sale!$A:$E,5,0),VLOOKUP(B95,Цены!$A:$G,7,0))*D95</f>
        <v>776.48</v>
      </c>
    </row>
    <row r="96" spans="2:11" ht="30.5" customHeight="1" x14ac:dyDescent="0.35">
      <c r="B96" s="540">
        <f>VLOOKUP(C91,Hinges!$L$1:$Q$7,MATCH(C92,Hinges!$L$1:$Q$1,0),0)</f>
        <v>9071627</v>
      </c>
      <c r="C96" s="427" t="str">
        <f>VLOOKUP(B96,Цены!$A:$B,2,0)</f>
        <v>Монтажная планка крестообразная System 8099 для Sensys/Intermat, LR37, D3, с предустановленными евровинтами</v>
      </c>
      <c r="D96" s="428">
        <f>D90</f>
        <v>1</v>
      </c>
      <c r="E96" s="426">
        <f>IFERROR(VLOOKUP(B96,Sale!$A:$E,5,0),VLOOKUP(B96,Цены!$A:$G,7,0))*D96</f>
        <v>75.72</v>
      </c>
    </row>
    <row r="97" spans="2:5" ht="30.5" customHeight="1" thickBot="1" x14ac:dyDescent="0.4">
      <c r="B97" s="541">
        <v>9102082</v>
      </c>
      <c r="C97" s="430" t="str">
        <f>VLOOKUP(B97,Цены!$A:$B,2,0)</f>
        <v>Заглушка на консоль петли Intermat, с логотипом Hettich, сталь</v>
      </c>
      <c r="D97" s="434">
        <f>D90</f>
        <v>1</v>
      </c>
      <c r="E97" s="432">
        <f>IFERROR(VLOOKUP(B97,Sale!$A:$E,5,0),VLOOKUP(B97,Цены!$A:$G,7,0))*D97</f>
        <v>25.23</v>
      </c>
    </row>
    <row r="98" spans="2:5" ht="25.5" customHeight="1" thickBot="1" x14ac:dyDescent="0.4">
      <c r="B98" s="203"/>
      <c r="C98" s="258"/>
      <c r="D98" s="180"/>
      <c r="E98" s="45"/>
    </row>
    <row r="99" spans="2:5" ht="18.5" customHeight="1" x14ac:dyDescent="0.35">
      <c r="B99" s="259" t="s">
        <v>588</v>
      </c>
      <c r="C99" s="362" t="s">
        <v>68</v>
      </c>
      <c r="D99" s="726" t="s">
        <v>779</v>
      </c>
      <c r="E99" s="727"/>
    </row>
    <row r="100" spans="2:5" ht="30.5" customHeight="1" thickBot="1" x14ac:dyDescent="0.4">
      <c r="B100" s="542">
        <f>VLOOKUP(D99,CHOOSE(IF(B99="Под прикручивание",1,IF(B99="Под запрессовку",2,3)),Hinges!$Q$23:$T$24,Hinges!$Q$27:$T$28),MATCH(C99,Hinges!$G$12:$J$12,0),0)</f>
        <v>9089601</v>
      </c>
      <c r="C100" s="435" t="str">
        <f>VLOOKUP(B100,Цены!$A:$B,2,0)</f>
        <v>Механизм Push to open Pin для петель, под прикручивание, длинный ход, цвет светло-серый</v>
      </c>
      <c r="D100" s="436">
        <v>1</v>
      </c>
      <c r="E100" s="437">
        <f>IFERROR(VLOOKUP(B100,Sale!$A:$E,5,0),VLOOKUP(B100,Цены!$A:$G,7,0))*D100</f>
        <v>867.58</v>
      </c>
    </row>
    <row r="104" spans="2:5" ht="120" customHeight="1" thickBot="1" x14ac:dyDescent="0.4"/>
    <row r="105" spans="2:5" ht="18.5" customHeight="1" x14ac:dyDescent="0.35">
      <c r="B105" s="544" t="s">
        <v>55</v>
      </c>
      <c r="C105" s="361" t="s">
        <v>255</v>
      </c>
      <c r="D105" s="731">
        <v>1</v>
      </c>
      <c r="E105" s="734">
        <f>SUM(E110:E112)</f>
        <v>576.55999999999995</v>
      </c>
    </row>
    <row r="106" spans="2:5" ht="18.5" customHeight="1" x14ac:dyDescent="0.35">
      <c r="B106" s="545" t="s">
        <v>7</v>
      </c>
      <c r="C106" s="145" t="s">
        <v>572</v>
      </c>
      <c r="D106" s="732"/>
      <c r="E106" s="735"/>
    </row>
    <row r="107" spans="2:5" ht="18.5" customHeight="1" x14ac:dyDescent="0.35">
      <c r="B107" s="545" t="s">
        <v>570</v>
      </c>
      <c r="C107" s="145" t="s">
        <v>4866</v>
      </c>
      <c r="D107" s="733"/>
      <c r="E107" s="736"/>
    </row>
    <row r="108" spans="2:5" ht="15" thickBot="1" x14ac:dyDescent="0.4">
      <c r="B108" s="728"/>
      <c r="C108" s="729"/>
      <c r="D108" s="729"/>
      <c r="E108" s="730"/>
    </row>
    <row r="109" spans="2:5" x14ac:dyDescent="0.35">
      <c r="B109" s="546" t="s">
        <v>9</v>
      </c>
      <c r="C109" s="34" t="s">
        <v>10</v>
      </c>
      <c r="D109" s="34" t="s">
        <v>16</v>
      </c>
      <c r="E109" s="55" t="s">
        <v>11</v>
      </c>
    </row>
    <row r="110" spans="2:5" ht="30.5" customHeight="1" x14ac:dyDescent="0.35">
      <c r="B110" s="540">
        <f>VLOOKUP(C105,Hinges!$A$83:$B$84,2,0)</f>
        <v>73909</v>
      </c>
      <c r="C110" s="424" t="str">
        <f>VLOOKUP(B110,Цены!$A:$B,2,0)</f>
        <v>Петля Intermat 9944, угол 125°, чашка TH42, D35, навеска на среднюю стенку (B 3), никелированная</v>
      </c>
      <c r="D110" s="428">
        <f>D105</f>
        <v>1</v>
      </c>
      <c r="E110" s="426">
        <f>IFERROR(VLOOKUP(B110,Sale!$A:$E,5,0),VLOOKUP(B110,Цены!$A:$G,7,0))*D110</f>
        <v>475.60999999999996</v>
      </c>
    </row>
    <row r="111" spans="2:5" ht="30.5" customHeight="1" x14ac:dyDescent="0.35">
      <c r="B111" s="540">
        <f>VLOOKUP(C106,Hinges!$L$1:$Q$7,MATCH(C107,Hinges!$L$1:$Q$1,0),0)</f>
        <v>9071627</v>
      </c>
      <c r="C111" s="427" t="str">
        <f>VLOOKUP(B111,Цены!$A:$B,2,0)</f>
        <v>Монтажная планка крестообразная System 8099 для Sensys/Intermat, LR37, D3, с предустановленными евровинтами</v>
      </c>
      <c r="D111" s="428">
        <f>D105</f>
        <v>1</v>
      </c>
      <c r="E111" s="426">
        <f>IFERROR(VLOOKUP(B111,Sale!$A:$E,5,0),VLOOKUP(B111,Цены!$A:$G,7,0))*D111</f>
        <v>75.72</v>
      </c>
    </row>
    <row r="112" spans="2:5" ht="30.5" customHeight="1" thickBot="1" x14ac:dyDescent="0.4">
      <c r="B112" s="541">
        <v>9102082</v>
      </c>
      <c r="C112" s="430" t="str">
        <f>VLOOKUP(B112,Цены!$A:$B,2,0)</f>
        <v>Заглушка на консоль петли Intermat, с логотипом Hettich, сталь</v>
      </c>
      <c r="D112" s="434">
        <f>D105</f>
        <v>1</v>
      </c>
      <c r="E112" s="432">
        <f>IFERROR(VLOOKUP(B112,Sale!$A:$E,5,0),VLOOKUP(B112,Цены!$A:$G,7,0))*D112</f>
        <v>25.23</v>
      </c>
    </row>
    <row r="113" spans="2:5" ht="30" customHeight="1" thickBot="1" x14ac:dyDescent="0.4">
      <c r="B113" s="203"/>
      <c r="C113" s="258"/>
      <c r="D113" s="180"/>
      <c r="E113" s="45"/>
    </row>
    <row r="114" spans="2:5" ht="18.5" customHeight="1" x14ac:dyDescent="0.35">
      <c r="B114" s="259" t="s">
        <v>588</v>
      </c>
      <c r="C114" s="362" t="s">
        <v>68</v>
      </c>
      <c r="D114" s="726" t="s">
        <v>779</v>
      </c>
      <c r="E114" s="727"/>
    </row>
    <row r="115" spans="2:5" ht="30.5" customHeight="1" thickBot="1" x14ac:dyDescent="0.4">
      <c r="B115" s="542">
        <f>VLOOKUP(D114,CHOOSE(IF(B114="Под прикручивание",1,IF(B114="Под запрессовку",2,3)),Hinges!$Q$23:$T$24,Hinges!$Q$27:$T$28),MATCH(C114,Hinges!$G$12:$J$12,0),0)</f>
        <v>9089601</v>
      </c>
      <c r="C115" s="435" t="str">
        <f>VLOOKUP(B115,Цены!$A:$B,2,0)</f>
        <v>Механизм Push to open Pin для петель, под прикручивание, длинный ход, цвет светло-серый</v>
      </c>
      <c r="D115" s="436">
        <v>1</v>
      </c>
      <c r="E115" s="437">
        <f>IFERROR(VLOOKUP(B115,Sale!$A:$E,5,0),VLOOKUP(B115,Цены!$A:$G,7,0))*D115</f>
        <v>867.58</v>
      </c>
    </row>
    <row r="119" spans="2:5" ht="120" customHeight="1" thickBot="1" x14ac:dyDescent="0.4"/>
    <row r="120" spans="2:5" ht="18.5" customHeight="1" x14ac:dyDescent="0.35">
      <c r="B120" s="544" t="s">
        <v>58</v>
      </c>
      <c r="C120" s="361" t="s">
        <v>60</v>
      </c>
      <c r="D120" s="731">
        <v>1</v>
      </c>
      <c r="E120" s="734">
        <f>SUM(E125:E127)</f>
        <v>974.48000000000013</v>
      </c>
    </row>
    <row r="121" spans="2:5" ht="18.5" customHeight="1" x14ac:dyDescent="0.35">
      <c r="B121" s="545" t="s">
        <v>7</v>
      </c>
      <c r="C121" s="145" t="s">
        <v>572</v>
      </c>
      <c r="D121" s="732"/>
      <c r="E121" s="735"/>
    </row>
    <row r="122" spans="2:5" ht="18.5" customHeight="1" x14ac:dyDescent="0.35">
      <c r="B122" s="545" t="s">
        <v>570</v>
      </c>
      <c r="C122" s="145" t="s">
        <v>4866</v>
      </c>
      <c r="D122" s="733"/>
      <c r="E122" s="736"/>
    </row>
    <row r="123" spans="2:5" ht="15" thickBot="1" x14ac:dyDescent="0.4">
      <c r="B123" s="549"/>
      <c r="C123" s="249"/>
      <c r="D123" s="729"/>
      <c r="E123" s="730"/>
    </row>
    <row r="124" spans="2:5" x14ac:dyDescent="0.35">
      <c r="B124" s="546" t="s">
        <v>9</v>
      </c>
      <c r="C124" s="34" t="s">
        <v>10</v>
      </c>
      <c r="D124" s="34" t="s">
        <v>16</v>
      </c>
      <c r="E124" s="55" t="s">
        <v>11</v>
      </c>
    </row>
    <row r="125" spans="2:5" ht="30.5" customHeight="1" x14ac:dyDescent="0.35">
      <c r="B125" s="540">
        <f>VLOOKUP(C120,Hinges!$A$99:$B$100,2,0)</f>
        <v>77643</v>
      </c>
      <c r="C125" s="424" t="str">
        <f>VLOOKUP(B125,Цены!$A:$B,2,0)</f>
        <v>Петля Intermat 9944, угол корпуса W-45, угол 125°, чашка TH42, D35, накладная навеска (B 10), никелированная</v>
      </c>
      <c r="D125" s="428">
        <f>D120</f>
        <v>1</v>
      </c>
      <c r="E125" s="426">
        <f>IFERROR(VLOOKUP(B125,Sale!$A:$E,5,0),VLOOKUP(B125,Цены!$A:$G,7,0))*D125</f>
        <v>873.53000000000009</v>
      </c>
    </row>
    <row r="126" spans="2:5" ht="30.5" customHeight="1" x14ac:dyDescent="0.35">
      <c r="B126" s="540">
        <f>VLOOKUP(C121,Hinges!$L$1:$Q$7,MATCH(C122,Hinges!$L$1:$Q$1,0),0)</f>
        <v>9071627</v>
      </c>
      <c r="C126" s="427" t="str">
        <f>VLOOKUP(B126,Цены!$A:$B,2,0)</f>
        <v>Монтажная планка крестообразная System 8099 для Sensys/Intermat, LR37, D3, с предустановленными евровинтами</v>
      </c>
      <c r="D126" s="428">
        <f>D120</f>
        <v>1</v>
      </c>
      <c r="E126" s="426">
        <f>IFERROR(VLOOKUP(B126,Sale!$A:$E,5,0),VLOOKUP(B126,Цены!$A:$G,7,0))*D126</f>
        <v>75.72</v>
      </c>
    </row>
    <row r="127" spans="2:5" ht="30.5" customHeight="1" thickBot="1" x14ac:dyDescent="0.4">
      <c r="B127" s="541">
        <v>9102082</v>
      </c>
      <c r="C127" s="430" t="str">
        <f>VLOOKUP(B127,Цены!$A:$B,2,0)</f>
        <v>Заглушка на консоль петли Intermat, с логотипом Hettich, сталь</v>
      </c>
      <c r="D127" s="434">
        <f>D120</f>
        <v>1</v>
      </c>
      <c r="E127" s="432">
        <f>IFERROR(VLOOKUP(B127,Sale!$A:$E,5,0),VLOOKUP(B127,Цены!$A:$G,7,0))*D127</f>
        <v>25.23</v>
      </c>
    </row>
    <row r="128" spans="2:5" ht="25.5" customHeight="1" thickBot="1" x14ac:dyDescent="0.4">
      <c r="B128" s="203"/>
      <c r="C128" s="258"/>
      <c r="D128" s="180"/>
      <c r="E128" s="45"/>
    </row>
    <row r="129" spans="2:5" ht="18.5" customHeight="1" x14ac:dyDescent="0.35">
      <c r="B129" s="259" t="s">
        <v>588</v>
      </c>
      <c r="C129" s="362" t="s">
        <v>68</v>
      </c>
      <c r="D129" s="726" t="s">
        <v>779</v>
      </c>
      <c r="E129" s="727"/>
    </row>
    <row r="130" spans="2:5" ht="30.5" customHeight="1" thickBot="1" x14ac:dyDescent="0.4">
      <c r="B130" s="542">
        <f>VLOOKUP(D129,CHOOSE(IF(B129="Под прикручивание",1,IF(B129="Под запрессовку",2,3)),Hinges!$Q$23:$T$24,Hinges!$Q$27:$T$28),MATCH(C129,Hinges!$G$12:$J$12,0),0)</f>
        <v>9089601</v>
      </c>
      <c r="C130" s="435" t="str">
        <f>VLOOKUP(B130,Цены!$A:$B,2,0)</f>
        <v>Механизм Push to open Pin для петель, под прикручивание, длинный ход, цвет светло-серый</v>
      </c>
      <c r="D130" s="436">
        <v>1</v>
      </c>
      <c r="E130" s="437">
        <f>IFERROR(VLOOKUP(B130,Sale!$A:$E,5,0),VLOOKUP(B130,Цены!$A:$G,7,0))*D130</f>
        <v>867.58</v>
      </c>
    </row>
    <row r="134" spans="2:5" ht="120" customHeight="1" thickBot="1" x14ac:dyDescent="0.4"/>
    <row r="135" spans="2:5" ht="18.5" customHeight="1" x14ac:dyDescent="0.35">
      <c r="B135" s="562" t="s">
        <v>27</v>
      </c>
      <c r="C135" s="361" t="s">
        <v>12</v>
      </c>
      <c r="D135" s="731">
        <v>1</v>
      </c>
      <c r="E135" s="734">
        <f>SUM(E140:E142)</f>
        <v>512.29000000000008</v>
      </c>
    </row>
    <row r="136" spans="2:5" ht="18.5" customHeight="1" x14ac:dyDescent="0.35">
      <c r="B136" s="545" t="s">
        <v>7</v>
      </c>
      <c r="C136" s="145" t="s">
        <v>572</v>
      </c>
      <c r="D136" s="732"/>
      <c r="E136" s="735"/>
    </row>
    <row r="137" spans="2:5" ht="18.5" customHeight="1" x14ac:dyDescent="0.35">
      <c r="B137" s="545" t="s">
        <v>570</v>
      </c>
      <c r="C137" s="145" t="s">
        <v>4866</v>
      </c>
      <c r="D137" s="733"/>
      <c r="E137" s="736"/>
    </row>
    <row r="138" spans="2:5" ht="15" thickBot="1" x14ac:dyDescent="0.4">
      <c r="B138" s="728"/>
      <c r="C138" s="729"/>
      <c r="D138" s="729"/>
      <c r="E138" s="730"/>
    </row>
    <row r="139" spans="2:5" x14ac:dyDescent="0.35">
      <c r="B139" s="546" t="s">
        <v>9</v>
      </c>
      <c r="C139" s="34" t="s">
        <v>10</v>
      </c>
      <c r="D139" s="34" t="s">
        <v>16</v>
      </c>
      <c r="E139" s="55" t="s">
        <v>11</v>
      </c>
    </row>
    <row r="140" spans="2:5" ht="30.5" customHeight="1" x14ac:dyDescent="0.35">
      <c r="B140" s="540">
        <f>VLOOKUP(C135,Hinges!$A$103:$B$105,2,0)</f>
        <v>9155233</v>
      </c>
      <c r="C140" s="424" t="str">
        <f>VLOOKUP(B140,Цены!$A:$B,2,0)</f>
        <v>Петля Intermat 9936 для алюминиевых рам, угол 95°, чашка TA22, накладная навеска (B 13,5), никелированная</v>
      </c>
      <c r="D140" s="428">
        <f>D135</f>
        <v>1</v>
      </c>
      <c r="E140" s="426">
        <f>IFERROR(VLOOKUP(B140,Sale!$A:$E,5,0),VLOOKUP(B140,Цены!$A:$G,7,0))*D140</f>
        <v>411.34000000000003</v>
      </c>
    </row>
    <row r="141" spans="2:5" ht="30.5" customHeight="1" x14ac:dyDescent="0.35">
      <c r="B141" s="540">
        <f>VLOOKUP(C136,Hinges!$L$1:$Q$7,MATCH(C137,Hinges!$L$1:$Q$1,0),0)</f>
        <v>9071627</v>
      </c>
      <c r="C141" s="427" t="str">
        <f>VLOOKUP(B141,Цены!$A:$B,2,0)</f>
        <v>Монтажная планка крестообразная System 8099 для Sensys/Intermat, LR37, D3, с предустановленными евровинтами</v>
      </c>
      <c r="D141" s="428">
        <f>D135</f>
        <v>1</v>
      </c>
      <c r="E141" s="426">
        <f>IFERROR(VLOOKUP(B141,Sale!$A:$E,5,0),VLOOKUP(B141,Цены!$A:$G,7,0))*D141</f>
        <v>75.72</v>
      </c>
    </row>
    <row r="142" spans="2:5" ht="30.5" customHeight="1" thickBot="1" x14ac:dyDescent="0.4">
      <c r="B142" s="541">
        <v>9102082</v>
      </c>
      <c r="C142" s="430" t="str">
        <f>VLOOKUP(B142,Цены!$A:$B,2,0)</f>
        <v>Заглушка на консоль петли Intermat, с логотипом Hettich, сталь</v>
      </c>
      <c r="D142" s="434">
        <f>D135</f>
        <v>1</v>
      </c>
      <c r="E142" s="432">
        <f>IFERROR(VLOOKUP(B142,Sale!$A:$E,5,0),VLOOKUP(B142,Цены!$A:$G,7,0))*D142</f>
        <v>25.23</v>
      </c>
    </row>
    <row r="143" spans="2:5" ht="33.5" customHeight="1" thickBot="1" x14ac:dyDescent="0.4">
      <c r="B143" s="203"/>
      <c r="C143" s="258"/>
      <c r="D143" s="180"/>
      <c r="E143" s="45"/>
    </row>
    <row r="144" spans="2:5" ht="18.5" customHeight="1" x14ac:dyDescent="0.35">
      <c r="B144" s="259" t="s">
        <v>588</v>
      </c>
      <c r="C144" s="362" t="s">
        <v>68</v>
      </c>
      <c r="D144" s="726" t="s">
        <v>779</v>
      </c>
      <c r="E144" s="727"/>
    </row>
    <row r="145" spans="2:5" ht="30.5" customHeight="1" thickBot="1" x14ac:dyDescent="0.4">
      <c r="B145" s="542">
        <f>VLOOKUP(D144,CHOOSE(IF(B144="Под прикручивание",1,IF(B144="Под запрессовку",2,3)),Hinges!$Q$23:$T$24,Hinges!$Q$27:$T$28),MATCH(C144,Hinges!$G$12:$J$12,0),0)</f>
        <v>9089601</v>
      </c>
      <c r="C145" s="435" t="str">
        <f>VLOOKUP(B145,Цены!$A:$B,2,0)</f>
        <v>Механизм Push to open Pin для петель, под прикручивание, длинный ход, цвет светло-серый</v>
      </c>
      <c r="D145" s="436">
        <v>1</v>
      </c>
      <c r="E145" s="437">
        <f>IFERROR(VLOOKUP(B145,Sale!$A:$E,5,0),VLOOKUP(B145,Цены!$A:$G,7,0))*D145</f>
        <v>867.58</v>
      </c>
    </row>
    <row r="149" spans="2:5" ht="120" customHeight="1" thickBot="1" x14ac:dyDescent="0.4">
      <c r="B149" s="788"/>
      <c r="C149" s="788"/>
      <c r="D149" s="788"/>
      <c r="E149" s="788"/>
    </row>
    <row r="150" spans="2:5" ht="18.5" customHeight="1" x14ac:dyDescent="0.35">
      <c r="B150" s="544" t="s">
        <v>6</v>
      </c>
      <c r="C150" s="361" t="s">
        <v>13</v>
      </c>
      <c r="D150" s="737">
        <v>1</v>
      </c>
      <c r="E150" s="739">
        <f>SUM(E155:E157)</f>
        <v>520.30999999999995</v>
      </c>
    </row>
    <row r="151" spans="2:5" ht="18.5" customHeight="1" x14ac:dyDescent="0.35">
      <c r="B151" s="545" t="s">
        <v>7</v>
      </c>
      <c r="C151" s="145" t="s">
        <v>572</v>
      </c>
      <c r="D151" s="738"/>
      <c r="E151" s="740"/>
    </row>
    <row r="152" spans="2:5" ht="18.5" customHeight="1" x14ac:dyDescent="0.35">
      <c r="B152" s="545" t="s">
        <v>570</v>
      </c>
      <c r="C152" s="145" t="s">
        <v>4866</v>
      </c>
      <c r="D152" s="738"/>
      <c r="E152" s="740"/>
    </row>
    <row r="153" spans="2:5" ht="15" thickBot="1" x14ac:dyDescent="0.4">
      <c r="B153" s="728"/>
      <c r="C153" s="729"/>
      <c r="D153" s="729"/>
      <c r="E153" s="730"/>
    </row>
    <row r="154" spans="2:5" x14ac:dyDescent="0.35">
      <c r="B154" s="546" t="s">
        <v>9</v>
      </c>
      <c r="C154" s="34" t="s">
        <v>10</v>
      </c>
      <c r="D154" s="34" t="s">
        <v>16</v>
      </c>
      <c r="E154" s="55" t="s">
        <v>11</v>
      </c>
    </row>
    <row r="155" spans="2:5" ht="30.5" customHeight="1" x14ac:dyDescent="0.35">
      <c r="B155" s="540">
        <f>VLOOKUP(C150,Hinges!$H$81:$I$83,2,0)</f>
        <v>72966</v>
      </c>
      <c r="C155" s="424" t="str">
        <f>VLOOKUP(B155,Цены!$A:$B,2,0)</f>
        <v>Петля Intermat 9924, угол 95°, чашка TH42, D26, вкладная навеска (B -4), никелированная</v>
      </c>
      <c r="D155" s="428">
        <f>D150</f>
        <v>1</v>
      </c>
      <c r="E155" s="426">
        <f>IFERROR(VLOOKUP(B155,Sale!$A:$E,5,0),VLOOKUP(B155,Цены!$A:$G,7,0))*D155</f>
        <v>419.35999999999996</v>
      </c>
    </row>
    <row r="156" spans="2:5" ht="30.5" customHeight="1" x14ac:dyDescent="0.35">
      <c r="B156" s="540">
        <f>VLOOKUP(C151,Hinges!$L$1:$Q$7,MATCH(C152,Hinges!$L$1:$Q$1,0),0)</f>
        <v>9071627</v>
      </c>
      <c r="C156" s="427" t="str">
        <f>VLOOKUP(B156,Цены!$A:$B,2,0)</f>
        <v>Монтажная планка крестообразная System 8099 для Sensys/Intermat, LR37, D3, с предустановленными евровинтами</v>
      </c>
      <c r="D156" s="428">
        <f>D150</f>
        <v>1</v>
      </c>
      <c r="E156" s="426">
        <f>IFERROR(VLOOKUP(B156,Sale!$A:$E,5,0),VLOOKUP(B156,Цены!$A:$G,7,0))*D156</f>
        <v>75.72</v>
      </c>
    </row>
    <row r="157" spans="2:5" ht="30.5" customHeight="1" thickBot="1" x14ac:dyDescent="0.4">
      <c r="B157" s="541">
        <v>9102082</v>
      </c>
      <c r="C157" s="430" t="str">
        <f>VLOOKUP(B157,Цены!$A:$B,2,0)</f>
        <v>Заглушка на консоль петли Intermat, с логотипом Hettich, сталь</v>
      </c>
      <c r="D157" s="434">
        <f>D150</f>
        <v>1</v>
      </c>
      <c r="E157" s="432">
        <f>IFERROR(VLOOKUP(B157,Sale!$A:$E,5,0),VLOOKUP(B157,Цены!$A:$G,7,0))*D157</f>
        <v>25.23</v>
      </c>
    </row>
    <row r="158" spans="2:5" ht="33.5" customHeight="1" thickBot="1" x14ac:dyDescent="0.4">
      <c r="B158" s="203"/>
      <c r="C158" s="258"/>
      <c r="D158" s="180"/>
      <c r="E158" s="45"/>
    </row>
    <row r="159" spans="2:5" ht="18.5" customHeight="1" x14ac:dyDescent="0.35">
      <c r="B159" s="259" t="s">
        <v>588</v>
      </c>
      <c r="C159" s="362" t="s">
        <v>68</v>
      </c>
      <c r="D159" s="726" t="s">
        <v>779</v>
      </c>
      <c r="E159" s="727"/>
    </row>
    <row r="160" spans="2:5" ht="30.5" customHeight="1" thickBot="1" x14ac:dyDescent="0.4">
      <c r="B160" s="542">
        <f>VLOOKUP(D159,CHOOSE(IF(B159="Под прикручивание",1,IF(B159="Под запрессовку",2,3)),Hinges!$Q$23:$T$24,Hinges!$Q$27:$T$28),MATCH(C159,Hinges!$G$12:$J$12,0),0)</f>
        <v>9089601</v>
      </c>
      <c r="C160" s="435" t="str">
        <f>VLOOKUP(B160,Цены!$A:$B,2,0)</f>
        <v>Механизм Push to open Pin для петель, под прикручивание, длинный ход, цвет светло-серый</v>
      </c>
      <c r="D160" s="436">
        <v>1</v>
      </c>
      <c r="E160" s="437">
        <f>IFERROR(VLOOKUP(B160,Sale!$A:$E,5,0),VLOOKUP(B160,Цены!$A:$G,7,0))*D160</f>
        <v>867.58</v>
      </c>
    </row>
    <row r="164" spans="2:5" ht="120" customHeight="1" thickBot="1" x14ac:dyDescent="0.4">
      <c r="B164" s="788"/>
      <c r="C164" s="788"/>
      <c r="D164" s="788"/>
      <c r="E164" s="788"/>
    </row>
    <row r="165" spans="2:5" ht="18.5" customHeight="1" x14ac:dyDescent="0.35">
      <c r="B165" s="544" t="s">
        <v>6</v>
      </c>
      <c r="C165" s="374" t="s">
        <v>12</v>
      </c>
      <c r="D165" s="737">
        <v>1</v>
      </c>
      <c r="E165" s="739">
        <f>SUM(E170:E172)</f>
        <v>720.73</v>
      </c>
    </row>
    <row r="166" spans="2:5" ht="18.5" customHeight="1" x14ac:dyDescent="0.35">
      <c r="B166" s="545" t="s">
        <v>7</v>
      </c>
      <c r="C166" s="145" t="s">
        <v>572</v>
      </c>
      <c r="D166" s="738"/>
      <c r="E166" s="740"/>
    </row>
    <row r="167" spans="2:5" ht="18.5" customHeight="1" x14ac:dyDescent="0.35">
      <c r="B167" s="545" t="s">
        <v>570</v>
      </c>
      <c r="C167" s="145" t="s">
        <v>4866</v>
      </c>
      <c r="D167" s="738"/>
      <c r="E167" s="740"/>
    </row>
    <row r="168" spans="2:5" ht="15" thickBot="1" x14ac:dyDescent="0.4">
      <c r="B168" s="728"/>
      <c r="C168" s="729"/>
      <c r="D168" s="729"/>
      <c r="E168" s="730"/>
    </row>
    <row r="169" spans="2:5" x14ac:dyDescent="0.35">
      <c r="B169" s="546" t="s">
        <v>9</v>
      </c>
      <c r="C169" s="34" t="s">
        <v>10</v>
      </c>
      <c r="D169" s="34" t="s">
        <v>16</v>
      </c>
      <c r="E169" s="55" t="s">
        <v>11</v>
      </c>
    </row>
    <row r="170" spans="2:5" ht="30.5" customHeight="1" x14ac:dyDescent="0.35">
      <c r="B170" s="540">
        <f>VLOOKUP(C165,Hinges!$D$99:$E$101,2,0)</f>
        <v>72960</v>
      </c>
      <c r="C170" s="424" t="str">
        <f>VLOOKUP(B170,Цены!$A:$B,2,0)</f>
        <v>Петля Intermat 9904 для стеклянных дверей, угол 95°, чашка TU12, D26, накладная навеска, (B 11), никелированная</v>
      </c>
      <c r="D170" s="428">
        <f>D165</f>
        <v>1</v>
      </c>
      <c r="E170" s="426">
        <f>IFERROR(VLOOKUP(B170,Sale!$A:$E,5,0),VLOOKUP(B170,Цены!$A:$G,7,0))*D170</f>
        <v>388.28</v>
      </c>
    </row>
    <row r="171" spans="2:5" ht="30.5" customHeight="1" x14ac:dyDescent="0.35">
      <c r="B171" s="540">
        <f>VLOOKUP(C166,Hinges!$L$1:$Q$7,MATCH(C167,Hinges!$L$1:$Q$1,0),0)</f>
        <v>9071627</v>
      </c>
      <c r="C171" s="427" t="str">
        <f>VLOOKUP(B171,Цены!$A:$B,2,0)</f>
        <v>Монтажная планка крестообразная System 8099 для Sensys/Intermat, LR37, D3, с предустановленными евровинтами</v>
      </c>
      <c r="D171" s="428">
        <f>D165</f>
        <v>1</v>
      </c>
      <c r="E171" s="426">
        <f>IFERROR(VLOOKUP(B171,Sale!$A:$E,5,0),VLOOKUP(B171,Цены!$A:$G,7,0))*D171</f>
        <v>75.72</v>
      </c>
    </row>
    <row r="172" spans="2:5" ht="30.5" customHeight="1" thickBot="1" x14ac:dyDescent="0.4">
      <c r="B172" s="541">
        <v>70712</v>
      </c>
      <c r="C172" s="430" t="str">
        <f>VLOOKUP(B172,Цены!$A:$B,2,0)</f>
        <v>Декоративная заглушка чашки петли тип А, пластик, цвет матовый никель</v>
      </c>
      <c r="D172" s="434">
        <f>D165</f>
        <v>1</v>
      </c>
      <c r="E172" s="432">
        <f>IFERROR(VLOOKUP(B172,Sale!$A:$E,5,0),VLOOKUP(B172,Цены!$A:$G,7,0))*D172</f>
        <v>256.72999999999996</v>
      </c>
    </row>
    <row r="173" spans="2:5" ht="34" customHeight="1" thickBot="1" x14ac:dyDescent="0.4">
      <c r="B173" s="203"/>
      <c r="C173" s="258"/>
      <c r="D173" s="180"/>
      <c r="E173" s="45"/>
    </row>
    <row r="174" spans="2:5" ht="18.5" customHeight="1" x14ac:dyDescent="0.35">
      <c r="B174" s="259" t="s">
        <v>588</v>
      </c>
      <c r="C174" s="375" t="s">
        <v>68</v>
      </c>
      <c r="D174" s="726" t="s">
        <v>779</v>
      </c>
      <c r="E174" s="727"/>
    </row>
    <row r="175" spans="2:5" ht="30.5" customHeight="1" thickBot="1" x14ac:dyDescent="0.4">
      <c r="B175" s="542">
        <f>VLOOKUP(D174,CHOOSE(IF(B174="Под прикручивание",1,IF(B174="Под запрессовку",2,3)),Hinges!$Q$23:$T$24,Hinges!$Q$27:$T$28),MATCH(C174,Hinges!$G$12:$J$12,0),0)</f>
        <v>9089601</v>
      </c>
      <c r="C175" s="435" t="str">
        <f>VLOOKUP(B175,Цены!$A:$B,2,0)</f>
        <v>Механизм Push to open Pin для петель, под прикручивание, длинный ход, цвет светло-серый</v>
      </c>
      <c r="D175" s="436">
        <v>1</v>
      </c>
      <c r="E175" s="437">
        <f>IFERROR(VLOOKUP(B175,Sale!$A:$E,5,0),VLOOKUP(B175,Цены!$A:$G,7,0))*D175</f>
        <v>867.58</v>
      </c>
    </row>
    <row r="179" spans="1:12" s="190" customFormat="1" ht="28.5" x14ac:dyDescent="0.65">
      <c r="A179" s="753" t="s">
        <v>70</v>
      </c>
      <c r="B179" s="753"/>
      <c r="C179" s="753"/>
      <c r="D179" s="753"/>
      <c r="E179" s="753"/>
      <c r="F179" s="753"/>
      <c r="G179" s="753"/>
      <c r="H179" s="753"/>
      <c r="I179" s="753"/>
      <c r="J179" s="753"/>
      <c r="K179" s="753"/>
      <c r="L179" s="753"/>
    </row>
    <row r="180" spans="1:12" x14ac:dyDescent="0.35">
      <c r="B180" s="43"/>
      <c r="C180" s="48"/>
      <c r="D180" s="32"/>
      <c r="E180" s="45"/>
      <c r="H180" s="43"/>
      <c r="I180" s="48"/>
      <c r="J180" s="32"/>
      <c r="K180" s="45"/>
    </row>
    <row r="181" spans="1:12" x14ac:dyDescent="0.35">
      <c r="B181" s="43"/>
      <c r="C181" s="48"/>
      <c r="D181" s="32"/>
      <c r="E181" s="45"/>
      <c r="H181" s="43"/>
      <c r="I181" s="48"/>
      <c r="J181" s="32"/>
      <c r="K181" s="45"/>
    </row>
    <row r="182" spans="1:12" ht="85.5" customHeight="1" thickBot="1" x14ac:dyDescent="0.4">
      <c r="C182" s="87"/>
      <c r="I182" s="87"/>
    </row>
    <row r="183" spans="1:12" ht="18.5" customHeight="1" thickBot="1" x14ac:dyDescent="0.4">
      <c r="B183" s="763" t="s">
        <v>459</v>
      </c>
      <c r="C183" s="764"/>
      <c r="D183" s="765" t="s">
        <v>327</v>
      </c>
      <c r="E183" s="766"/>
      <c r="H183" s="763" t="s">
        <v>459</v>
      </c>
      <c r="I183" s="764"/>
      <c r="J183" s="765" t="s">
        <v>334</v>
      </c>
      <c r="K183" s="766"/>
    </row>
    <row r="184" spans="1:12" x14ac:dyDescent="0.35">
      <c r="B184" s="548" t="s">
        <v>9</v>
      </c>
      <c r="C184" s="17" t="s">
        <v>10</v>
      </c>
      <c r="D184" s="17" t="s">
        <v>16</v>
      </c>
      <c r="E184" s="18" t="s">
        <v>11</v>
      </c>
      <c r="H184" s="548" t="s">
        <v>9</v>
      </c>
      <c r="I184" s="17" t="s">
        <v>10</v>
      </c>
      <c r="J184" s="17" t="s">
        <v>16</v>
      </c>
      <c r="K184" s="18" t="s">
        <v>11</v>
      </c>
    </row>
    <row r="185" spans="1:12" ht="30.5" customHeight="1" thickBot="1" x14ac:dyDescent="0.4">
      <c r="B185" s="541">
        <f>VLOOKUP(D183,Hinges!$K$74:$L$76,2,0)</f>
        <v>9106988</v>
      </c>
      <c r="C185" s="438" t="str">
        <f>VLOOKUP(B185,Цены!$A:$B,2,0)</f>
        <v>Монтажная планка параллельного адаптера с предустановленными евровинтами для Sensys/Intermat, D3, цинковое литье, никелированная</v>
      </c>
      <c r="D185" s="434">
        <v>1</v>
      </c>
      <c r="E185" s="432">
        <f>IFERROR(VLOOKUP(B185,Sale!$A:$E,5,0),VLOOKUP(B185,Цены!$A:$G,7,0))*D185</f>
        <v>249.04999999999998</v>
      </c>
      <c r="H185" s="541">
        <f>VLOOKUP(J183,Hinges!$K$78:$L$80,2,0)</f>
        <v>9072537</v>
      </c>
      <c r="I185" s="438" t="str">
        <f>VLOOKUP(H185,Цены!$A:$B,2,0)</f>
        <v>Параллельный адаптер монтажных планок, D8, цинковое литье, никелированный</v>
      </c>
      <c r="J185" s="434">
        <v>1</v>
      </c>
      <c r="K185" s="432">
        <f>IFERROR(VLOOKUP(H185,Sale!$A:$E,5,0),VLOOKUP(H185,Цены!$A:$G,7,0))*J185</f>
        <v>239.42000000000002</v>
      </c>
    </row>
    <row r="186" spans="1:12" x14ac:dyDescent="0.35">
      <c r="B186" s="43"/>
      <c r="C186" s="48"/>
      <c r="D186" s="32"/>
      <c r="E186" s="45"/>
      <c r="H186" s="43"/>
      <c r="I186" s="48"/>
      <c r="J186" s="32"/>
      <c r="K186" s="45"/>
    </row>
    <row r="187" spans="1:12" x14ac:dyDescent="0.35">
      <c r="B187" s="43"/>
      <c r="C187" s="48"/>
      <c r="D187" s="32"/>
      <c r="E187" s="45"/>
      <c r="H187" s="43"/>
      <c r="I187" s="48"/>
      <c r="J187" s="32"/>
      <c r="K187" s="45"/>
    </row>
    <row r="188" spans="1:12" ht="85.5" customHeight="1" x14ac:dyDescent="0.35">
      <c r="C188" s="87"/>
      <c r="I188" s="87"/>
    </row>
    <row r="189" spans="1:12" ht="15" thickBot="1" x14ac:dyDescent="0.4"/>
    <row r="190" spans="1:12" x14ac:dyDescent="0.35">
      <c r="B190" s="548" t="s">
        <v>9</v>
      </c>
      <c r="C190" s="17" t="s">
        <v>10</v>
      </c>
      <c r="D190" s="17" t="s">
        <v>16</v>
      </c>
      <c r="E190" s="18" t="s">
        <v>11</v>
      </c>
      <c r="H190" s="548" t="s">
        <v>9</v>
      </c>
      <c r="I190" s="17" t="s">
        <v>10</v>
      </c>
      <c r="J190" s="17" t="s">
        <v>16</v>
      </c>
      <c r="K190" s="18" t="s">
        <v>11</v>
      </c>
    </row>
    <row r="191" spans="1:12" ht="30.5" customHeight="1" thickBot="1" x14ac:dyDescent="0.4">
      <c r="B191" s="540">
        <v>9217435</v>
      </c>
      <c r="C191" s="424" t="str">
        <f>VLOOKUP(B191,Цены!$A:$B,2,0)</f>
        <v>Саморез с потайной головкой для твердых материалов, ø4х11 мм, сталь никелированная</v>
      </c>
      <c r="D191" s="433">
        <v>1</v>
      </c>
      <c r="E191" s="426">
        <f>IFERROR(VLOOKUP(B191,Sale!$A:$E,5,0),VLOOKUP(B191,Цены!$A:$G,7,0))*D191</f>
        <v>9.48</v>
      </c>
      <c r="H191" s="541">
        <v>41296</v>
      </c>
      <c r="I191" s="438" t="str">
        <f>VLOOKUP(H191,Цены!$A:$B,2,0)</f>
        <v>Саморез с потайной головкой для алюминиевых рам, ø3,5х9,5 мм, шлиц тип PZ, сталь никелированная</v>
      </c>
      <c r="J191" s="434">
        <v>1</v>
      </c>
      <c r="K191" s="432">
        <f>IFERROR(VLOOKUP(H191,Sale!$A:$E,5,0),VLOOKUP(H191,Цены!$A:$G,7,0))*J191</f>
        <v>13.84</v>
      </c>
    </row>
    <row r="192" spans="1:12" ht="30.5" customHeight="1" thickBot="1" x14ac:dyDescent="0.4">
      <c r="B192" s="541">
        <v>9238321</v>
      </c>
      <c r="C192" s="438" t="str">
        <f>VLOOKUP(B192,Цены!$A:$B,2,0)</f>
        <v>Саморез с потайной головкой для твердых материалов, ø5х8 мм, сталь никелированная</v>
      </c>
      <c r="D192" s="434">
        <v>1</v>
      </c>
      <c r="E192" s="432">
        <f>IFERROR(VLOOKUP(B192,Sale!$A:$E,5,0),VLOOKUP(B192,Цены!$A:$G,7,0))*D192</f>
        <v>8.93</v>
      </c>
      <c r="H192" s="203"/>
      <c r="I192" s="44"/>
      <c r="J192" s="180"/>
      <c r="K192" s="45"/>
    </row>
    <row r="195" spans="1:12" x14ac:dyDescent="0.35">
      <c r="C195" s="87"/>
      <c r="I195" s="87"/>
    </row>
    <row r="196" spans="1:12" ht="85.5" customHeight="1" thickBot="1" x14ac:dyDescent="0.4"/>
    <row r="197" spans="1:12" x14ac:dyDescent="0.35">
      <c r="B197" s="548" t="s">
        <v>9</v>
      </c>
      <c r="C197" s="17" t="s">
        <v>10</v>
      </c>
      <c r="D197" s="17" t="s">
        <v>16</v>
      </c>
      <c r="E197" s="18" t="s">
        <v>11</v>
      </c>
      <c r="H197" s="548" t="s">
        <v>9</v>
      </c>
      <c r="I197" s="17" t="s">
        <v>10</v>
      </c>
      <c r="J197" s="17" t="s">
        <v>16</v>
      </c>
      <c r="K197" s="18" t="s">
        <v>11</v>
      </c>
    </row>
    <row r="198" spans="1:12" ht="30.5" customHeight="1" thickBot="1" x14ac:dyDescent="0.4">
      <c r="B198" s="540">
        <v>71925</v>
      </c>
      <c r="C198" s="424" t="str">
        <f>VLOOKUP(B198,Цены!$A:$B,2,0)</f>
        <v>Саморез с потайной головкой для ДСП, ø3,5х16 мм, шлиц тип PZ, сталь никелированная</v>
      </c>
      <c r="D198" s="433">
        <v>1</v>
      </c>
      <c r="E198" s="426">
        <f>IFERROR(VLOOKUP(B198,Sale!$A:$E,5,0),VLOOKUP(B198,Цены!$A:$G,7,0))*D198</f>
        <v>6.0500000000000007</v>
      </c>
      <c r="H198" s="541">
        <v>9079298</v>
      </c>
      <c r="I198" s="438" t="str">
        <f>VLOOKUP(H198,Цены!$A:$B,2,0)</f>
        <v>Амортизатор, под запрессовку, D8/D5, H1,5, пластик, прозрачный</v>
      </c>
      <c r="J198" s="434">
        <v>1</v>
      </c>
      <c r="K198" s="432">
        <f>IFERROR(VLOOKUP(H198,Sale!$A:$E,5,0),VLOOKUP(H198,Цены!$A:$G,7,0))*J198</f>
        <v>14.069999999999999</v>
      </c>
    </row>
    <row r="199" spans="1:12" ht="30.5" customHeight="1" thickBot="1" x14ac:dyDescent="0.4">
      <c r="B199" s="541">
        <v>1008313</v>
      </c>
      <c r="C199" s="438" t="str">
        <f>VLOOKUP(B199,Цены!$A:$B,2,0)</f>
        <v>Винт прямого крепления с потайной головкой, ø6,3х14 мм, сталь оцинкованная</v>
      </c>
      <c r="D199" s="434">
        <v>1</v>
      </c>
      <c r="E199" s="432">
        <f>IFERROR(VLOOKUP(B199,Sale!$A:$E,5,0),VLOOKUP(B199,Цены!$A:$G,7,0))*D199</f>
        <v>3.19</v>
      </c>
    </row>
    <row r="202" spans="1:12" s="192" customFormat="1" ht="28.5" customHeight="1" x14ac:dyDescent="0.65">
      <c r="A202" s="753" t="s">
        <v>71</v>
      </c>
      <c r="B202" s="753"/>
      <c r="C202" s="753"/>
      <c r="D202" s="753"/>
      <c r="E202" s="753"/>
      <c r="F202" s="753"/>
      <c r="G202" s="753"/>
      <c r="H202" s="753"/>
      <c r="I202" s="753"/>
      <c r="J202" s="753"/>
      <c r="K202" s="753"/>
      <c r="L202" s="753"/>
    </row>
    <row r="203" spans="1:12" ht="114" customHeight="1" thickBot="1" x14ac:dyDescent="0.4">
      <c r="C203" s="69"/>
      <c r="L203" s="37"/>
    </row>
    <row r="204" spans="1:12" ht="18.5" customHeight="1" thickBot="1" x14ac:dyDescent="0.4">
      <c r="B204" s="13"/>
      <c r="G204" s="32"/>
      <c r="H204" s="563"/>
      <c r="I204" s="459" t="s">
        <v>72</v>
      </c>
      <c r="J204" s="784"/>
      <c r="K204" s="785"/>
    </row>
    <row r="205" spans="1:12" x14ac:dyDescent="0.35">
      <c r="B205" s="548" t="s">
        <v>9</v>
      </c>
      <c r="C205" s="17" t="s">
        <v>10</v>
      </c>
      <c r="D205" s="17" t="s">
        <v>16</v>
      </c>
      <c r="E205" s="18" t="s">
        <v>11</v>
      </c>
      <c r="G205" s="32"/>
      <c r="H205" s="548" t="s">
        <v>9</v>
      </c>
      <c r="I205" s="17" t="s">
        <v>10</v>
      </c>
      <c r="J205" s="17" t="s">
        <v>16</v>
      </c>
      <c r="K205" s="18" t="s">
        <v>11</v>
      </c>
    </row>
    <row r="206" spans="1:12" ht="30.5" customHeight="1" thickBot="1" x14ac:dyDescent="0.4">
      <c r="B206" s="541">
        <v>9046822</v>
      </c>
      <c r="C206" s="458" t="str">
        <f>VLOOKUP(B206,Цены!$A:$B,2,0)</f>
        <v>Демпфер Silent System для Intermat 9943/9944, монтаж в чашку петли, накладная навеска, цинк.</v>
      </c>
      <c r="D206" s="434">
        <v>1</v>
      </c>
      <c r="E206" s="432">
        <f>IFERROR(VLOOKUP(B206,Sale!$A:$E,5,0),VLOOKUP(B206,Цены!$A:$G,7,0))*D206</f>
        <v>385.52</v>
      </c>
      <c r="G206" s="32"/>
      <c r="H206" s="541">
        <f>VLOOKUP(I204,Hinges!$D$86:$E$88,2,0)</f>
        <v>9046469</v>
      </c>
      <c r="I206" s="458" t="str">
        <f>VLOOKUP(H206,Цены!$A:$B,2,0)</f>
        <v>Демпфер Silent System для Intermat, для защелкивания, накладная навеска, цинковое литье</v>
      </c>
      <c r="J206" s="434">
        <v>1</v>
      </c>
      <c r="K206" s="432">
        <f>IFERROR(VLOOKUP(H206,Sale!$A:$E,5,0),VLOOKUP(H206,Цены!$A:$G,7,0))*J206</f>
        <v>594.30999999999995</v>
      </c>
    </row>
    <row r="207" spans="1:12" ht="25" customHeight="1" x14ac:dyDescent="0.35">
      <c r="G207" s="32"/>
      <c r="H207" s="443"/>
      <c r="I207" s="670"/>
      <c r="J207" s="525"/>
      <c r="K207" s="446"/>
    </row>
    <row r="208" spans="1:12" x14ac:dyDescent="0.35">
      <c r="G208" s="32"/>
    </row>
    <row r="209" spans="2:11" x14ac:dyDescent="0.35">
      <c r="G209" s="32"/>
    </row>
    <row r="210" spans="2:11" ht="114.75" customHeight="1" thickBot="1" x14ac:dyDescent="0.4"/>
    <row r="211" spans="2:11" ht="18.5" customHeight="1" thickBot="1" x14ac:dyDescent="0.4">
      <c r="B211" s="563"/>
      <c r="C211" s="138" t="s">
        <v>72</v>
      </c>
      <c r="D211" s="784"/>
      <c r="E211" s="785"/>
    </row>
    <row r="212" spans="2:11" x14ac:dyDescent="0.35">
      <c r="B212" s="548" t="s">
        <v>9</v>
      </c>
      <c r="C212" s="17" t="s">
        <v>10</v>
      </c>
      <c r="D212" s="17" t="s">
        <v>16</v>
      </c>
      <c r="E212" s="18" t="s">
        <v>11</v>
      </c>
      <c r="H212" s="548" t="s">
        <v>9</v>
      </c>
      <c r="I212" s="17" t="s">
        <v>10</v>
      </c>
      <c r="J212" s="17" t="s">
        <v>16</v>
      </c>
      <c r="K212" s="18" t="s">
        <v>11</v>
      </c>
    </row>
    <row r="213" spans="2:11" ht="30.5" customHeight="1" thickBot="1" x14ac:dyDescent="0.4">
      <c r="B213" s="541">
        <f>VLOOKUP(C211,Hinges!$D$91:$E$93,2,0)</f>
        <v>9046472</v>
      </c>
      <c r="C213" s="458" t="str">
        <f>VLOOKUP(B213,Цены!$A:$B,2,0)</f>
        <v>Демпфер Silent System для Intermat, под прикручивание, цинковое литье</v>
      </c>
      <c r="D213" s="434">
        <v>1</v>
      </c>
      <c r="E213" s="432">
        <f>IFERROR(VLOOKUP(B213,Sale!$A:$E,5,0),VLOOKUP(B213,Цены!$A:$G,7,0))*D213</f>
        <v>658.56</v>
      </c>
      <c r="H213" s="541">
        <v>60687</v>
      </c>
      <c r="I213" s="458" t="str">
        <f>VLOOKUP(H213,Цены!$A:$B,2,0)</f>
        <v>Универсальный демпфер Silent System для петель Intermat/SlideOn, под прикручивание, накладная навеска и на среднюю стенку, пластик, цвет серый</v>
      </c>
      <c r="J213" s="434">
        <v>1</v>
      </c>
      <c r="K213" s="432">
        <f>IFERROR(VLOOKUP(H213,Sale!$A:$E,5,0),VLOOKUP(H213,Цены!$A:$G,7,0))*J213</f>
        <v>333.21000000000004</v>
      </c>
    </row>
    <row r="214" spans="2:11" x14ac:dyDescent="0.35">
      <c r="H214" s="553"/>
    </row>
    <row r="215" spans="2:11" x14ac:dyDescent="0.35">
      <c r="H215" s="553"/>
    </row>
    <row r="216" spans="2:11" ht="86.5" customHeight="1" thickBot="1" x14ac:dyDescent="0.4">
      <c r="H216" s="553"/>
    </row>
    <row r="217" spans="2:11" x14ac:dyDescent="0.35">
      <c r="B217" s="548" t="s">
        <v>9</v>
      </c>
      <c r="C217" s="17" t="s">
        <v>10</v>
      </c>
      <c r="D217" s="17" t="s">
        <v>16</v>
      </c>
      <c r="E217" s="18" t="s">
        <v>11</v>
      </c>
      <c r="H217" s="553"/>
    </row>
    <row r="218" spans="2:11" ht="30.5" customHeight="1" thickBot="1" x14ac:dyDescent="0.4">
      <c r="B218" s="541">
        <v>9051557</v>
      </c>
      <c r="C218" s="458" t="str">
        <f>VLOOKUP(B218,Цены!$A:$B,2,0)</f>
        <v>Универсальный демпфер Silent System для петель, под запрессовку, пластик</v>
      </c>
      <c r="D218" s="434">
        <v>1</v>
      </c>
      <c r="E218" s="432">
        <f>IFERROR(VLOOKUP(B218,Sale!$A:$E,5,0),VLOOKUP(B218,Цены!$A:$G,7,0))*D218</f>
        <v>280.33</v>
      </c>
      <c r="H218" s="553"/>
    </row>
    <row r="219" spans="2:11" x14ac:dyDescent="0.35">
      <c r="H219" s="553"/>
    </row>
    <row r="220" spans="2:11" x14ac:dyDescent="0.35">
      <c r="H220" s="553"/>
    </row>
    <row r="233" spans="2:2" hidden="1" x14ac:dyDescent="0.35">
      <c r="B233" s="551" t="s">
        <v>67</v>
      </c>
    </row>
    <row r="234" spans="2:2" hidden="1" x14ac:dyDescent="0.35">
      <c r="B234" s="552" t="s">
        <v>68</v>
      </c>
    </row>
    <row r="235" spans="2:2" hidden="1" x14ac:dyDescent="0.35">
      <c r="B235" s="543" t="s">
        <v>69</v>
      </c>
    </row>
  </sheetData>
  <sheetProtection algorithmName="SHA-512" hashValue="K5HLIjvd6S1UggFIgRXqYaA+ibISnSpAfpwaeXIFF/oQGPn+ALmuuwEhTUSGWjsoQc/X0JHB+RkhtAMj0F27+w==" saltValue="AsBa/hKw3qYog0UT5TkeBg==" spinCount="100000" sheet="1" objects="1" scenarios="1"/>
  <mergeCells count="77">
    <mergeCell ref="B168:E168"/>
    <mergeCell ref="D174:E174"/>
    <mergeCell ref="D150:D152"/>
    <mergeCell ref="E150:E152"/>
    <mergeCell ref="B153:E153"/>
    <mergeCell ref="D159:E159"/>
    <mergeCell ref="B164:E164"/>
    <mergeCell ref="B138:E138"/>
    <mergeCell ref="D144:E144"/>
    <mergeCell ref="B149:E149"/>
    <mergeCell ref="D165:D167"/>
    <mergeCell ref="E165:E167"/>
    <mergeCell ref="D120:D122"/>
    <mergeCell ref="E120:E122"/>
    <mergeCell ref="D123:E123"/>
    <mergeCell ref="D129:E129"/>
    <mergeCell ref="D135:D137"/>
    <mergeCell ref="E135:E137"/>
    <mergeCell ref="D99:E99"/>
    <mergeCell ref="D105:D107"/>
    <mergeCell ref="E105:E107"/>
    <mergeCell ref="B108:E108"/>
    <mergeCell ref="D114:E114"/>
    <mergeCell ref="J65:K65"/>
    <mergeCell ref="D65:E65"/>
    <mergeCell ref="D183:E183"/>
    <mergeCell ref="H183:I183"/>
    <mergeCell ref="J183:K183"/>
    <mergeCell ref="B78:E78"/>
    <mergeCell ref="D84:E84"/>
    <mergeCell ref="J75:J77"/>
    <mergeCell ref="K75:K77"/>
    <mergeCell ref="H78:K78"/>
    <mergeCell ref="J84:K84"/>
    <mergeCell ref="D90:D92"/>
    <mergeCell ref="E90:E92"/>
    <mergeCell ref="D75:D77"/>
    <mergeCell ref="E75:E77"/>
    <mergeCell ref="B93:E93"/>
    <mergeCell ref="J41:J43"/>
    <mergeCell ref="K41:K43"/>
    <mergeCell ref="D41:D43"/>
    <mergeCell ref="E41:E43"/>
    <mergeCell ref="J59:K59"/>
    <mergeCell ref="D59:E59"/>
    <mergeCell ref="A1:L1"/>
    <mergeCell ref="A179:L179"/>
    <mergeCell ref="B2:E2"/>
    <mergeCell ref="D3:D5"/>
    <mergeCell ref="E3:E5"/>
    <mergeCell ref="D12:E12"/>
    <mergeCell ref="J12:K12"/>
    <mergeCell ref="D31:E31"/>
    <mergeCell ref="J22:J24"/>
    <mergeCell ref="K22:K24"/>
    <mergeCell ref="H25:K25"/>
    <mergeCell ref="J31:K31"/>
    <mergeCell ref="B21:E21"/>
    <mergeCell ref="J3:J5"/>
    <mergeCell ref="K3:K5"/>
    <mergeCell ref="B6:E6"/>
    <mergeCell ref="H6:K6"/>
    <mergeCell ref="D211:E211"/>
    <mergeCell ref="J204:K204"/>
    <mergeCell ref="B183:C183"/>
    <mergeCell ref="A202:L202"/>
    <mergeCell ref="H44:K44"/>
    <mergeCell ref="J50:K50"/>
    <mergeCell ref="D56:D58"/>
    <mergeCell ref="E56:E58"/>
    <mergeCell ref="J56:J58"/>
    <mergeCell ref="K56:K58"/>
    <mergeCell ref="B44:E44"/>
    <mergeCell ref="D50:E50"/>
    <mergeCell ref="D22:D24"/>
    <mergeCell ref="E22:E24"/>
    <mergeCell ref="B25:E25"/>
  </mergeCells>
  <dataValidations count="16">
    <dataValidation type="list" allowBlank="1" showInputMessage="1" showErrorMessage="1" sqref="I12 C12 C31 I31 C50 I50 I65 C65 C84 I84 C99 C114 C129 C144 C159 C174" xr:uid="{00000000-0002-0000-0B00-000000000000}">
      <formula1>"Антрацит,Светло-серый,Белый,"</formula1>
    </dataValidation>
    <dataValidation type="list" allowBlank="1" showInputMessage="1" showErrorMessage="1" sqref="J12:K12 J31:K31 J50:K50 J65:K65 J84:K84" xr:uid="{00000000-0002-0000-0B00-000001000000}">
      <formula1>"Короткий ход,Длинный ход,"</formula1>
    </dataValidation>
    <dataValidation type="list" allowBlank="1" showErrorMessage="1" prompt="Выбрать тип петли" sqref="C3 I3 C41 I41 C90 C135 C150 C165" xr:uid="{00000000-0002-0000-0B00-000003000000}">
      <formula1>"Накладная,На среднюю стенку,Вкладная,"</formula1>
    </dataValidation>
    <dataValidation type="list" allowBlank="1" showErrorMessage="1" prompt="Выбрать тип петли" sqref="C75 I75 C105" xr:uid="{00000000-0002-0000-0B00-000005000000}">
      <formula1>"Накладная,На среднюю стенку,"</formula1>
    </dataValidation>
    <dataValidation type="list" allowBlank="1" showErrorMessage="1" prompt="Выбрать тип петли" sqref="C56" xr:uid="{00000000-0002-0000-0B00-000006000000}">
      <formula1>"Накладная угол 20',Вкладная угол 20',Накладная угол 30',Вкладная угол 30',Накладная угол 45' (В=6),Накладная угол 45' (В=0),Вкладная угол 45'"</formula1>
    </dataValidation>
    <dataValidation allowBlank="1" sqref="B56 H56 B120 B135" xr:uid="{00000000-0002-0000-0B00-000007000000}"/>
    <dataValidation type="list" allowBlank="1" showErrorMessage="1" prompt="Выбрать тип петли" sqref="C120" xr:uid="{00000000-0002-0000-0B00-000008000000}">
      <formula1>"Накладная угол -30',Накладная угол -45',"</formula1>
    </dataValidation>
    <dataValidation type="list" allowBlank="1" showErrorMessage="1" prompt="Выбрать тип петли" sqref="I56" xr:uid="{00000000-0002-0000-0B00-000009000000}">
      <formula1>"Накладная угол 30',Накладная угол 45' (В=6),Накладная угол 45' (В=0),Вкладная угол 45'"</formula1>
    </dataValidation>
    <dataValidation type="list" allowBlank="1" showInputMessage="1" showErrorMessage="1" sqref="C211 I204" xr:uid="{00000000-0002-0000-0B00-00000A000000}">
      <formula1>"Накладная навеска,Навеска на среднюю стенку,Вкладная навеска,"</formula1>
    </dataValidation>
    <dataValidation type="list" allowBlank="1" showInputMessage="1" showErrorMessage="1" sqref="B12 H12 B31 H31 B50 H50 H65 B65 B84 H84 B99 B114 B129 B144 B159 B174" xr:uid="{2E39A9E0-1A20-4580-AF0B-3A6993122CE5}">
      <formula1>"Под прикручивание,Под запрессовку,"</formula1>
    </dataValidation>
    <dataValidation type="list" allowBlank="1" showErrorMessage="1" prompt="Выбрать тип петли" sqref="C22 I22" xr:uid="{C4652229-9B12-48A9-9575-2649B4A6357F}">
      <formula1>"Фальшпанель вкладная,Фальшпанель накладная,"</formula1>
    </dataValidation>
    <dataValidation type="list" allowBlank="1" showInputMessage="1" showErrorMessage="1" sqref="J183:K183" xr:uid="{00244618-8AE0-4BED-8770-19DD6B7D8B99}">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83:E183" xr:uid="{CA7A0901-C485-4E36-9B80-AE6451DCD2C5}">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2:E12 D31:E31 D50:E50 D65:E65 D84:E84 D99:E99 D114:E114 D129:E129 D144:E144 D159:E159 D174:E174" xr:uid="{D7442530-A2C8-4410-A5C1-2B296D7C73AE}">
      <formula1>"Push to Open Pin"</formula1>
    </dataValidation>
    <dataValidation type="list" allowBlank="1" showInputMessage="1" showErrorMessage="1" sqref="C5 I5 C24 I24 C43 I43 C58 I58 C77 I77 C92 C107 C122 C137 C152 C167" xr:uid="{8A202B39-D591-4B6C-8525-5AD43685A9C4}">
      <formula1>"D=0.0 mm,D=1.5 mm,D=3.0 mm,D=5.0 mm,D=8.0 mm"</formula1>
    </dataValidation>
    <dataValidation type="list" allowBlank="1" showInputMessage="1" showErrorMessage="1" sqref="C4 I4 C23 I23 C42 I42 C57 I57 C76 I76 C91 C106 C121 C136 C151 C166" xr:uid="{3B43A454-776F-4BC9-9CD1-689EB5B92D6F}">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Лист111">
    <tabColor rgb="FF006600"/>
  </sheetPr>
  <dimension ref="A1:R27"/>
  <sheetViews>
    <sheetView showRowColHeaders="0" zoomScale="70" zoomScaleNormal="70" workbookViewId="0">
      <pane ySplit="1" topLeftCell="A2" activePane="bottomLeft" state="frozen"/>
      <selection pane="bottomLeft" activeCell="C4" sqref="C4"/>
    </sheetView>
  </sheetViews>
  <sheetFormatPr defaultColWidth="9.1796875" defaultRowHeight="14.5" x14ac:dyDescent="0.35"/>
  <cols>
    <col min="1" max="1" width="8.6328125" style="13" customWidth="1"/>
    <col min="2" max="2" width="24.7265625" style="543" customWidth="1"/>
    <col min="3" max="3" width="60.6328125" style="13" customWidth="1"/>
    <col min="4" max="4" width="8.54296875" style="13" customWidth="1"/>
    <col min="5" max="5" width="13.26953125" style="13" customWidth="1"/>
    <col min="6" max="11" width="9.1796875" style="13"/>
    <col min="12" max="12" width="19" style="13" customWidth="1"/>
    <col min="13" max="16384" width="9.1796875" style="13"/>
  </cols>
  <sheetData>
    <row r="1" spans="1:18" s="343" customFormat="1" ht="70.5" customHeight="1" x14ac:dyDescent="0.35">
      <c r="A1" s="691" t="s">
        <v>76</v>
      </c>
      <c r="B1" s="691"/>
      <c r="C1" s="691"/>
      <c r="D1" s="691"/>
      <c r="E1" s="691"/>
      <c r="F1" s="691"/>
      <c r="G1" s="691"/>
      <c r="H1" s="691"/>
      <c r="I1" s="691"/>
      <c r="J1" s="691"/>
      <c r="K1" s="691"/>
      <c r="L1" s="691"/>
      <c r="M1" s="691"/>
      <c r="N1" s="691"/>
      <c r="O1" s="691"/>
      <c r="P1" s="691"/>
      <c r="Q1" s="691"/>
      <c r="R1" s="691"/>
    </row>
    <row r="2" spans="1:18" ht="120" customHeight="1" thickBot="1" x14ac:dyDescent="0.4">
      <c r="B2" s="557"/>
      <c r="C2" s="86"/>
      <c r="D2" s="26"/>
      <c r="E2" s="26"/>
      <c r="L2" s="37"/>
    </row>
    <row r="3" spans="1:18" ht="18.75" customHeight="1" x14ac:dyDescent="0.35">
      <c r="B3" s="544" t="s">
        <v>6</v>
      </c>
      <c r="C3" s="137" t="s">
        <v>12</v>
      </c>
      <c r="D3" s="731">
        <v>1</v>
      </c>
      <c r="E3" s="734">
        <f>SUM(E8:E9)</f>
        <v>156.78</v>
      </c>
    </row>
    <row r="4" spans="1:18" ht="18.75" customHeight="1" x14ac:dyDescent="0.35">
      <c r="B4" s="545" t="s">
        <v>7</v>
      </c>
      <c r="C4" s="145" t="s">
        <v>572</v>
      </c>
      <c r="D4" s="732"/>
      <c r="E4" s="735"/>
    </row>
    <row r="5" spans="1:18" ht="18.75" customHeight="1" x14ac:dyDescent="0.35">
      <c r="B5" s="545" t="s">
        <v>570</v>
      </c>
      <c r="C5" s="145" t="s">
        <v>4866</v>
      </c>
      <c r="D5" s="733"/>
      <c r="E5" s="736"/>
    </row>
    <row r="6" spans="1:18" ht="18.75" customHeight="1" thickBot="1" x14ac:dyDescent="0.4">
      <c r="B6" s="728"/>
      <c r="C6" s="729"/>
      <c r="D6" s="729"/>
      <c r="E6" s="730"/>
    </row>
    <row r="7" spans="1:18" x14ac:dyDescent="0.35">
      <c r="B7" s="548" t="s">
        <v>9</v>
      </c>
      <c r="C7" s="17" t="s">
        <v>10</v>
      </c>
      <c r="D7" s="17" t="s">
        <v>16</v>
      </c>
      <c r="E7" s="18" t="s">
        <v>11</v>
      </c>
    </row>
    <row r="8" spans="1:18" ht="30.5" customHeight="1" x14ac:dyDescent="0.35">
      <c r="B8" s="540">
        <f>VLOOKUP(C3,Hinges!$A$110:$B$112,2,0)</f>
        <v>1078660</v>
      </c>
      <c r="C8" s="455" t="str">
        <f>VLOOKUP(B8,Цены!$A:$B,2,0)</f>
        <v>Петля SlideOn 2333, угол 95°, чашка TH42, D35, накладная навеска (B 14,5)</v>
      </c>
      <c r="D8" s="428">
        <f>D3</f>
        <v>1</v>
      </c>
      <c r="E8" s="426">
        <f>IFERROR(VLOOKUP(B8,Sale!$A:$E,5,0),VLOOKUP(B8,Цены!$A:$G,7,0))*D8</f>
        <v>104.98</v>
      </c>
    </row>
    <row r="9" spans="1:18" ht="30.5" customHeight="1" thickBot="1" x14ac:dyDescent="0.4">
      <c r="B9" s="541">
        <f>VLOOKUP(C4,Hinges!L17:O19,MATCH(C5,Hinges!L17:O17,0),0)</f>
        <v>1079223</v>
      </c>
      <c r="C9" s="460" t="str">
        <f>VLOOKUP(B9,Цены!$A:$B,2,0)</f>
        <v>Монтажная планка крестообразная System 2006 для петель SlideOn, LR37, D3, с предустановленными евровинтами</v>
      </c>
      <c r="D9" s="454">
        <f>D3</f>
        <v>1</v>
      </c>
      <c r="E9" s="432">
        <f>IFERROR(VLOOKUP(B9,Sale!$A:$E,5,0),VLOOKUP(B9,Цены!$A:$G,7,0))*D9</f>
        <v>51.8</v>
      </c>
    </row>
    <row r="11" spans="1:18" x14ac:dyDescent="0.35">
      <c r="B11" s="553"/>
      <c r="C11" s="32"/>
      <c r="D11" s="32"/>
      <c r="E11" s="32"/>
      <c r="F11" s="32"/>
      <c r="G11" s="32"/>
      <c r="H11" s="32"/>
      <c r="I11" s="32"/>
      <c r="J11" s="32"/>
      <c r="K11" s="32"/>
    </row>
    <row r="12" spans="1:18" s="190" customFormat="1" ht="42.75" customHeight="1" x14ac:dyDescent="0.35">
      <c r="A12" s="752" t="s">
        <v>78</v>
      </c>
      <c r="B12" s="752"/>
      <c r="C12" s="752"/>
      <c r="D12" s="752"/>
      <c r="E12" s="752"/>
      <c r="F12" s="752"/>
      <c r="G12" s="752"/>
      <c r="H12" s="752"/>
      <c r="I12" s="752"/>
      <c r="J12" s="752"/>
      <c r="K12" s="752"/>
      <c r="L12" s="752"/>
    </row>
    <row r="13" spans="1:18" ht="114.75" customHeight="1" thickBot="1" x14ac:dyDescent="0.4">
      <c r="L13" s="37"/>
    </row>
    <row r="14" spans="1:18" ht="18.5" customHeight="1" thickBot="1" x14ac:dyDescent="0.4">
      <c r="B14" s="563"/>
      <c r="C14" s="138" t="s">
        <v>72</v>
      </c>
      <c r="D14" s="784"/>
      <c r="E14" s="785"/>
    </row>
    <row r="15" spans="1:18" x14ac:dyDescent="0.35">
      <c r="B15" s="548" t="s">
        <v>9</v>
      </c>
      <c r="C15" s="17" t="s">
        <v>10</v>
      </c>
      <c r="D15" s="17" t="s">
        <v>16</v>
      </c>
      <c r="E15" s="18" t="s">
        <v>11</v>
      </c>
    </row>
    <row r="16" spans="1:18" ht="30.5" customHeight="1" thickBot="1" x14ac:dyDescent="0.4">
      <c r="B16" s="541">
        <f>VLOOKUP(C14,Hinges!$D$91:$E$93,2,0)</f>
        <v>9046472</v>
      </c>
      <c r="C16" s="458" t="str">
        <f>VLOOKUP(B16,Цены!$A:$B,2,0)</f>
        <v>Демпфер Silent System для Intermat, под прикручивание, цинковое литье</v>
      </c>
      <c r="D16" s="434">
        <v>1</v>
      </c>
      <c r="E16" s="432">
        <f>IFERROR(VLOOKUP(B16,Sale!$A:$E,5,0),VLOOKUP(B16,Цены!$A:$G,7,0))*D16</f>
        <v>658.56</v>
      </c>
    </row>
    <row r="19" spans="2:5" ht="86.5" customHeight="1" x14ac:dyDescent="0.35"/>
    <row r="20" spans="2:5" ht="15" thickBot="1" x14ac:dyDescent="0.4"/>
    <row r="21" spans="2:5" x14ac:dyDescent="0.35">
      <c r="B21" s="548" t="s">
        <v>9</v>
      </c>
      <c r="C21" s="17" t="s">
        <v>10</v>
      </c>
      <c r="D21" s="17" t="s">
        <v>16</v>
      </c>
      <c r="E21" s="18" t="s">
        <v>11</v>
      </c>
    </row>
    <row r="22" spans="2:5" ht="38" thickBot="1" x14ac:dyDescent="0.4">
      <c r="B22" s="541">
        <v>60687</v>
      </c>
      <c r="C22" s="458" t="str">
        <f>VLOOKUP(B22,Цены!$A:$B,2,0)</f>
        <v>Универсальный демпфер Silent System для петель Intermat/SlideOn, под прикручивание, накладная навеска и на среднюю стенку, пластик, цвет серый</v>
      </c>
      <c r="D22" s="434">
        <v>1</v>
      </c>
      <c r="E22" s="432">
        <f>IFERROR(VLOOKUP(B22,Sale!$A:$E,5,0),VLOOKUP(B22,Цены!$A:$G,7,0))*D22</f>
        <v>333.21000000000004</v>
      </c>
    </row>
    <row r="25" spans="2:5" ht="86.5" customHeight="1" thickBot="1" x14ac:dyDescent="0.4"/>
    <row r="26" spans="2:5" x14ac:dyDescent="0.35">
      <c r="B26" s="548" t="s">
        <v>9</v>
      </c>
      <c r="C26" s="17" t="s">
        <v>10</v>
      </c>
      <c r="D26" s="17" t="s">
        <v>16</v>
      </c>
      <c r="E26" s="18" t="s">
        <v>11</v>
      </c>
    </row>
    <row r="27" spans="2:5" ht="30.5" customHeight="1" thickBot="1" x14ac:dyDescent="0.4">
      <c r="B27" s="541">
        <v>9051557</v>
      </c>
      <c r="C27" s="458" t="str">
        <f>VLOOKUP(B27,Цены!$A:$B,2,0)</f>
        <v>Универсальный демпфер Silent System для петель, под запрессовку, пластик</v>
      </c>
      <c r="D27" s="434">
        <v>1</v>
      </c>
      <c r="E27" s="432">
        <f>IFERROR(VLOOKUP(B27,Sale!$A:$E,5,0),VLOOKUP(B27,Цены!$A:$G,7,0))*D27</f>
        <v>280.33</v>
      </c>
    </row>
  </sheetData>
  <sheetProtection algorithmName="SHA-512" hashValue="Awnq7rrzTMLEIkTmXQJ7Ur044ZCIxsz/i3Ihx61DEaolyWJcfAWkBz9z/FMDkuvyDn6Yz9LV/zaManmbwXKwFQ==" saltValue="+h9m4tecJkhhb91qfEgRWQ==" spinCount="100000" sheet="1" objects="1" scenarios="1"/>
  <mergeCells count="6">
    <mergeCell ref="A1:R1"/>
    <mergeCell ref="A12:L12"/>
    <mergeCell ref="D14:E14"/>
    <mergeCell ref="B6:E6"/>
    <mergeCell ref="D3:D5"/>
    <mergeCell ref="E3:E5"/>
  </mergeCells>
  <dataValidations count="4">
    <dataValidation type="list" allowBlank="1" showErrorMessage="1" prompt="Выбрать тип петли" sqref="C3" xr:uid="{00000000-0002-0000-0C00-000001000000}">
      <formula1>"Накладная,На среднюю стенку,Вкладная,"</formula1>
    </dataValidation>
    <dataValidation type="list" allowBlank="1" showInputMessage="1" showErrorMessage="1" sqref="C14" xr:uid="{00000000-0002-0000-0C00-000002000000}">
      <formula1>"Накладная навеска,Навеска на среднюю стенку,Вкладная навеска,"</formula1>
    </dataValidation>
    <dataValidation type="list" allowBlank="1" showInputMessage="1" showErrorMessage="1" sqref="C4" xr:uid="{11112B61-F074-4E7D-969F-B8E5BC41F61F}">
      <formula1>"Крестообразная МП под саморез,Крестообразная МП с евровинтами"</formula1>
    </dataValidation>
    <dataValidation type="list" allowBlank="1" showInputMessage="1" showErrorMessage="1" sqref="C5" xr:uid="{6757C9DE-5AB2-4E45-A52A-96EB3ED68B1E}">
      <formula1>"D=1.5 mm,D=3.0 mm,D=5.0 mm,"</formula1>
    </dataValidation>
  </dataValidation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Лист12">
    <tabColor rgb="FF006600"/>
  </sheetPr>
  <dimension ref="A1:L30"/>
  <sheetViews>
    <sheetView showRowColHeaders="0" zoomScale="70" zoomScaleNormal="70" workbookViewId="0">
      <pane ySplit="1" topLeftCell="A2" activePane="bottomLeft" state="frozen"/>
      <selection pane="bottomLeft" activeCell="A5" sqref="A5:L5"/>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4.453125" style="13" customWidth="1"/>
    <col min="6" max="7" width="9.1796875" style="13"/>
    <col min="8" max="8" width="24.7265625" style="13" customWidth="1"/>
    <col min="9" max="9" width="54" style="13" customWidth="1"/>
    <col min="10" max="10" width="8.54296875" style="13" customWidth="1"/>
    <col min="11" max="11" width="13.26953125" style="13" customWidth="1"/>
    <col min="12" max="12" width="15" style="13" customWidth="1"/>
    <col min="13" max="16384" width="9.1796875" style="13"/>
  </cols>
  <sheetData>
    <row r="1" spans="1:12" s="190" customFormat="1" ht="69.5" customHeight="1" x14ac:dyDescent="0.35">
      <c r="A1" s="691" t="s">
        <v>487</v>
      </c>
      <c r="B1" s="691"/>
      <c r="C1" s="691"/>
      <c r="D1" s="691"/>
      <c r="E1" s="691"/>
      <c r="F1" s="691"/>
      <c r="G1" s="691"/>
      <c r="H1" s="691"/>
      <c r="I1" s="691"/>
      <c r="J1" s="691"/>
      <c r="K1" s="691"/>
      <c r="L1" s="691"/>
    </row>
    <row r="2" spans="1:12" ht="15" customHeight="1" x14ac:dyDescent="0.35">
      <c r="B2" s="564"/>
      <c r="C2" s="461"/>
      <c r="D2" s="461"/>
      <c r="E2" s="461"/>
      <c r="F2" s="461"/>
      <c r="G2" s="461"/>
      <c r="H2" s="461"/>
      <c r="I2" s="461"/>
      <c r="J2" s="461"/>
      <c r="K2" s="461"/>
    </row>
    <row r="3" spans="1:12" ht="12" customHeight="1" x14ac:dyDescent="0.35">
      <c r="B3" s="564"/>
      <c r="C3" s="461"/>
      <c r="D3" s="461"/>
      <c r="E3" s="461"/>
      <c r="F3" s="461"/>
      <c r="G3" s="461"/>
      <c r="H3" s="461"/>
      <c r="I3" s="461"/>
      <c r="J3" s="461"/>
      <c r="K3" s="461"/>
    </row>
    <row r="4" spans="1:12" ht="35" customHeight="1" x14ac:dyDescent="0.35">
      <c r="B4" s="564"/>
      <c r="C4" s="461"/>
      <c r="D4" s="461"/>
      <c r="E4" s="461"/>
      <c r="F4" s="461"/>
      <c r="G4" s="461"/>
      <c r="H4" s="461"/>
      <c r="I4" s="461"/>
      <c r="J4" s="461"/>
      <c r="K4" s="461"/>
    </row>
    <row r="5" spans="1:12" s="190" customFormat="1" ht="63" customHeight="1" x14ac:dyDescent="0.35">
      <c r="A5" s="691" t="s">
        <v>488</v>
      </c>
      <c r="B5" s="691"/>
      <c r="C5" s="691"/>
      <c r="D5" s="691"/>
      <c r="E5" s="691"/>
      <c r="F5" s="691"/>
      <c r="G5" s="691"/>
      <c r="H5" s="691"/>
      <c r="I5" s="691"/>
      <c r="J5" s="691"/>
      <c r="K5" s="691"/>
      <c r="L5" s="691"/>
    </row>
    <row r="6" spans="1:12" ht="173" customHeight="1" thickBot="1" x14ac:dyDescent="0.4">
      <c r="C6" s="80"/>
      <c r="L6" s="37"/>
    </row>
    <row r="7" spans="1:12" ht="6.75" customHeight="1" x14ac:dyDescent="0.35">
      <c r="B7" s="565"/>
      <c r="C7" s="789"/>
      <c r="D7" s="737">
        <v>1</v>
      </c>
      <c r="E7" s="747">
        <f>SUM(E11:E12)</f>
        <v>6137.1399999999994</v>
      </c>
    </row>
    <row r="8" spans="1:12" ht="7.5" customHeight="1" x14ac:dyDescent="0.35">
      <c r="A8" s="32"/>
      <c r="B8" s="566"/>
      <c r="C8" s="758"/>
      <c r="D8" s="738"/>
      <c r="E8" s="748"/>
    </row>
    <row r="9" spans="1:12" ht="12.75" customHeight="1" thickBot="1" x14ac:dyDescent="0.4">
      <c r="B9" s="567"/>
      <c r="C9" s="742"/>
      <c r="D9" s="790"/>
      <c r="E9" s="749"/>
    </row>
    <row r="10" spans="1:12" x14ac:dyDescent="0.35">
      <c r="B10" s="548" t="s">
        <v>9</v>
      </c>
      <c r="C10" s="17" t="s">
        <v>10</v>
      </c>
      <c r="D10" s="17" t="s">
        <v>16</v>
      </c>
      <c r="E10" s="18" t="s">
        <v>11</v>
      </c>
    </row>
    <row r="11" spans="1:12" ht="30.5" customHeight="1" x14ac:dyDescent="0.35">
      <c r="B11" s="540">
        <v>9239784</v>
      </c>
      <c r="C11" s="424" t="str">
        <f>VLOOKUP(B11,Цены!$A:$B,2,0)</f>
        <v>Направляющая петля Kamat для корпусов встраиваемых холодильников, угол 115°</v>
      </c>
      <c r="D11" s="428">
        <f>D7</f>
        <v>1</v>
      </c>
      <c r="E11" s="426">
        <f>IFERROR(VLOOKUP(B11,Sale!$A:$E,5,0),VLOOKUP(B11,Цены!$A:$G,7,0))*D11</f>
        <v>5690.94</v>
      </c>
    </row>
    <row r="12" spans="1:12" ht="30.5" customHeight="1" thickBot="1" x14ac:dyDescent="0.4">
      <c r="B12" s="541">
        <v>9248766</v>
      </c>
      <c r="C12" s="430" t="str">
        <f>VLOOKUP(B12,Цены!$A:$B,2,0)</f>
        <v>Заглушка на петлю Kamat, пластик, цвет серый</v>
      </c>
      <c r="D12" s="454">
        <f>D7</f>
        <v>1</v>
      </c>
      <c r="E12" s="432">
        <f>IFERROR(VLOOKUP(B12,Sale!$A:$E,5,0),VLOOKUP(B12,Цены!$A:$G,7,0))*D12</f>
        <v>446.2</v>
      </c>
    </row>
    <row r="16" spans="1:12" ht="173" customHeight="1" thickBot="1" x14ac:dyDescent="0.4">
      <c r="D16" s="32"/>
      <c r="E16" s="160"/>
    </row>
    <row r="17" spans="2:11" x14ac:dyDescent="0.35">
      <c r="B17" s="548" t="s">
        <v>9</v>
      </c>
      <c r="C17" s="17" t="s">
        <v>10</v>
      </c>
      <c r="D17" s="17" t="s">
        <v>16</v>
      </c>
      <c r="E17" s="18" t="s">
        <v>11</v>
      </c>
    </row>
    <row r="18" spans="2:11" ht="30.5" customHeight="1" thickBot="1" x14ac:dyDescent="0.4">
      <c r="B18" s="541">
        <v>9046480</v>
      </c>
      <c r="C18" s="438" t="str">
        <f>VLOOKUP(B18,Цены!$A:$B,2,0)</f>
        <v>Петля для откидных створок Markant 11, никелированная</v>
      </c>
      <c r="D18" s="434">
        <v>1</v>
      </c>
      <c r="E18" s="432">
        <f>IFERROR(VLOOKUP(B18,Sale!$A:$E,5,0),VLOOKUP(B18,Цены!$A:$G,7,0))*D18</f>
        <v>722.11</v>
      </c>
    </row>
    <row r="22" spans="2:11" ht="121" customHeight="1" thickBot="1" x14ac:dyDescent="0.4"/>
    <row r="23" spans="2:11" x14ac:dyDescent="0.35">
      <c r="B23" s="548" t="s">
        <v>9</v>
      </c>
      <c r="C23" s="17" t="s">
        <v>10</v>
      </c>
      <c r="D23" s="17" t="s">
        <v>16</v>
      </c>
      <c r="E23" s="18" t="s">
        <v>11</v>
      </c>
      <c r="H23" s="16" t="s">
        <v>9</v>
      </c>
      <c r="I23" s="17" t="s">
        <v>10</v>
      </c>
      <c r="J23" s="17" t="s">
        <v>16</v>
      </c>
      <c r="K23" s="18" t="s">
        <v>11</v>
      </c>
    </row>
    <row r="24" spans="2:11" ht="30.5" customHeight="1" thickBot="1" x14ac:dyDescent="0.4">
      <c r="B24" s="541">
        <v>72134</v>
      </c>
      <c r="C24" s="438" t="str">
        <f>VLOOKUP(B24,Цены!$A:$B,2,0)</f>
        <v>Специальная петля ET 582 для фасадов встроенных холодильников, угол открывания 95°, никелированная</v>
      </c>
      <c r="D24" s="454">
        <v>1</v>
      </c>
      <c r="E24" s="432">
        <f>IFERROR(VLOOKUP(B24,Sale!$A:$E,5,0),VLOOKUP(B24,Цены!$A:$G,7,0))*D24</f>
        <v>1049.19</v>
      </c>
      <c r="H24" s="541">
        <v>9079390</v>
      </c>
      <c r="I24" s="438" t="str">
        <f>VLOOKUP(H24,Цены!$A:$B,2,0)</f>
        <v>Механизм фиксации двери холодильника, пластик, цвет белый</v>
      </c>
      <c r="J24" s="454">
        <v>1</v>
      </c>
      <c r="K24" s="432">
        <f>IFERROR(VLOOKUP(H24,Sale!$A:$E,5,0),VLOOKUP(H24,Цены!$A:$G,7,0))*J24</f>
        <v>2921.85</v>
      </c>
    </row>
    <row r="28" spans="2:11" ht="120.5" customHeight="1" thickBot="1" x14ac:dyDescent="0.4"/>
    <row r="29" spans="2:11" x14ac:dyDescent="0.35">
      <c r="B29" s="548" t="s">
        <v>9</v>
      </c>
      <c r="C29" s="17" t="s">
        <v>10</v>
      </c>
      <c r="D29" s="17" t="s">
        <v>16</v>
      </c>
      <c r="E29" s="18" t="s">
        <v>11</v>
      </c>
    </row>
    <row r="30" spans="2:11" ht="30.5" customHeight="1" thickBot="1" x14ac:dyDescent="0.4">
      <c r="B30" s="541">
        <v>69603</v>
      </c>
      <c r="C30" s="438" t="str">
        <f>VLOOKUP(B30,Цены!$A:$B,2,0)</f>
        <v>Комплект петли Perfekt 5737, угол корпуса W90, угол 95°, чашка TH42, D35, вкладная навеска (B-5,5)</v>
      </c>
      <c r="D30" s="434">
        <v>1</v>
      </c>
      <c r="E30" s="432">
        <f>IFERROR(VLOOKUP(B30,Sale!$A:$E,5,0),VLOOKUP(B30,Цены!$A:$G,7,0))*D30</f>
        <v>977.36000000000013</v>
      </c>
    </row>
  </sheetData>
  <sheetProtection algorithmName="SHA-512" hashValue="ojzEkIM2/DC/uPylZ68dic3ml2a0QB3fVflTeUR7DHr1p+YUxkd5yKTa/DvvjvWZWxq2XN+RjpfdEmaMk1TRXQ==" saltValue="t0e7YzlX720yXso51n5+Vg==" spinCount="100000" sheet="1" objects="1" scenarios="1"/>
  <mergeCells count="5">
    <mergeCell ref="A1:L1"/>
    <mergeCell ref="A5:L5"/>
    <mergeCell ref="C7:C9"/>
    <mergeCell ref="D7:D9"/>
    <mergeCell ref="E7:E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8E08E-7262-46E8-A5E8-3E6C4ACF94A6}">
  <sheetPr codeName="Лист34">
    <tabColor rgb="FF006600"/>
  </sheetPr>
  <dimension ref="A1:L18"/>
  <sheetViews>
    <sheetView showRowColHeaders="0" zoomScale="70" zoomScaleNormal="70" workbookViewId="0">
      <pane ySplit="1" topLeftCell="A2" activePane="bottomLeft" state="frozen"/>
      <selection pane="bottomLeft" activeCell="I8" sqref="I8"/>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9.1796875" style="13"/>
    <col min="8" max="8" width="24.6328125" style="13" customWidth="1"/>
    <col min="9" max="9" width="54" style="13" customWidth="1"/>
    <col min="10" max="10" width="8.54296875" style="13" customWidth="1"/>
    <col min="11" max="11" width="13.26953125" style="13" customWidth="1"/>
    <col min="12" max="12" width="19" style="13" customWidth="1"/>
    <col min="13" max="16384" width="9.1796875" style="13"/>
  </cols>
  <sheetData>
    <row r="1" spans="1:12" s="343" customFormat="1" ht="70.5" customHeight="1" x14ac:dyDescent="0.35">
      <c r="A1" s="691" t="s">
        <v>1160</v>
      </c>
      <c r="B1" s="691"/>
      <c r="C1" s="691"/>
      <c r="D1" s="691"/>
      <c r="E1" s="691"/>
      <c r="F1" s="691"/>
      <c r="G1" s="691"/>
      <c r="H1" s="691"/>
      <c r="I1" s="691"/>
      <c r="J1" s="691"/>
      <c r="K1" s="691"/>
      <c r="L1" s="691"/>
    </row>
    <row r="2" spans="1:12" ht="120" customHeight="1" thickBot="1" x14ac:dyDescent="0.4">
      <c r="B2" s="557"/>
      <c r="C2" s="86"/>
      <c r="D2" s="26"/>
      <c r="E2" s="26"/>
      <c r="L2" s="37"/>
    </row>
    <row r="3" spans="1:12" ht="18.75" customHeight="1" x14ac:dyDescent="0.35">
      <c r="B3" s="544" t="s">
        <v>6</v>
      </c>
      <c r="C3" s="441" t="s">
        <v>12</v>
      </c>
      <c r="D3" s="731">
        <v>1</v>
      </c>
      <c r="E3" s="734">
        <f>SUM(E8:E10)</f>
        <v>1029.4099999999999</v>
      </c>
    </row>
    <row r="4" spans="1:12" ht="18.75" customHeight="1" x14ac:dyDescent="0.35">
      <c r="B4" s="545" t="s">
        <v>7</v>
      </c>
      <c r="C4" s="145" t="s">
        <v>571</v>
      </c>
      <c r="D4" s="732"/>
      <c r="E4" s="735"/>
    </row>
    <row r="5" spans="1:12" ht="18.75" customHeight="1" x14ac:dyDescent="0.35">
      <c r="B5" s="545" t="s">
        <v>570</v>
      </c>
      <c r="C5" s="145" t="s">
        <v>1162</v>
      </c>
      <c r="D5" s="733"/>
      <c r="E5" s="736"/>
    </row>
    <row r="6" spans="1:12" ht="18.75" customHeight="1" x14ac:dyDescent="0.35">
      <c r="B6" s="760"/>
      <c r="C6" s="761"/>
      <c r="D6" s="761"/>
      <c r="E6" s="762"/>
    </row>
    <row r="7" spans="1:12" x14ac:dyDescent="0.35">
      <c r="B7" s="558" t="s">
        <v>9</v>
      </c>
      <c r="C7" s="35" t="s">
        <v>10</v>
      </c>
      <c r="D7" s="35" t="s">
        <v>16</v>
      </c>
      <c r="E7" s="49" t="s">
        <v>11</v>
      </c>
    </row>
    <row r="8" spans="1:12" ht="30.5" customHeight="1" x14ac:dyDescent="0.35">
      <c r="B8" s="540">
        <f>VLOOKUP(C3,Hinges!A120:B122,2,0)</f>
        <v>9289590</v>
      </c>
      <c r="C8" s="455" t="str">
        <f>VLOOKUP(B8,Цены!$A:$B,2,0)</f>
        <v>Петля Veosys, угол 105°, чашка TH42, D35, накладная навеска (В 11,5), нержавеющая сталь</v>
      </c>
      <c r="D8" s="428">
        <f>D3</f>
        <v>1</v>
      </c>
      <c r="E8" s="426">
        <f>IFERROR(VLOOKUP(B8,Sale!$A:$E,5,0),VLOOKUP(B8,Цены!$A:$G,7,0))*D8</f>
        <v>871.03</v>
      </c>
    </row>
    <row r="9" spans="1:12" ht="30.5" customHeight="1" x14ac:dyDescent="0.35">
      <c r="B9" s="540">
        <f>VLOOKUP(C5,Hinges!D120:E121,2,0)</f>
        <v>9289609</v>
      </c>
      <c r="C9" s="456" t="str">
        <f>VLOOKUP(B9,Цены!$A:$B,2,0)</f>
        <v>Монтажная планка крестообразная Veosys, LR37, D2, под прикручивание, нержавеющая сталь</v>
      </c>
      <c r="D9" s="428">
        <f>D3</f>
        <v>1</v>
      </c>
      <c r="E9" s="426">
        <f>IFERROR(VLOOKUP(B9,Sale!$A:$E,5,0),VLOOKUP(B9,Цены!$A:$G,7,0))*D9</f>
        <v>110.38000000000001</v>
      </c>
    </row>
    <row r="10" spans="1:12" ht="30.5" customHeight="1" thickBot="1" x14ac:dyDescent="0.4">
      <c r="B10" s="541">
        <v>9289610</v>
      </c>
      <c r="C10" s="460" t="str">
        <f>VLOOKUP(B10,Цены!$A:$B,2,0)</f>
        <v>Заглушка на консоль петли Veosys, c логотипом Hettich, нержавеющая сталь</v>
      </c>
      <c r="D10" s="454">
        <f>D3</f>
        <v>1</v>
      </c>
      <c r="E10" s="432">
        <f>IFERROR(VLOOKUP(B10,Sale!$A:$E,5,0),VLOOKUP(B10,Цены!$A:$G,7,0))*D10</f>
        <v>48</v>
      </c>
    </row>
    <row r="14" spans="1:12" s="647" customFormat="1" ht="28.5" x14ac:dyDescent="0.65">
      <c r="A14" s="791" t="s">
        <v>4875</v>
      </c>
      <c r="B14" s="791"/>
      <c r="C14" s="791"/>
      <c r="D14" s="791"/>
      <c r="E14" s="791"/>
      <c r="F14" s="791"/>
      <c r="G14" s="791"/>
      <c r="H14" s="791"/>
      <c r="I14" s="791"/>
      <c r="J14" s="791"/>
      <c r="K14" s="791"/>
      <c r="L14" s="791"/>
    </row>
    <row r="15" spans="1:12" ht="85.5" customHeight="1" x14ac:dyDescent="0.35">
      <c r="B15" s="13"/>
      <c r="C15" s="87"/>
      <c r="I15" s="87"/>
    </row>
    <row r="16" spans="1:12" ht="15" thickBot="1" x14ac:dyDescent="0.4">
      <c r="B16" s="13"/>
    </row>
    <row r="17" spans="2:11" x14ac:dyDescent="0.35">
      <c r="B17" s="16" t="s">
        <v>9</v>
      </c>
      <c r="C17" s="17" t="s">
        <v>10</v>
      </c>
      <c r="D17" s="17" t="s">
        <v>16</v>
      </c>
      <c r="E17" s="18" t="s">
        <v>11</v>
      </c>
      <c r="H17" s="16" t="s">
        <v>9</v>
      </c>
      <c r="I17" s="17" t="s">
        <v>10</v>
      </c>
      <c r="J17" s="17" t="s">
        <v>16</v>
      </c>
      <c r="K17" s="18" t="s">
        <v>11</v>
      </c>
    </row>
    <row r="18" spans="2:11" ht="30.5" customHeight="1" thickBot="1" x14ac:dyDescent="0.4">
      <c r="B18" s="541">
        <v>9306263</v>
      </c>
      <c r="C18" s="438" t="str">
        <f>VLOOKUP(B18,Цены!$A:$B,2,0)</f>
        <v>Адаптер глубины чашки петли Veosys, T1,8 мм, пластик</v>
      </c>
      <c r="D18" s="434">
        <v>1</v>
      </c>
      <c r="E18" s="432">
        <f>IFERROR(VLOOKUP(B18,Sale!$A:$E,5,0),VLOOKUP(B18,Цены!$A:$G,7,0))*D18</f>
        <v>55.17</v>
      </c>
      <c r="H18" s="541">
        <v>9306263</v>
      </c>
      <c r="I18" s="438" t="str">
        <f>VLOOKUP(H18,Цены!$A:$B,2,0)</f>
        <v>Адаптер глубины чашки петли Veosys, T1,8 мм, пластик</v>
      </c>
      <c r="J18" s="434">
        <v>1</v>
      </c>
      <c r="K18" s="432">
        <f>IFERROR(VLOOKUP(H18,Sale!$A:$E,5,0),VLOOKUP(H18,Цены!$A:$G,7,0))*J18</f>
        <v>55.17</v>
      </c>
    </row>
  </sheetData>
  <sheetProtection algorithmName="SHA-512" hashValue="clFmrqtTYlrg9WAtCzi4ufMAgfEPl0ppDaJGRuHT7nOPeP2tJltcPkHNGMqsD+OynbQbNv7wDbrnHtw37NP0Ng==" saltValue="KsPvj7JhyUR/bSQVF86n3A==" spinCount="100000" sheet="1" objects="1" scenarios="1"/>
  <mergeCells count="5">
    <mergeCell ref="D3:D5"/>
    <mergeCell ref="E3:E5"/>
    <mergeCell ref="B6:E6"/>
    <mergeCell ref="A14:L14"/>
    <mergeCell ref="A1:L1"/>
  </mergeCells>
  <dataValidations count="3">
    <dataValidation type="list" allowBlank="1" showInputMessage="1" showErrorMessage="1" sqref="C5" xr:uid="{9E6831A6-713C-4B68-AB5E-7DAD59A77809}">
      <mc:AlternateContent xmlns:x12ac="http://schemas.microsoft.com/office/spreadsheetml/2011/1/ac" xmlns:mc="http://schemas.openxmlformats.org/markup-compatibility/2006">
        <mc:Choice Requires="x12ac">
          <x12ac:list>"D=0,0 mm","D=2,0 mm",</x12ac:list>
        </mc:Choice>
        <mc:Fallback>
          <formula1>"D=0,0 mm,D=2,0 mm,"</formula1>
        </mc:Fallback>
      </mc:AlternateContent>
    </dataValidation>
    <dataValidation type="list" allowBlank="1" showInputMessage="1" showErrorMessage="1" sqref="C4" xr:uid="{EF995F95-1E38-4A1A-8217-62C802EC9E02}">
      <formula1>"Крестообразная МП под саморез"</formula1>
    </dataValidation>
    <dataValidation type="list" allowBlank="1" showErrorMessage="1" prompt="Выбрать тип петли" sqref="C3" xr:uid="{7865849B-6AFF-4E7B-A2CA-E0572E748669}">
      <formula1>"Накладная,На среднюю стенку,Вкладная,"</formula1>
    </dataValidation>
  </dataValidation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E8CD3D-1A17-413F-A0FF-29EEC696BF61}">
  <sheetPr codeName="Лист35">
    <tabColor rgb="FF006600"/>
  </sheetPr>
  <dimension ref="A1:L5"/>
  <sheetViews>
    <sheetView showRowColHeaders="0" zoomScale="70" zoomScaleNormal="70" workbookViewId="0">
      <pane ySplit="1" topLeftCell="A2" activePane="bottomLeft" state="frozen"/>
      <selection pane="bottomLeft" activeCell="H9" sqref="H9"/>
    </sheetView>
  </sheetViews>
  <sheetFormatPr defaultColWidth="9.1796875" defaultRowHeight="14.5" x14ac:dyDescent="0.35"/>
  <cols>
    <col min="1" max="1" width="13.26953125" style="13" customWidth="1"/>
    <col min="2" max="2" width="24.7265625" style="13" customWidth="1"/>
    <col min="3" max="3" width="54" style="13" customWidth="1"/>
    <col min="4" max="4" width="8.54296875" style="13" customWidth="1"/>
    <col min="5" max="5" width="14.453125" style="13" customWidth="1"/>
    <col min="6" max="7" width="9.1796875" style="13"/>
    <col min="8" max="8" width="24.7265625" style="13" customWidth="1"/>
    <col min="9" max="9" width="54" style="13" customWidth="1"/>
    <col min="10" max="10" width="8.54296875" style="13" customWidth="1"/>
    <col min="11" max="11" width="13.26953125" style="13" customWidth="1"/>
    <col min="12" max="12" width="15" style="13" customWidth="1"/>
    <col min="13" max="16384" width="9.1796875" style="13"/>
  </cols>
  <sheetData>
    <row r="1" spans="1:12" ht="69.5" customHeight="1" x14ac:dyDescent="0.35">
      <c r="A1" s="691" t="s">
        <v>1185</v>
      </c>
      <c r="B1" s="691"/>
      <c r="C1" s="691"/>
      <c r="D1" s="691"/>
      <c r="E1" s="691"/>
      <c r="F1" s="691"/>
      <c r="G1" s="691"/>
      <c r="H1" s="691"/>
      <c r="I1" s="691"/>
      <c r="J1" s="691"/>
      <c r="K1" s="691"/>
      <c r="L1" s="691"/>
    </row>
    <row r="2" spans="1:12" ht="162" customHeight="1" thickBot="1" x14ac:dyDescent="0.4">
      <c r="C2" s="75"/>
      <c r="E2" s="87"/>
    </row>
    <row r="3" spans="1:12" x14ac:dyDescent="0.35">
      <c r="B3" s="16" t="s">
        <v>9</v>
      </c>
      <c r="C3" s="17" t="s">
        <v>10</v>
      </c>
      <c r="D3" s="17" t="s">
        <v>16</v>
      </c>
      <c r="E3" s="18" t="s">
        <v>11</v>
      </c>
    </row>
    <row r="4" spans="1:12" ht="30.5" customHeight="1" x14ac:dyDescent="0.35">
      <c r="B4" s="540">
        <v>9325329</v>
      </c>
      <c r="C4" s="424" t="str">
        <f>VLOOKUP(B4,Цены!$A:$B,2,0)</f>
        <v>Поворотная полка ComfortSpin, пластик, цвет антрацит</v>
      </c>
      <c r="D4" s="428">
        <v>1</v>
      </c>
      <c r="E4" s="426">
        <f>IFERROR(VLOOKUP(B4,Sale!$A:$E,5,0),VLOOKUP(B4,Цены!$A:$G,7,0))*D4</f>
        <v>9580.48</v>
      </c>
    </row>
    <row r="5" spans="1:12" ht="30.5" customHeight="1" thickBot="1" x14ac:dyDescent="0.4">
      <c r="B5" s="541">
        <v>9325328</v>
      </c>
      <c r="C5" s="438" t="str">
        <f>VLOOKUP(B5,Цены!$A:$B,2,0)</f>
        <v>Поворотная полка ComfortSpin, пластик прозрачный</v>
      </c>
      <c r="D5" s="454">
        <v>1</v>
      </c>
      <c r="E5" s="432">
        <f>IFERROR(VLOOKUP(B5,Sale!$A:$E,5,0),VLOOKUP(B5,Цены!$A:$G,7,0))*D5</f>
        <v>7860.45</v>
      </c>
    </row>
  </sheetData>
  <sheetProtection algorithmName="SHA-512" hashValue="i9AxBWbfzV+2izrLJIshpMxK5ACwyardcSlisllfpt9qiCzdJGmE9F0y7XZaBLC4bLH5MvPqJCmkUiXEtQwnLA==" saltValue="Pk428n1iSnYVSYHN8lqInQ==" spinCount="100000" sheet="1" objects="1" scenarios="1"/>
  <mergeCells count="1">
    <mergeCell ref="A1:L1"/>
  </mergeCells>
  <pageMargins left="0.7" right="0.7" top="0.75" bottom="0.75" header="0.3" footer="0.3"/>
  <pageSetup paperSize="9" orientation="portrait" horizontalDpi="300" verticalDpi="30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9A9129-B800-4D54-A52C-A0EC3F7F534C}">
  <sheetPr codeName="Лист39">
    <tabColor rgb="FF92D050"/>
  </sheetPr>
  <dimension ref="A1:L456"/>
  <sheetViews>
    <sheetView showRowColHeaders="0" zoomScale="70" zoomScaleNormal="70" workbookViewId="0">
      <pane ySplit="1" topLeftCell="A5" activePane="bottomLeft" state="frozen"/>
      <selection pane="bottomLeft" activeCell="H15" sqref="H15"/>
    </sheetView>
  </sheetViews>
  <sheetFormatPr defaultColWidth="9.1796875" defaultRowHeight="14.5" x14ac:dyDescent="0.35"/>
  <cols>
    <col min="1" max="1" width="8.6328125" style="13" customWidth="1"/>
    <col min="2" max="2" width="24.7265625" style="543" customWidth="1"/>
    <col min="3" max="3" width="60.6328125" style="13" customWidth="1"/>
    <col min="4" max="4" width="8.54296875" style="13" customWidth="1"/>
    <col min="5" max="5" width="13.36328125" style="13" customWidth="1"/>
    <col min="6" max="7" width="9.1796875" style="13"/>
    <col min="8" max="8" width="24.7265625" style="543" customWidth="1"/>
    <col min="9" max="9" width="60.6328125" style="13" customWidth="1"/>
    <col min="10" max="10" width="8.54296875" style="13" customWidth="1"/>
    <col min="11" max="11" width="13.36328125" style="13" customWidth="1"/>
    <col min="12" max="12" width="15.26953125" style="13" customWidth="1"/>
    <col min="13" max="16384" width="9.1796875" style="13"/>
  </cols>
  <sheetData>
    <row r="1" spans="1:12" s="192" customFormat="1" ht="69.75" customHeight="1" x14ac:dyDescent="0.35">
      <c r="A1" s="691" t="s">
        <v>489</v>
      </c>
      <c r="B1" s="691"/>
      <c r="C1" s="691"/>
      <c r="D1" s="691"/>
      <c r="E1" s="691"/>
      <c r="F1" s="691"/>
      <c r="G1" s="691"/>
      <c r="H1" s="691"/>
      <c r="I1" s="691"/>
      <c r="J1" s="691"/>
      <c r="K1" s="691"/>
      <c r="L1" s="691"/>
    </row>
    <row r="2" spans="1:12" s="51" customFormat="1" ht="28.5" customHeight="1" thickBot="1" x14ac:dyDescent="0.4">
      <c r="A2" s="52"/>
      <c r="B2" s="814"/>
      <c r="C2" s="814"/>
      <c r="D2" s="814"/>
      <c r="E2" s="814"/>
      <c r="F2" s="658"/>
      <c r="G2" s="50"/>
      <c r="H2" s="571"/>
      <c r="I2" s="50"/>
      <c r="J2" s="50"/>
      <c r="K2" s="50"/>
      <c r="L2" s="50"/>
    </row>
    <row r="3" spans="1:12" s="51" customFormat="1" ht="21.75" customHeight="1" x14ac:dyDescent="0.35">
      <c r="B3" s="797" t="s">
        <v>404</v>
      </c>
      <c r="C3" s="798"/>
      <c r="D3" s="798"/>
      <c r="E3" s="799"/>
      <c r="F3" s="50"/>
      <c r="G3" s="50"/>
      <c r="H3" s="797" t="s">
        <v>405</v>
      </c>
      <c r="I3" s="798"/>
      <c r="J3" s="798"/>
      <c r="K3" s="799"/>
      <c r="L3" s="50"/>
    </row>
    <row r="4" spans="1:12" ht="172.5" customHeight="1" x14ac:dyDescent="0.35">
      <c r="B4" s="569"/>
      <c r="C4" s="166"/>
      <c r="D4" s="166"/>
      <c r="E4" s="167"/>
      <c r="H4" s="569"/>
      <c r="I4" s="166"/>
      <c r="J4" s="166"/>
      <c r="K4" s="167"/>
      <c r="L4" s="70"/>
    </row>
    <row r="5" spans="1:12" ht="15.5" customHeight="1" x14ac:dyDescent="0.35">
      <c r="B5" s="569"/>
      <c r="C5" s="166"/>
      <c r="D5" s="166"/>
      <c r="E5" s="167"/>
      <c r="H5" s="569"/>
      <c r="I5" s="166"/>
      <c r="J5" s="166"/>
      <c r="K5" s="167"/>
      <c r="L5" s="116"/>
    </row>
    <row r="6" spans="1:12" ht="15.5" customHeight="1" thickBot="1" x14ac:dyDescent="0.4">
      <c r="B6" s="569"/>
      <c r="C6" s="166"/>
      <c r="D6" s="166"/>
      <c r="E6" s="167"/>
      <c r="H6" s="569"/>
      <c r="I6" s="166"/>
      <c r="J6" s="166"/>
      <c r="K6" s="167"/>
      <c r="L6" s="116"/>
    </row>
    <row r="7" spans="1:12" ht="18.5" customHeight="1" x14ac:dyDescent="0.35">
      <c r="B7" s="544" t="s">
        <v>80</v>
      </c>
      <c r="C7" s="659" t="s">
        <v>69</v>
      </c>
      <c r="D7" s="731">
        <v>1</v>
      </c>
      <c r="E7" s="734">
        <f>SUM(E13:E16)</f>
        <v>8339.84</v>
      </c>
      <c r="H7" s="544" t="s">
        <v>80</v>
      </c>
      <c r="I7" s="659" t="s">
        <v>82</v>
      </c>
      <c r="J7" s="731">
        <v>1</v>
      </c>
      <c r="K7" s="734">
        <f>SUM(K13:K16)</f>
        <v>8615.2199999999993</v>
      </c>
    </row>
    <row r="8" spans="1:12" ht="18.5" customHeight="1" x14ac:dyDescent="0.35">
      <c r="B8" s="545" t="s">
        <v>81</v>
      </c>
      <c r="C8" s="660" t="s">
        <v>88</v>
      </c>
      <c r="D8" s="732"/>
      <c r="E8" s="735"/>
      <c r="H8" s="545" t="s">
        <v>81</v>
      </c>
      <c r="I8" s="660" t="s">
        <v>88</v>
      </c>
      <c r="J8" s="732"/>
      <c r="K8" s="735"/>
    </row>
    <row r="9" spans="1:12" ht="18.5" customHeight="1" x14ac:dyDescent="0.35">
      <c r="B9" s="545" t="s">
        <v>118</v>
      </c>
      <c r="C9" s="660" t="s">
        <v>420</v>
      </c>
      <c r="D9" s="732"/>
      <c r="E9" s="735"/>
      <c r="H9" s="545" t="s">
        <v>118</v>
      </c>
      <c r="I9" s="660" t="s">
        <v>420</v>
      </c>
      <c r="J9" s="732"/>
      <c r="K9" s="735"/>
    </row>
    <row r="10" spans="1:12" ht="18.5" customHeight="1" x14ac:dyDescent="0.35">
      <c r="B10" s="545" t="s">
        <v>155</v>
      </c>
      <c r="C10" s="660" t="s">
        <v>162</v>
      </c>
      <c r="D10" s="733"/>
      <c r="E10" s="736"/>
      <c r="H10" s="545" t="s">
        <v>155</v>
      </c>
      <c r="I10" s="660" t="s">
        <v>162</v>
      </c>
      <c r="J10" s="733"/>
      <c r="K10" s="736"/>
    </row>
    <row r="11" spans="1:12" x14ac:dyDescent="0.35">
      <c r="B11" s="808"/>
      <c r="C11" s="809"/>
      <c r="D11" s="809"/>
      <c r="E11" s="810"/>
      <c r="H11" s="808"/>
      <c r="I11" s="809"/>
      <c r="J11" s="809"/>
      <c r="K11" s="810"/>
    </row>
    <row r="12" spans="1:12" ht="14.5" customHeight="1" x14ac:dyDescent="0.35">
      <c r="B12" s="558" t="s">
        <v>9</v>
      </c>
      <c r="C12" s="35" t="s">
        <v>10</v>
      </c>
      <c r="D12" s="35" t="s">
        <v>16</v>
      </c>
      <c r="E12" s="49" t="s">
        <v>11</v>
      </c>
      <c r="H12" s="558" t="s">
        <v>9</v>
      </c>
      <c r="I12" s="35" t="s">
        <v>10</v>
      </c>
      <c r="J12" s="35" t="s">
        <v>16</v>
      </c>
      <c r="K12" s="49" t="s">
        <v>11</v>
      </c>
    </row>
    <row r="13" spans="1:12" ht="30.5" customHeight="1" x14ac:dyDescent="0.35">
      <c r="B13" s="540">
        <f>VLOOKUP(C8,DrawerSystem!$B$335:$E$338,MATCH(C7,DrawerSystem!$B$334:$E$334,0),0)</f>
        <v>9255282</v>
      </c>
      <c r="C13" s="424" t="str">
        <f>VLOOKUP(B13,Цены!$A:$B,2,0)</f>
        <v>Комплект ящика AvanTech YOU, H77, NL500, цвет белый</v>
      </c>
      <c r="D13" s="428">
        <f>D7</f>
        <v>1</v>
      </c>
      <c r="E13" s="426">
        <f>IFERROR(VLOOKUP(B13,Sale!$A:$E,5,0),VLOOKUP(B13,Цены!$A:$G,7,0))*D13</f>
        <v>4182.5</v>
      </c>
      <c r="H13" s="540">
        <f>VLOOKUP(I8,DrawerSystem!$B$341:$E$349,MATCH(I7,DrawerSystem!$B$341:$E$341,0),0)</f>
        <v>9255249</v>
      </c>
      <c r="I13" s="424" t="str">
        <f>VLOOKUP(H13,Цены!$A:$B,2,0)</f>
        <v>Комплект ящика AvanTech YOU, H101, NL500, цвет серебристый</v>
      </c>
      <c r="J13" s="428">
        <f>J7</f>
        <v>1</v>
      </c>
      <c r="K13" s="426">
        <f>IFERROR(VLOOKUP(H13,Sale!$A:$E,5,0),VLOOKUP(H13,Цены!$A:$G,7,0))*J13</f>
        <v>4311.12</v>
      </c>
    </row>
    <row r="14" spans="1:12" ht="30.5" customHeight="1" x14ac:dyDescent="0.35">
      <c r="B14" s="540">
        <v>9255832</v>
      </c>
      <c r="C14" s="424" t="str">
        <f>VLOOKUP(B14,Цены!$A:$B,2,0)</f>
        <v>Соединитель передней панели AvanTech YOU, H77, под прикручивание</v>
      </c>
      <c r="D14" s="428">
        <f>D7*2</f>
        <v>2</v>
      </c>
      <c r="E14" s="426">
        <f>IFERROR(VLOOKUP(B14,Sale!$A:$E,5,0),VLOOKUP(B14,Цены!$A:$G,7,0))*D14</f>
        <v>293.60000000000002</v>
      </c>
      <c r="H14" s="540">
        <v>9255835</v>
      </c>
      <c r="I14" s="424" t="str">
        <f>VLOOKUP(H14,Цены!$A:$B,2,0)</f>
        <v>Соединитель передней панели AvanTech YOU, H101, под прикручивание</v>
      </c>
      <c r="J14" s="428">
        <f>J7*2</f>
        <v>2</v>
      </c>
      <c r="K14" s="426">
        <f>IFERROR(VLOOKUP(H14,Sale!$A:$E,5,0),VLOOKUP(H14,Цены!$A:$G,7,0))*J14</f>
        <v>440.35999999999996</v>
      </c>
    </row>
    <row r="15" spans="1:12" ht="30.5" customHeight="1" x14ac:dyDescent="0.35">
      <c r="B15" s="540">
        <f>VLOOKUP(C8,CHOOSE(IF(C10="Silent System/С доводчиком",1,IF(C10="Push to Open/От нажатия",2,3)),DrawerSystem!$B$593:$G$600,DrawerSystem!$B$603:$G$610,DrawerSystem!$B$593:$G$600),MATCH(C9,DrawerSystem!$B$592:$G$592,0),0)</f>
        <v>9318192</v>
      </c>
      <c r="C15" s="424" t="str">
        <f>VLOOKUP(B15,Цены!$A:$B,2,0)</f>
        <v>Комплект направляющих Actro YOU, полного выдвижения, с демпфером Silent System, L (40 кг), EB21, NL500</v>
      </c>
      <c r="D15" s="428">
        <f>D7</f>
        <v>1</v>
      </c>
      <c r="E15" s="426">
        <f>IFERROR(VLOOKUP(B15,Sale!$A:$E,5,0),VLOOKUP(B15,Цены!$A:$G,7,0))*D15</f>
        <v>3863.7400000000002</v>
      </c>
      <c r="H15" s="540">
        <f>VLOOKUP(I8,CHOOSE(IF(I10="Silent System/С доводчиком",1,IF(I10="Push to Open/От нажатия",2,3)),DrawerSystem!$B$593:$G$600,DrawerSystem!$B$603:$G$610,DrawerSystem!$B$593:$G$600),MATCH(I9,DrawerSystem!$B$592:$G$592,0),0)</f>
        <v>9318192</v>
      </c>
      <c r="I15" s="424" t="str">
        <f>VLOOKUP(H15,Цены!$A:$B,2,0)</f>
        <v>Комплект направляющих Actro YOU, полного выдвижения, с демпфером Silent System, L (40 кг), EB21, NL500</v>
      </c>
      <c r="J15" s="428">
        <f>J7</f>
        <v>1</v>
      </c>
      <c r="K15" s="426">
        <f>IFERROR(VLOOKUP(H15,Sale!$A:$E,5,0),VLOOKUP(H15,Цены!$A:$G,7,0))*J15</f>
        <v>3863.7400000000002</v>
      </c>
    </row>
    <row r="16" spans="1:12" ht="30.5" customHeight="1" thickBot="1" x14ac:dyDescent="0.4">
      <c r="B16" s="541" t="str">
        <f>VLOOKUP(C9,DrawerSystem!$B$643:$G$647,MATCH(C10,DrawerSystem!$B$642:$G$642,0),0)</f>
        <v>-</v>
      </c>
      <c r="C16" s="438" t="str">
        <f>VLOOKUP(B16,Цены!$A:$B,2,0)</f>
        <v>-</v>
      </c>
      <c r="D16" s="454">
        <f>D7</f>
        <v>1</v>
      </c>
      <c r="E16" s="432">
        <f>IFERROR(VLOOKUP(B16,Sale!$A:$E,5,0),VLOOKUP(B16,Цены!$A:$G,7,0))*D16</f>
        <v>0</v>
      </c>
      <c r="H16" s="541" t="str">
        <f>VLOOKUP(I9,DrawerSystem!$B$643:$G$647,MATCH(I10,DrawerSystem!$B$642:$G$642,0),0)</f>
        <v>-</v>
      </c>
      <c r="I16" s="438" t="str">
        <f>VLOOKUP(H16,Цены!$A:$B,2,0)</f>
        <v>-</v>
      </c>
      <c r="J16" s="454">
        <f>J7</f>
        <v>1</v>
      </c>
      <c r="K16" s="432">
        <f>IFERROR(VLOOKUP(H16,Sale!$A:$E,5,0),VLOOKUP(H16,Цены!$A:$G,7,0))*J16</f>
        <v>0</v>
      </c>
    </row>
    <row r="17" spans="2:11" ht="25.5" customHeight="1" x14ac:dyDescent="0.35"/>
    <row r="18" spans="2:11" ht="15" thickBot="1" x14ac:dyDescent="0.4"/>
    <row r="19" spans="2:11" x14ac:dyDescent="0.35">
      <c r="B19" s="548" t="s">
        <v>9</v>
      </c>
      <c r="C19" s="17" t="s">
        <v>10</v>
      </c>
      <c r="D19" s="54" t="s">
        <v>16</v>
      </c>
      <c r="E19" s="18" t="s">
        <v>11</v>
      </c>
      <c r="H19" s="548" t="s">
        <v>9</v>
      </c>
      <c r="I19" s="17" t="s">
        <v>10</v>
      </c>
      <c r="J19" s="54" t="s">
        <v>16</v>
      </c>
      <c r="K19" s="18" t="s">
        <v>11</v>
      </c>
    </row>
    <row r="20" spans="2:11" ht="30.5" customHeight="1" x14ac:dyDescent="0.35">
      <c r="B20" s="540">
        <v>9236718</v>
      </c>
      <c r="C20" s="424" t="str">
        <f>VLOOKUP(B20,Цены!$A:$B,2,0)</f>
        <v>Штанга для синхронизации механизма Push to open / Push to open Silent, L2000, алюминий</v>
      </c>
      <c r="D20" s="462">
        <v>1</v>
      </c>
      <c r="E20" s="426">
        <f>IFERROR(VLOOKUP(B20,Sale!$A:$E,5,0),VLOOKUP(B20,Цены!$A:$G,7,0))*D20</f>
        <v>1143.98</v>
      </c>
      <c r="H20" s="540">
        <v>9236718</v>
      </c>
      <c r="I20" s="424" t="str">
        <f>VLOOKUP(H20,Цены!$A:$B,2,0)</f>
        <v>Штанга для синхронизации механизма Push to open / Push to open Silent, L2000, алюминий</v>
      </c>
      <c r="J20" s="462">
        <v>1</v>
      </c>
      <c r="K20" s="426">
        <f>IFERROR(VLOOKUP(H20,Sale!$A:$E,5,0),VLOOKUP(H20,Цены!$A:$G,7,0))*J20</f>
        <v>1143.98</v>
      </c>
    </row>
    <row r="21" spans="2:11" ht="30.5" customHeight="1" thickBot="1" x14ac:dyDescent="0.4">
      <c r="B21" s="541">
        <v>9219966</v>
      </c>
      <c r="C21" s="438" t="str">
        <f>VLOOKUP(B21,Цены!$A:$B,2,0)</f>
        <v>Адаптер для синхронизации для Push to open / Push to open Silent, тип A</v>
      </c>
      <c r="D21" s="463">
        <v>2</v>
      </c>
      <c r="E21" s="432">
        <f>IFERROR(VLOOKUP(B21,Sale!$A:$E,5,0),VLOOKUP(B21,Цены!$A:$G,7,0))*D21</f>
        <v>265.94</v>
      </c>
      <c r="H21" s="541">
        <v>9219966</v>
      </c>
      <c r="I21" s="438" t="str">
        <f>VLOOKUP(H21,Цены!$A:$B,2,0)</f>
        <v>Адаптер для синхронизации для Push to open / Push to open Silent, тип A</v>
      </c>
      <c r="J21" s="463">
        <v>2</v>
      </c>
      <c r="K21" s="432">
        <f>IFERROR(VLOOKUP(H21,Sale!$A:$E,5,0),VLOOKUP(H21,Цены!$A:$G,7,0))*J21</f>
        <v>265.94</v>
      </c>
    </row>
    <row r="23" spans="2:11" ht="25.5" customHeight="1" thickBot="1" x14ac:dyDescent="0.4"/>
    <row r="24" spans="2:11" x14ac:dyDescent="0.35">
      <c r="B24" s="548" t="s">
        <v>9</v>
      </c>
      <c r="C24" s="17" t="s">
        <v>10</v>
      </c>
      <c r="D24" s="54" t="s">
        <v>16</v>
      </c>
      <c r="E24" s="18" t="s">
        <v>11</v>
      </c>
      <c r="H24" s="548" t="s">
        <v>9</v>
      </c>
      <c r="I24" s="17" t="s">
        <v>10</v>
      </c>
      <c r="J24" s="54" t="s">
        <v>16</v>
      </c>
      <c r="K24" s="18" t="s">
        <v>11</v>
      </c>
    </row>
    <row r="25" spans="2:11" ht="30.5" customHeight="1" thickBot="1" x14ac:dyDescent="0.4">
      <c r="B25" s="541">
        <v>9236718</v>
      </c>
      <c r="C25" s="438" t="str">
        <f>VLOOKUP(B25,Цены!$A:$B,2,0)</f>
        <v>Штанга для синхронизации механизма Push to open / Push to open Silent, L2000, алюминий</v>
      </c>
      <c r="D25" s="463">
        <v>1</v>
      </c>
      <c r="E25" s="432">
        <f>IFERROR(VLOOKUP(B25,Sale!$A:$E,5,0),VLOOKUP(B25,Цены!$A:$G,7,0))*D25</f>
        <v>1143.98</v>
      </c>
      <c r="H25" s="541">
        <v>9236718</v>
      </c>
      <c r="I25" s="438" t="str">
        <f>VLOOKUP(H25,Цены!$A:$B,2,0)</f>
        <v>Штанга для синхронизации механизма Push to open / Push to open Silent, L2000, алюминий</v>
      </c>
      <c r="J25" s="463">
        <v>1</v>
      </c>
      <c r="K25" s="432">
        <f>IFERROR(VLOOKUP(H25,Sale!$A:$E,5,0),VLOOKUP(H25,Цены!$A:$G,7,0))*J25</f>
        <v>1143.98</v>
      </c>
    </row>
    <row r="27" spans="2:11" ht="25.5" customHeight="1" thickBot="1" x14ac:dyDescent="0.4"/>
    <row r="28" spans="2:11" x14ac:dyDescent="0.35">
      <c r="B28" s="548" t="s">
        <v>9</v>
      </c>
      <c r="C28" s="17" t="s">
        <v>10</v>
      </c>
      <c r="D28" s="54" t="s">
        <v>16</v>
      </c>
      <c r="E28" s="18" t="s">
        <v>11</v>
      </c>
      <c r="H28" s="548" t="s">
        <v>9</v>
      </c>
      <c r="I28" s="17" t="s">
        <v>10</v>
      </c>
      <c r="J28" s="54" t="s">
        <v>16</v>
      </c>
      <c r="K28" s="18" t="s">
        <v>11</v>
      </c>
    </row>
    <row r="29" spans="2:11" ht="30.5" customHeight="1" thickBot="1" x14ac:dyDescent="0.4">
      <c r="B29" s="541">
        <v>9321561</v>
      </c>
      <c r="C29" s="438" t="str">
        <f>VLOOKUP(B29,Цены!$A:$B,2,0)</f>
        <v xml:space="preserve">Стабилизатор передней панели </v>
      </c>
      <c r="D29" s="463">
        <v>1</v>
      </c>
      <c r="E29" s="432">
        <f>IFERROR(VLOOKUP(B29,Sale!$A:$E,5,0),VLOOKUP(B29,Цены!$A:$G,7,0))*D29</f>
        <v>171.81</v>
      </c>
      <c r="H29" s="541">
        <v>9321561</v>
      </c>
      <c r="I29" s="438" t="str">
        <f>VLOOKUP(H29,Цены!$A:$B,2,0)</f>
        <v xml:space="preserve">Стабилизатор передней панели </v>
      </c>
      <c r="J29" s="463">
        <v>1</v>
      </c>
      <c r="K29" s="432">
        <f>IFERROR(VLOOKUP(H29,Sale!$A:$E,5,0),VLOOKUP(H29,Цены!$A:$G,7,0))*J29</f>
        <v>171.81</v>
      </c>
    </row>
    <row r="30" spans="2:11" x14ac:dyDescent="0.35">
      <c r="H30" s="43"/>
      <c r="I30" s="44"/>
      <c r="J30" s="32"/>
      <c r="K30" s="45"/>
    </row>
    <row r="31" spans="2:11" x14ac:dyDescent="0.35">
      <c r="H31" s="43"/>
      <c r="I31" s="44"/>
      <c r="J31" s="32"/>
      <c r="K31" s="45"/>
    </row>
    <row r="32" spans="2:11" ht="15" thickBot="1" x14ac:dyDescent="0.4">
      <c r="H32" s="43"/>
      <c r="I32" s="44"/>
      <c r="J32" s="32"/>
      <c r="K32" s="45"/>
    </row>
    <row r="33" spans="2:12" ht="21.75" customHeight="1" x14ac:dyDescent="0.35">
      <c r="B33" s="797" t="s">
        <v>406</v>
      </c>
      <c r="C33" s="798"/>
      <c r="D33" s="798"/>
      <c r="E33" s="799"/>
      <c r="H33" s="797" t="s">
        <v>407</v>
      </c>
      <c r="I33" s="798"/>
      <c r="J33" s="798"/>
      <c r="K33" s="799"/>
    </row>
    <row r="34" spans="2:12" ht="172.5" customHeight="1" x14ac:dyDescent="0.35">
      <c r="B34" s="569"/>
      <c r="C34" s="166"/>
      <c r="D34" s="166"/>
      <c r="E34" s="167"/>
      <c r="H34" s="569"/>
      <c r="I34" s="166"/>
      <c r="J34" s="166"/>
      <c r="K34" s="167"/>
      <c r="L34" s="37"/>
    </row>
    <row r="35" spans="2:12" ht="15.5" customHeight="1" x14ac:dyDescent="0.35">
      <c r="B35" s="569"/>
      <c r="C35" s="166"/>
      <c r="D35" s="166"/>
      <c r="E35" s="167"/>
      <c r="H35" s="569"/>
      <c r="I35" s="166"/>
      <c r="J35" s="166"/>
      <c r="K35" s="167"/>
      <c r="L35" s="37"/>
    </row>
    <row r="36" spans="2:12" ht="15.5" customHeight="1" thickBot="1" x14ac:dyDescent="0.4">
      <c r="B36" s="569"/>
      <c r="C36" s="166"/>
      <c r="D36" s="166"/>
      <c r="E36" s="167"/>
      <c r="H36" s="569"/>
      <c r="I36" s="166"/>
      <c r="J36" s="166"/>
      <c r="K36" s="167"/>
      <c r="L36" s="37"/>
    </row>
    <row r="37" spans="2:12" ht="18.5" customHeight="1" x14ac:dyDescent="0.35">
      <c r="B37" s="544" t="s">
        <v>80</v>
      </c>
      <c r="C37" s="659" t="s">
        <v>67</v>
      </c>
      <c r="D37" s="731">
        <v>1</v>
      </c>
      <c r="E37" s="734">
        <f>SUM(E43:E46)</f>
        <v>9658.6299999999992</v>
      </c>
      <c r="H37" s="544" t="s">
        <v>80</v>
      </c>
      <c r="I37" s="659" t="s">
        <v>69</v>
      </c>
      <c r="J37" s="731">
        <v>1</v>
      </c>
      <c r="K37" s="734">
        <f>SUM(K43:K46)</f>
        <v>11269.550000000001</v>
      </c>
    </row>
    <row r="38" spans="2:12" ht="18.5" customHeight="1" x14ac:dyDescent="0.35">
      <c r="B38" s="545" t="s">
        <v>81</v>
      </c>
      <c r="C38" s="660" t="s">
        <v>88</v>
      </c>
      <c r="D38" s="732"/>
      <c r="E38" s="735"/>
      <c r="H38" s="545" t="s">
        <v>81</v>
      </c>
      <c r="I38" s="660" t="s">
        <v>88</v>
      </c>
      <c r="J38" s="732"/>
      <c r="K38" s="735"/>
    </row>
    <row r="39" spans="2:12" ht="18.5" customHeight="1" x14ac:dyDescent="0.35">
      <c r="B39" s="545" t="s">
        <v>118</v>
      </c>
      <c r="C39" s="660" t="s">
        <v>420</v>
      </c>
      <c r="D39" s="732"/>
      <c r="E39" s="735"/>
      <c r="H39" s="545" t="s">
        <v>118</v>
      </c>
      <c r="I39" s="660" t="s">
        <v>420</v>
      </c>
      <c r="J39" s="732"/>
      <c r="K39" s="735"/>
    </row>
    <row r="40" spans="2:12" ht="18.5" customHeight="1" x14ac:dyDescent="0.35">
      <c r="B40" s="545" t="s">
        <v>155</v>
      </c>
      <c r="C40" s="660" t="s">
        <v>162</v>
      </c>
      <c r="D40" s="733"/>
      <c r="E40" s="736"/>
      <c r="H40" s="545" t="s">
        <v>155</v>
      </c>
      <c r="I40" s="660" t="s">
        <v>162</v>
      </c>
      <c r="J40" s="733"/>
      <c r="K40" s="736"/>
    </row>
    <row r="41" spans="2:12" ht="16.5" customHeight="1" x14ac:dyDescent="0.35">
      <c r="B41" s="811"/>
      <c r="C41" s="812"/>
      <c r="D41" s="812"/>
      <c r="E41" s="813"/>
      <c r="H41" s="808"/>
      <c r="I41" s="809"/>
      <c r="J41" s="809"/>
      <c r="K41" s="810"/>
    </row>
    <row r="42" spans="2:12" ht="14" customHeight="1" x14ac:dyDescent="0.35">
      <c r="B42" s="558" t="s">
        <v>9</v>
      </c>
      <c r="C42" s="35" t="s">
        <v>10</v>
      </c>
      <c r="D42" s="35" t="s">
        <v>16</v>
      </c>
      <c r="E42" s="49" t="s">
        <v>11</v>
      </c>
      <c r="H42" s="558" t="s">
        <v>9</v>
      </c>
      <c r="I42" s="35" t="s">
        <v>10</v>
      </c>
      <c r="J42" s="35" t="s">
        <v>16</v>
      </c>
      <c r="K42" s="49" t="s">
        <v>11</v>
      </c>
    </row>
    <row r="43" spans="2:12" ht="30.5" customHeight="1" x14ac:dyDescent="0.35">
      <c r="B43" s="540">
        <f>VLOOKUP(C38,DrawerSystem!$B$352:$E$360,MATCH(C37,DrawerSystem!$B$352:$E$352,0),0)</f>
        <v>9255338</v>
      </c>
      <c r="C43" s="424" t="str">
        <f>VLOOKUP(B43,Цены!$A:$B,2,0)</f>
        <v>Комплект ящика AvanTech YOU, H139, NL500, цвет антрацит</v>
      </c>
      <c r="D43" s="428">
        <f>D37</f>
        <v>1</v>
      </c>
      <c r="E43" s="426">
        <f>IFERROR(VLOOKUP(B43,Sale!$A:$E,5,0),VLOOKUP(B43,Цены!$A:$G,7,0))*D43</f>
        <v>5207.87</v>
      </c>
      <c r="H43" s="540">
        <f>VLOOKUP(I38,DrawerSystem!$B$363:$E$371,MATCH(I37,DrawerSystem!$B$363:$E$363,0),0)</f>
        <v>9255307</v>
      </c>
      <c r="I43" s="424" t="str">
        <f>VLOOKUP(H43,Цены!$A:$B,2,0)</f>
        <v>Комплект короба AvanTech YOU, H187, NL500, цвет белый</v>
      </c>
      <c r="J43" s="428">
        <f>J37</f>
        <v>1</v>
      </c>
      <c r="K43" s="426">
        <f>IFERROR(VLOOKUP(H43,Sale!$A:$E,5,0),VLOOKUP(H43,Цены!$A:$G,7,0))*J43</f>
        <v>6525.39</v>
      </c>
    </row>
    <row r="44" spans="2:12" ht="30.5" customHeight="1" x14ac:dyDescent="0.35">
      <c r="B44" s="540">
        <v>9257884</v>
      </c>
      <c r="C44" s="424" t="str">
        <f>VLOOKUP(B44,Цены!$A:$B,2,0)</f>
        <v>Соединитель передней панели AvanTech YOU, H139, под прикручивание</v>
      </c>
      <c r="D44" s="428">
        <f>D37*2</f>
        <v>2</v>
      </c>
      <c r="E44" s="426">
        <f>IFERROR(VLOOKUP(B44,Sale!$A:$E,5,0),VLOOKUP(B44,Цены!$A:$G,7,0))*D44</f>
        <v>587.02</v>
      </c>
      <c r="H44" s="540">
        <v>9255838</v>
      </c>
      <c r="I44" s="424" t="str">
        <f>VLOOKUP(H44,Цены!$A:$B,2,0)</f>
        <v>Соединитель передней панели AvanTech YOU, H187/251, под прикручивание</v>
      </c>
      <c r="J44" s="428">
        <f>J37*2</f>
        <v>2</v>
      </c>
      <c r="K44" s="426">
        <f>IFERROR(VLOOKUP(H44,Sale!$A:$E,5,0),VLOOKUP(H44,Цены!$A:$G,7,0))*J44</f>
        <v>880.42</v>
      </c>
    </row>
    <row r="45" spans="2:12" ht="30.5" customHeight="1" x14ac:dyDescent="0.35">
      <c r="B45" s="540">
        <f>VLOOKUP(C38,CHOOSE(IF(C40="Silent System/С доводчиком",1,IF(C40="Push to Open/От нажатия",2,3)),DrawerSystem!$B$593:$G$600,DrawerSystem!$B$603:$G$610,DrawerSystem!$B$593:$G$600),MATCH(C39,DrawerSystem!$B$592:$G$592,0),0)</f>
        <v>9318192</v>
      </c>
      <c r="C45" s="424" t="str">
        <f>VLOOKUP(B45,Цены!$A:$B,2,0)</f>
        <v>Комплект направляющих Actro YOU, полного выдвижения, с демпфером Silent System, L (40 кг), EB21, NL500</v>
      </c>
      <c r="D45" s="428">
        <f>D37</f>
        <v>1</v>
      </c>
      <c r="E45" s="426">
        <f>IFERROR(VLOOKUP(B45,Sale!$A:$E,5,0),VLOOKUP(B45,Цены!$A:$G,7,0))*D45</f>
        <v>3863.7400000000002</v>
      </c>
      <c r="H45" s="540">
        <f>VLOOKUP(I38,CHOOSE(IF(I40="Silent System/С доводчиком",1,IF(I40="Push to Open/От нажатия",2,3)),DrawerSystem!$B$593:$G$600,DrawerSystem!$B$603:$G$610,DrawerSystem!$B$593:$G$600),MATCH(I39,DrawerSystem!$B$592:$G$592,0),0)</f>
        <v>9318192</v>
      </c>
      <c r="I45" s="424" t="str">
        <f>VLOOKUP(H45,Цены!$A:$B,2,0)</f>
        <v>Комплект направляющих Actro YOU, полного выдвижения, с демпфером Silent System, L (40 кг), EB21, NL500</v>
      </c>
      <c r="J45" s="428">
        <f>J37</f>
        <v>1</v>
      </c>
      <c r="K45" s="426">
        <f>IFERROR(VLOOKUP(H45,Sale!$A:$E,5,0),VLOOKUP(H45,Цены!$A:$G,7,0))*J45</f>
        <v>3863.7400000000002</v>
      </c>
    </row>
    <row r="46" spans="2:12" ht="30.5" customHeight="1" thickBot="1" x14ac:dyDescent="0.4">
      <c r="B46" s="541" t="str">
        <f>VLOOKUP(C39,DrawerSystem!$B$643:$G$647,MATCH(C40,DrawerSystem!$B$642:$G$642,0),0)</f>
        <v>-</v>
      </c>
      <c r="C46" s="438" t="str">
        <f>VLOOKUP(B46,Цены!$A:$B,2,0)</f>
        <v>-</v>
      </c>
      <c r="D46" s="454">
        <f>D37</f>
        <v>1</v>
      </c>
      <c r="E46" s="432">
        <f>IFERROR(VLOOKUP(B46,Sale!$A:$E,5,0),VLOOKUP(B46,Цены!$A:$G,7,0))*D46</f>
        <v>0</v>
      </c>
      <c r="H46" s="541" t="str">
        <f>VLOOKUP(I39,DrawerSystem!$B$653:$G$657,MATCH(I40,DrawerSystem!$B$652:$G$652,0),0)</f>
        <v>-</v>
      </c>
      <c r="I46" s="438" t="str">
        <f>VLOOKUP(H46,Цены!$A:$B,2,0)</f>
        <v>-</v>
      </c>
      <c r="J46" s="454">
        <f>J37</f>
        <v>1</v>
      </c>
      <c r="K46" s="432">
        <f>IFERROR(VLOOKUP(H46,Sale!$A:$E,5,0),VLOOKUP(H46,Цены!$A:$G,7,0))*J46</f>
        <v>0</v>
      </c>
    </row>
    <row r="47" spans="2:12" ht="25.5" customHeight="1" x14ac:dyDescent="0.35"/>
    <row r="48" spans="2:12" ht="15" thickBot="1" x14ac:dyDescent="0.4"/>
    <row r="49" spans="2:12" x14ac:dyDescent="0.35">
      <c r="B49" s="548" t="s">
        <v>9</v>
      </c>
      <c r="C49" s="17" t="s">
        <v>10</v>
      </c>
      <c r="D49" s="54" t="s">
        <v>16</v>
      </c>
      <c r="E49" s="18" t="s">
        <v>11</v>
      </c>
      <c r="H49" s="548" t="s">
        <v>9</v>
      </c>
      <c r="I49" s="17" t="s">
        <v>10</v>
      </c>
      <c r="J49" s="54" t="s">
        <v>16</v>
      </c>
      <c r="K49" s="18" t="s">
        <v>11</v>
      </c>
    </row>
    <row r="50" spans="2:12" ht="30.5" customHeight="1" x14ac:dyDescent="0.35">
      <c r="B50" s="540">
        <v>9236718</v>
      </c>
      <c r="C50" s="424" t="str">
        <f>VLOOKUP(B50,Цены!$A:$B,2,0)</f>
        <v>Штанга для синхронизации механизма Push to open / Push to open Silent, L2000, алюминий</v>
      </c>
      <c r="D50" s="462">
        <v>1</v>
      </c>
      <c r="E50" s="426">
        <f>IFERROR(VLOOKUP(B50,Sale!$A:$E,5,0),VLOOKUP(B50,Цены!$A:$G,7,0))*D50</f>
        <v>1143.98</v>
      </c>
      <c r="H50" s="540">
        <v>9236718</v>
      </c>
      <c r="I50" s="424" t="str">
        <f>VLOOKUP(H50,Цены!$A:$B,2,0)</f>
        <v>Штанга для синхронизации механизма Push to open / Push to open Silent, L2000, алюминий</v>
      </c>
      <c r="J50" s="462">
        <v>1</v>
      </c>
      <c r="K50" s="426">
        <f>IFERROR(VLOOKUP(H50,Sale!$A:$E,5,0),VLOOKUP(H50,Цены!$A:$G,7,0))*J50</f>
        <v>1143.98</v>
      </c>
    </row>
    <row r="51" spans="2:12" ht="30.5" customHeight="1" thickBot="1" x14ac:dyDescent="0.4">
      <c r="B51" s="541">
        <v>9219966</v>
      </c>
      <c r="C51" s="438" t="str">
        <f>VLOOKUP(B51,Цены!$A:$B,2,0)</f>
        <v>Адаптер для синхронизации для Push to open / Push to open Silent, тип A</v>
      </c>
      <c r="D51" s="463">
        <v>2</v>
      </c>
      <c r="E51" s="432">
        <f>IFERROR(VLOOKUP(B51,Sale!$A:$E,5,0),VLOOKUP(B51,Цены!$A:$G,7,0))*D51</f>
        <v>265.94</v>
      </c>
      <c r="H51" s="541">
        <v>9219966</v>
      </c>
      <c r="I51" s="438" t="str">
        <f>VLOOKUP(H51,Цены!$A:$B,2,0)</f>
        <v>Адаптер для синхронизации для Push to open / Push to open Silent, тип A</v>
      </c>
      <c r="J51" s="463">
        <v>2</v>
      </c>
      <c r="K51" s="432">
        <f>IFERROR(VLOOKUP(H51,Sale!$A:$E,5,0),VLOOKUP(H51,Цены!$A:$G,7,0))*J51</f>
        <v>265.94</v>
      </c>
    </row>
    <row r="53" spans="2:12" ht="25.5" customHeight="1" thickBot="1" x14ac:dyDescent="0.4"/>
    <row r="54" spans="2:12" x14ac:dyDescent="0.35">
      <c r="B54" s="548" t="s">
        <v>9</v>
      </c>
      <c r="C54" s="17" t="s">
        <v>10</v>
      </c>
      <c r="D54" s="54" t="s">
        <v>16</v>
      </c>
      <c r="E54" s="18" t="s">
        <v>11</v>
      </c>
      <c r="H54" s="548" t="s">
        <v>9</v>
      </c>
      <c r="I54" s="17" t="s">
        <v>10</v>
      </c>
      <c r="J54" s="54" t="s">
        <v>16</v>
      </c>
      <c r="K54" s="18" t="s">
        <v>11</v>
      </c>
    </row>
    <row r="55" spans="2:12" ht="30.5" customHeight="1" thickBot="1" x14ac:dyDescent="0.4">
      <c r="B55" s="541">
        <v>9236718</v>
      </c>
      <c r="C55" s="438" t="str">
        <f>VLOOKUP(B55,Цены!$A:$B,2,0)</f>
        <v>Штанга для синхронизации механизма Push to open / Push to open Silent, L2000, алюминий</v>
      </c>
      <c r="D55" s="463">
        <v>1</v>
      </c>
      <c r="E55" s="432">
        <f>IFERROR(VLOOKUP(B55,Sale!$A:$E,5,0),VLOOKUP(B55,Цены!$A:$G,7,0))*D55</f>
        <v>1143.98</v>
      </c>
      <c r="H55" s="541">
        <v>9236718</v>
      </c>
      <c r="I55" s="438" t="str">
        <f>VLOOKUP(H55,Цены!$A:$B,2,0)</f>
        <v>Штанга для синхронизации механизма Push to open / Push to open Silent, L2000, алюминий</v>
      </c>
      <c r="J55" s="463">
        <v>1</v>
      </c>
      <c r="K55" s="432">
        <f>IFERROR(VLOOKUP(H55,Sale!$A:$E,5,0),VLOOKUP(H55,Цены!$A:$G,7,0))*J55</f>
        <v>1143.98</v>
      </c>
    </row>
    <row r="57" spans="2:12" ht="25.5" customHeight="1" thickBot="1" x14ac:dyDescent="0.4"/>
    <row r="58" spans="2:12" x14ac:dyDescent="0.35">
      <c r="B58" s="548" t="s">
        <v>9</v>
      </c>
      <c r="C58" s="17" t="s">
        <v>10</v>
      </c>
      <c r="D58" s="54" t="s">
        <v>16</v>
      </c>
      <c r="E58" s="18" t="s">
        <v>11</v>
      </c>
      <c r="H58" s="548" t="s">
        <v>9</v>
      </c>
      <c r="I58" s="17" t="s">
        <v>10</v>
      </c>
      <c r="J58" s="54" t="s">
        <v>16</v>
      </c>
      <c r="K58" s="18" t="s">
        <v>11</v>
      </c>
    </row>
    <row r="59" spans="2:12" ht="30.5" customHeight="1" thickBot="1" x14ac:dyDescent="0.4">
      <c r="B59" s="541">
        <v>9321561</v>
      </c>
      <c r="C59" s="438" t="str">
        <f>VLOOKUP(B59,Цены!$A:$B,2,0)</f>
        <v xml:space="preserve">Стабилизатор передней панели </v>
      </c>
      <c r="D59" s="463">
        <v>1</v>
      </c>
      <c r="E59" s="432">
        <f>IFERROR(VLOOKUP(B59,Sale!$A:$E,5,0),VLOOKUP(B59,Цены!$A:$G,7,0))*D59</f>
        <v>171.81</v>
      </c>
      <c r="H59" s="541">
        <v>9321561</v>
      </c>
      <c r="I59" s="438" t="str">
        <f>VLOOKUP(H59,Цены!$A:$B,2,0)</f>
        <v xml:space="preserve">Стабилизатор передней панели </v>
      </c>
      <c r="J59" s="463">
        <v>1</v>
      </c>
      <c r="K59" s="432">
        <f>IFERROR(VLOOKUP(H59,Sale!$A:$E,5,0),VLOOKUP(H59,Цены!$A:$G,7,0))*J59</f>
        <v>171.81</v>
      </c>
    </row>
    <row r="60" spans="2:12" x14ac:dyDescent="0.35">
      <c r="B60" s="43"/>
      <c r="C60" s="44"/>
      <c r="D60" s="32"/>
      <c r="E60" s="45"/>
      <c r="H60" s="43"/>
      <c r="I60" s="44"/>
      <c r="J60" s="32"/>
      <c r="K60" s="45"/>
    </row>
    <row r="61" spans="2:12" x14ac:dyDescent="0.35">
      <c r="B61" s="43"/>
      <c r="C61" s="44"/>
      <c r="D61" s="32"/>
      <c r="E61" s="45"/>
      <c r="H61" s="43"/>
      <c r="I61" s="44"/>
      <c r="J61" s="32"/>
      <c r="K61" s="45"/>
    </row>
    <row r="62" spans="2:12" ht="15" thickBot="1" x14ac:dyDescent="0.4">
      <c r="B62" s="43"/>
      <c r="C62" s="44"/>
      <c r="D62" s="32"/>
      <c r="E62" s="45"/>
      <c r="H62" s="43"/>
      <c r="I62" s="44"/>
      <c r="J62" s="32"/>
      <c r="K62" s="45"/>
    </row>
    <row r="63" spans="2:12" ht="21.75" customHeight="1" x14ac:dyDescent="0.35">
      <c r="B63" s="797" t="s">
        <v>408</v>
      </c>
      <c r="C63" s="798"/>
      <c r="D63" s="798"/>
      <c r="E63" s="799"/>
    </row>
    <row r="64" spans="2:12" ht="172.5" customHeight="1" x14ac:dyDescent="0.35">
      <c r="B64" s="569"/>
      <c r="C64" s="166"/>
      <c r="D64" s="166"/>
      <c r="E64" s="167"/>
      <c r="L64" s="37"/>
    </row>
    <row r="65" spans="2:12" ht="15.5" customHeight="1" x14ac:dyDescent="0.35">
      <c r="B65" s="569"/>
      <c r="C65" s="166"/>
      <c r="D65" s="166"/>
      <c r="E65" s="167"/>
      <c r="L65" s="37"/>
    </row>
    <row r="66" spans="2:12" ht="15.5" customHeight="1" thickBot="1" x14ac:dyDescent="0.4">
      <c r="B66" s="569"/>
      <c r="C66" s="166"/>
      <c r="D66" s="166"/>
      <c r="E66" s="167"/>
      <c r="L66" s="37"/>
    </row>
    <row r="67" spans="2:12" ht="18.5" customHeight="1" x14ac:dyDescent="0.35">
      <c r="B67" s="544" t="s">
        <v>80</v>
      </c>
      <c r="C67" s="659" t="s">
        <v>69</v>
      </c>
      <c r="D67" s="731">
        <v>1</v>
      </c>
      <c r="E67" s="734">
        <f>SUM(E73:E77)</f>
        <v>14215.339999999998</v>
      </c>
    </row>
    <row r="68" spans="2:12" ht="18.5" customHeight="1" x14ac:dyDescent="0.35">
      <c r="B68" s="545" t="s">
        <v>81</v>
      </c>
      <c r="C68" s="660" t="s">
        <v>88</v>
      </c>
      <c r="D68" s="732"/>
      <c r="E68" s="735"/>
      <c r="H68" s="43"/>
      <c r="I68" s="44"/>
      <c r="J68" s="32"/>
      <c r="K68" s="45"/>
    </row>
    <row r="69" spans="2:12" ht="18.5" customHeight="1" x14ac:dyDescent="0.35">
      <c r="B69" s="545" t="s">
        <v>118</v>
      </c>
      <c r="C69" s="660" t="s">
        <v>420</v>
      </c>
      <c r="D69" s="732"/>
      <c r="E69" s="735"/>
      <c r="H69" s="43"/>
      <c r="I69" s="44"/>
      <c r="J69" s="32"/>
      <c r="K69" s="45"/>
    </row>
    <row r="70" spans="2:12" ht="18.5" customHeight="1" x14ac:dyDescent="0.35">
      <c r="B70" s="545" t="s">
        <v>155</v>
      </c>
      <c r="C70" s="660" t="s">
        <v>162</v>
      </c>
      <c r="D70" s="733"/>
      <c r="E70" s="736"/>
      <c r="H70" s="43"/>
      <c r="I70" s="44"/>
      <c r="J70" s="32"/>
      <c r="K70" s="45"/>
    </row>
    <row r="71" spans="2:12" ht="15.75" customHeight="1" x14ac:dyDescent="0.35">
      <c r="B71" s="808"/>
      <c r="C71" s="809"/>
      <c r="D71" s="809"/>
      <c r="E71" s="810"/>
      <c r="H71" s="43"/>
      <c r="I71" s="44"/>
      <c r="J71" s="32"/>
      <c r="K71" s="45"/>
    </row>
    <row r="72" spans="2:12" ht="15.75" customHeight="1" x14ac:dyDescent="0.35">
      <c r="B72" s="558" t="s">
        <v>9</v>
      </c>
      <c r="C72" s="35" t="s">
        <v>10</v>
      </c>
      <c r="D72" s="35" t="s">
        <v>16</v>
      </c>
      <c r="E72" s="49" t="s">
        <v>11</v>
      </c>
      <c r="H72" s="43"/>
      <c r="I72" s="44"/>
      <c r="J72" s="32"/>
      <c r="K72" s="45"/>
    </row>
    <row r="73" spans="2:12" ht="30.5" customHeight="1" x14ac:dyDescent="0.35">
      <c r="B73" s="540">
        <f>VLOOKUP(C68,DrawerSystem!$B$374:$E$382,MATCH(C67,DrawerSystem!$B$374:$E$374,0),0)</f>
        <v>9255316</v>
      </c>
      <c r="C73" s="424" t="str">
        <f>VLOOKUP(B73,Цены!$A:$B,2,0)</f>
        <v>Комплект короба AvanTech YOU, H251, NL500, цвет белый</v>
      </c>
      <c r="D73" s="428">
        <f>D67</f>
        <v>1</v>
      </c>
      <c r="E73" s="426">
        <f>IFERROR(VLOOKUP(B73,Sale!$A:$E,5,0),VLOOKUP(B73,Цены!$A:$G,7,0))*D73</f>
        <v>9313.4599999999991</v>
      </c>
      <c r="H73" s="43"/>
      <c r="I73" s="44"/>
      <c r="J73" s="32"/>
      <c r="K73" s="45"/>
    </row>
    <row r="74" spans="2:12" ht="30.5" customHeight="1" x14ac:dyDescent="0.35">
      <c r="B74" s="540">
        <v>9255838</v>
      </c>
      <c r="C74" s="424" t="str">
        <f>VLOOKUP(B74,Цены!$A:$B,2,0)</f>
        <v>Соединитель передней панели AvanTech YOU, H187/251, под прикручивание</v>
      </c>
      <c r="D74" s="428">
        <f>D67*2</f>
        <v>2</v>
      </c>
      <c r="E74" s="426">
        <f>IFERROR(VLOOKUP(B74,Sale!$A:$E,5,0),VLOOKUP(B74,Цены!$A:$G,7,0))*D74</f>
        <v>880.42</v>
      </c>
      <c r="H74" s="43"/>
      <c r="I74" s="44"/>
      <c r="J74" s="32"/>
      <c r="K74" s="45"/>
    </row>
    <row r="75" spans="2:12" ht="30.5" customHeight="1" x14ac:dyDescent="0.35">
      <c r="B75" s="540">
        <v>9257888</v>
      </c>
      <c r="C75" s="424" t="str">
        <f>VLOOKUP(B75,Цены!$A:$B,2,0)</f>
        <v>Соединитель передней панели AvanTech YOU,стабилизатор, H251, под запрессовку</v>
      </c>
      <c r="D75" s="428">
        <f>D67*2</f>
        <v>2</v>
      </c>
      <c r="E75" s="426">
        <f>IFERROR(VLOOKUP(B75,Sale!$A:$E,5,0),VLOOKUP(B75,Цены!$A:$G,7,0))*D75</f>
        <v>157.72</v>
      </c>
      <c r="H75" s="43"/>
      <c r="I75" s="44"/>
      <c r="J75" s="32"/>
      <c r="K75" s="45"/>
    </row>
    <row r="76" spans="2:12" ht="30.5" customHeight="1" x14ac:dyDescent="0.35">
      <c r="B76" s="540">
        <f>VLOOKUP(C68,CHOOSE(IF(C70="Silent System/С доводчиком",1,IF(C70="Push to Open/От нажатия",2,3)),DrawerSystem!$B$593:$G$600,DrawerSystem!$B$603:$G$610,DrawerSystem!$B$593:$G$600),MATCH(C69,DrawerSystem!$B$592:$G$592,0),0)</f>
        <v>9318192</v>
      </c>
      <c r="C76" s="424" t="str">
        <f>VLOOKUP(B76,Цены!$A:$B,2,0)</f>
        <v>Комплект направляющих Actro YOU, полного выдвижения, с демпфером Silent System, L (40 кг), EB21, NL500</v>
      </c>
      <c r="D76" s="428">
        <f>D67</f>
        <v>1</v>
      </c>
      <c r="E76" s="426">
        <f>IFERROR(VLOOKUP(B76,Sale!$A:$E,5,0),VLOOKUP(B76,Цены!$A:$G,7,0))*D76</f>
        <v>3863.7400000000002</v>
      </c>
      <c r="H76" s="43"/>
      <c r="I76" s="44"/>
      <c r="J76" s="32"/>
      <c r="K76" s="45"/>
    </row>
    <row r="77" spans="2:12" ht="30.5" customHeight="1" thickBot="1" x14ac:dyDescent="0.4">
      <c r="B77" s="541" t="str">
        <f>VLOOKUP(C69,DrawerSystem!$B$653:$G$657,MATCH(C70,DrawerSystem!$B$652:$G$652,0),0)</f>
        <v>-</v>
      </c>
      <c r="C77" s="438" t="str">
        <f>VLOOKUP(B77,Цены!$A:$B,2,0)</f>
        <v>-</v>
      </c>
      <c r="D77" s="454">
        <f>D67</f>
        <v>1</v>
      </c>
      <c r="E77" s="432">
        <f>IFERROR(VLOOKUP(B77,Sale!$A:$E,5,0),VLOOKUP(B77,Цены!$A:$G,7,0))*D77</f>
        <v>0</v>
      </c>
      <c r="H77" s="43"/>
      <c r="I77" s="44"/>
      <c r="J77" s="32"/>
      <c r="K77" s="45"/>
    </row>
    <row r="78" spans="2:12" ht="25.5" customHeight="1" x14ac:dyDescent="0.35">
      <c r="H78" s="43"/>
      <c r="I78" s="44"/>
      <c r="J78" s="32"/>
      <c r="K78" s="45"/>
    </row>
    <row r="79" spans="2:12" ht="15" thickBot="1" x14ac:dyDescent="0.4">
      <c r="H79" s="43"/>
      <c r="I79" s="44"/>
      <c r="J79" s="32"/>
      <c r="K79" s="45"/>
    </row>
    <row r="80" spans="2:12" x14ac:dyDescent="0.35">
      <c r="B80" s="548" t="s">
        <v>9</v>
      </c>
      <c r="C80" s="17" t="s">
        <v>10</v>
      </c>
      <c r="D80" s="54" t="s">
        <v>16</v>
      </c>
      <c r="E80" s="18" t="s">
        <v>11</v>
      </c>
      <c r="H80" s="43"/>
      <c r="I80" s="44"/>
      <c r="J80" s="32"/>
      <c r="K80" s="45"/>
    </row>
    <row r="81" spans="1:12" ht="30.5" customHeight="1" x14ac:dyDescent="0.35">
      <c r="B81" s="540">
        <v>9236718</v>
      </c>
      <c r="C81" s="424" t="str">
        <f>VLOOKUP(B81,Цены!$A:$B,2,0)</f>
        <v>Штанга для синхронизации механизма Push to open / Push to open Silent, L2000, алюминий</v>
      </c>
      <c r="D81" s="462">
        <v>1</v>
      </c>
      <c r="E81" s="426">
        <f>IFERROR(VLOOKUP(B81,Sale!$A:$E,5,0),VLOOKUP(B81,Цены!$A:$G,7,0))*D81</f>
        <v>1143.98</v>
      </c>
      <c r="H81" s="43"/>
      <c r="I81" s="44"/>
      <c r="J81" s="32"/>
      <c r="K81" s="45"/>
    </row>
    <row r="82" spans="1:12" ht="30.5" customHeight="1" thickBot="1" x14ac:dyDescent="0.4">
      <c r="B82" s="541">
        <v>9219966</v>
      </c>
      <c r="C82" s="438" t="str">
        <f>VLOOKUP(B82,Цены!$A:$B,2,0)</f>
        <v>Адаптер для синхронизации для Push to open / Push to open Silent, тип A</v>
      </c>
      <c r="D82" s="463">
        <v>2</v>
      </c>
      <c r="E82" s="432">
        <f>IFERROR(VLOOKUP(B82,Sale!$A:$E,5,0),VLOOKUP(B82,Цены!$A:$G,7,0))*D82</f>
        <v>265.94</v>
      </c>
      <c r="H82" s="43"/>
      <c r="I82" s="44"/>
      <c r="J82" s="32"/>
      <c r="K82" s="45"/>
    </row>
    <row r="83" spans="1:12" x14ac:dyDescent="0.35">
      <c r="H83" s="43"/>
      <c r="I83" s="44"/>
      <c r="J83" s="32"/>
      <c r="K83" s="45"/>
    </row>
    <row r="84" spans="1:12" ht="25.5" customHeight="1" thickBot="1" x14ac:dyDescent="0.4">
      <c r="H84" s="43"/>
      <c r="I84" s="44"/>
      <c r="J84" s="32"/>
      <c r="K84" s="45"/>
    </row>
    <row r="85" spans="1:12" x14ac:dyDescent="0.35">
      <c r="B85" s="548" t="s">
        <v>9</v>
      </c>
      <c r="C85" s="17" t="s">
        <v>10</v>
      </c>
      <c r="D85" s="54" t="s">
        <v>16</v>
      </c>
      <c r="E85" s="18" t="s">
        <v>11</v>
      </c>
      <c r="H85" s="43"/>
      <c r="I85" s="44"/>
      <c r="J85" s="32"/>
      <c r="K85" s="45"/>
    </row>
    <row r="86" spans="1:12" ht="30.5" customHeight="1" thickBot="1" x14ac:dyDescent="0.4">
      <c r="B86" s="541">
        <v>9236718</v>
      </c>
      <c r="C86" s="438" t="str">
        <f>VLOOKUP(B86,Цены!$A:$B,2,0)</f>
        <v>Штанга для синхронизации механизма Push to open / Push to open Silent, L2000, алюминий</v>
      </c>
      <c r="D86" s="463">
        <v>1</v>
      </c>
      <c r="E86" s="432">
        <f>IFERROR(VLOOKUP(B86,Sale!$A:$E,5,0),VLOOKUP(B86,Цены!$A:$G,7,0))*D86</f>
        <v>1143.98</v>
      </c>
      <c r="H86" s="43"/>
      <c r="I86" s="44"/>
      <c r="J86" s="32"/>
      <c r="K86" s="45"/>
    </row>
    <row r="87" spans="1:12" x14ac:dyDescent="0.35">
      <c r="H87" s="43"/>
      <c r="I87" s="44"/>
      <c r="J87" s="32"/>
      <c r="K87" s="45"/>
    </row>
    <row r="88" spans="1:12" ht="25.5" customHeight="1" thickBot="1" x14ac:dyDescent="0.4">
      <c r="H88" s="43"/>
      <c r="I88" s="44"/>
      <c r="J88" s="32"/>
      <c r="K88" s="45"/>
    </row>
    <row r="89" spans="1:12" x14ac:dyDescent="0.35">
      <c r="B89" s="548" t="s">
        <v>9</v>
      </c>
      <c r="C89" s="17" t="s">
        <v>10</v>
      </c>
      <c r="D89" s="54" t="s">
        <v>16</v>
      </c>
      <c r="E89" s="18" t="s">
        <v>11</v>
      </c>
      <c r="H89" s="43"/>
      <c r="I89" s="44"/>
      <c r="J89" s="32"/>
      <c r="K89" s="45"/>
    </row>
    <row r="90" spans="1:12" ht="30.5" customHeight="1" thickBot="1" x14ac:dyDescent="0.4">
      <c r="B90" s="541">
        <v>9321561</v>
      </c>
      <c r="C90" s="438" t="str">
        <f>VLOOKUP(B90,Цены!$A:$B,2,0)</f>
        <v xml:space="preserve">Стабилизатор передней панели </v>
      </c>
      <c r="D90" s="463">
        <v>1</v>
      </c>
      <c r="E90" s="432">
        <f>IFERROR(VLOOKUP(B90,Sale!$A:$E,5,0),VLOOKUP(B90,Цены!$A:$G,7,0))*D90</f>
        <v>171.81</v>
      </c>
      <c r="H90" s="43"/>
      <c r="I90" s="44"/>
      <c r="J90" s="32"/>
      <c r="K90" s="45"/>
    </row>
    <row r="91" spans="1:12" x14ac:dyDescent="0.35">
      <c r="B91" s="43"/>
      <c r="C91" s="44"/>
      <c r="D91" s="32"/>
      <c r="E91" s="45"/>
      <c r="H91" s="43"/>
      <c r="I91" s="44"/>
      <c r="J91" s="32"/>
      <c r="K91" s="45"/>
    </row>
    <row r="92" spans="1:12" x14ac:dyDescent="0.35">
      <c r="B92" s="43"/>
      <c r="C92" s="44"/>
      <c r="D92" s="32"/>
      <c r="E92" s="45"/>
      <c r="H92" s="43"/>
      <c r="I92" s="44"/>
      <c r="J92" s="32"/>
      <c r="K92" s="45"/>
    </row>
    <row r="93" spans="1:12" x14ac:dyDescent="0.35">
      <c r="B93" s="43"/>
      <c r="C93" s="44"/>
      <c r="D93" s="32"/>
      <c r="E93" s="45"/>
      <c r="H93" s="43"/>
      <c r="I93" s="44"/>
      <c r="J93" s="32"/>
      <c r="K93" s="45"/>
    </row>
    <row r="94" spans="1:12" s="192" customFormat="1" ht="28.5" x14ac:dyDescent="0.65">
      <c r="A94" s="753" t="s">
        <v>451</v>
      </c>
      <c r="B94" s="753"/>
      <c r="C94" s="753"/>
      <c r="D94" s="753"/>
      <c r="E94" s="753"/>
      <c r="F94" s="753"/>
      <c r="G94" s="753"/>
      <c r="H94" s="753"/>
      <c r="I94" s="753"/>
      <c r="J94" s="753"/>
      <c r="K94" s="753"/>
      <c r="L94" s="753"/>
    </row>
    <row r="95" spans="1:12" ht="15" thickBot="1" x14ac:dyDescent="0.4"/>
    <row r="96" spans="1:12" ht="24" thickBot="1" x14ac:dyDescent="0.4">
      <c r="B96" s="797" t="s">
        <v>452</v>
      </c>
      <c r="C96" s="798"/>
      <c r="D96" s="798"/>
      <c r="E96" s="799"/>
      <c r="H96" s="797" t="s">
        <v>453</v>
      </c>
      <c r="I96" s="798"/>
      <c r="J96" s="798"/>
      <c r="K96" s="799"/>
    </row>
    <row r="97" spans="2:11" ht="172.5" customHeight="1" thickBot="1" x14ac:dyDescent="0.4">
      <c r="B97" s="570"/>
      <c r="C97" s="169"/>
      <c r="D97" s="169"/>
      <c r="E97" s="170"/>
      <c r="H97" s="570"/>
      <c r="I97" s="169"/>
      <c r="J97" s="169"/>
      <c r="K97" s="170"/>
    </row>
    <row r="98" spans="2:11" ht="18.5" customHeight="1" x14ac:dyDescent="0.35">
      <c r="B98" s="544" t="s">
        <v>80</v>
      </c>
      <c r="C98" s="659" t="s">
        <v>69</v>
      </c>
      <c r="D98" s="737">
        <v>1</v>
      </c>
      <c r="E98" s="739">
        <f>SUM(E104:E108)</f>
        <v>14272.03</v>
      </c>
      <c r="H98" s="544" t="s">
        <v>80</v>
      </c>
      <c r="I98" s="659" t="s">
        <v>69</v>
      </c>
      <c r="J98" s="737">
        <v>1</v>
      </c>
      <c r="K98" s="739">
        <f>SUM(K104:K108)</f>
        <v>19299.899999999998</v>
      </c>
    </row>
    <row r="99" spans="2:11" ht="18.5" customHeight="1" x14ac:dyDescent="0.35">
      <c r="B99" s="545" t="s">
        <v>81</v>
      </c>
      <c r="C99" s="660" t="s">
        <v>88</v>
      </c>
      <c r="D99" s="738"/>
      <c r="E99" s="740"/>
      <c r="H99" s="545" t="s">
        <v>81</v>
      </c>
      <c r="I99" s="660" t="s">
        <v>88</v>
      </c>
      <c r="J99" s="738"/>
      <c r="K99" s="740"/>
    </row>
    <row r="100" spans="2:11" ht="18.5" customHeight="1" x14ac:dyDescent="0.35">
      <c r="B100" s="545" t="s">
        <v>118</v>
      </c>
      <c r="C100" s="660" t="s">
        <v>420</v>
      </c>
      <c r="D100" s="738"/>
      <c r="E100" s="740"/>
      <c r="H100" s="545" t="s">
        <v>118</v>
      </c>
      <c r="I100" s="660" t="s">
        <v>420</v>
      </c>
      <c r="J100" s="738"/>
      <c r="K100" s="740"/>
    </row>
    <row r="101" spans="2:11" ht="18.5" customHeight="1" x14ac:dyDescent="0.35">
      <c r="B101" s="545" t="s">
        <v>343</v>
      </c>
      <c r="C101" s="660" t="s">
        <v>349</v>
      </c>
      <c r="D101" s="804"/>
      <c r="E101" s="805"/>
      <c r="H101" s="545" t="s">
        <v>343</v>
      </c>
      <c r="I101" s="660" t="s">
        <v>348</v>
      </c>
      <c r="J101" s="804"/>
      <c r="K101" s="805"/>
    </row>
    <row r="102" spans="2:11" ht="18.5" customHeight="1" x14ac:dyDescent="0.35">
      <c r="B102" s="545" t="s">
        <v>155</v>
      </c>
      <c r="C102" s="660" t="s">
        <v>162</v>
      </c>
      <c r="D102" s="806"/>
      <c r="E102" s="807"/>
      <c r="H102" s="545" t="s">
        <v>155</v>
      </c>
      <c r="I102" s="660" t="s">
        <v>808</v>
      </c>
      <c r="J102" s="806"/>
      <c r="K102" s="807"/>
    </row>
    <row r="103" spans="2:11" x14ac:dyDescent="0.35">
      <c r="B103" s="558" t="s">
        <v>9</v>
      </c>
      <c r="C103" s="35" t="s">
        <v>10</v>
      </c>
      <c r="D103" s="35" t="s">
        <v>16</v>
      </c>
      <c r="E103" s="49" t="s">
        <v>11</v>
      </c>
      <c r="H103" s="558" t="s">
        <v>9</v>
      </c>
      <c r="I103" s="35" t="s">
        <v>10</v>
      </c>
      <c r="J103" s="35" t="s">
        <v>16</v>
      </c>
      <c r="K103" s="49" t="s">
        <v>11</v>
      </c>
    </row>
    <row r="104" spans="2:11" ht="30.5" customHeight="1" x14ac:dyDescent="0.35">
      <c r="B104" s="540">
        <f>VLOOKUP(C99,DrawerSystem!$B$341:$E$349,MATCH(C98,DrawerSystem!$B$341:$E$341,0),0)</f>
        <v>9255289</v>
      </c>
      <c r="C104" s="424" t="str">
        <f>VLOOKUP(B104,Цены!$A:$B,2,0)</f>
        <v>Комплект ящика AvanTech YOU, H101, NL500, цвет белый</v>
      </c>
      <c r="D104" s="428">
        <f>D98</f>
        <v>1</v>
      </c>
      <c r="E104" s="426">
        <f>IFERROR(VLOOKUP(B104,Sale!$A:$E,5,0),VLOOKUP(B104,Цены!$A:$G,7,0))*D104</f>
        <v>4311.12</v>
      </c>
      <c r="H104" s="540">
        <f>VLOOKUP(I99,DrawerSystem!$B$352:$E$360,MATCH(I98,DrawerSystem!$B$352:$E$352,0),0)</f>
        <v>9255298</v>
      </c>
      <c r="I104" s="424" t="str">
        <f>VLOOKUP(H104,Цены!$A:$B,2,0)</f>
        <v>Комплект ящика AvanTech YOU, H139, NL500, цвет белый</v>
      </c>
      <c r="J104" s="428">
        <f>J98</f>
        <v>1</v>
      </c>
      <c r="K104" s="426">
        <f>IFERROR(VLOOKUP(H104,Sale!$A:$E,5,0),VLOOKUP(H104,Цены!$A:$G,7,0))*J104</f>
        <v>5207.87</v>
      </c>
    </row>
    <row r="105" spans="2:11" ht="30.5" customHeight="1" x14ac:dyDescent="0.35">
      <c r="B105" s="540">
        <f>VLOOKUP(C101,DrawerSystem!$L$412:$O$414,MATCH('AvanTech YOU'!C98,DrawerSystem!L411:O411,0),0)</f>
        <v>9255693</v>
      </c>
      <c r="C105" s="424" t="str">
        <f>VLOOKUP(B105,Цены!$A:$B,2,0)</f>
        <v>Передняя панель внутреннего ящика AvanTech YOU, H101, KD16, KB900, цвет белый</v>
      </c>
      <c r="D105" s="428">
        <f>D98</f>
        <v>1</v>
      </c>
      <c r="E105" s="426">
        <f>IFERROR(VLOOKUP(B105,Sale!$A:$E,5,0),VLOOKUP(B105,Цены!$A:$G,7,0))*D105</f>
        <v>6097.17</v>
      </c>
      <c r="H105" s="540">
        <f>VLOOKUP(I101,DrawerSystem!$L$425:$O$427,MATCH('AvanTech YOU'!I98,DrawerSystem!$L$424:$O$424,0),0)</f>
        <v>9255718</v>
      </c>
      <c r="I105" s="424" t="str">
        <f>VLOOKUP(H105,Цены!$A:$B,2,0)</f>
        <v>Передняя панель внутреннего ящика AvanTech YOU, H139, KD16, KB600, цвет белый</v>
      </c>
      <c r="J105" s="428">
        <f>J98</f>
        <v>1</v>
      </c>
      <c r="K105" s="426">
        <f>IFERROR(VLOOKUP(H105,Sale!$A:$E,5,0),VLOOKUP(H105,Цены!$A:$G,7,0))*J105</f>
        <v>6039.5999999999995</v>
      </c>
    </row>
    <row r="106" spans="2:11" ht="30.5" customHeight="1" x14ac:dyDescent="0.35">
      <c r="B106" s="540">
        <f>VLOOKUP(C99,CHOOSE(IF(C102="Silent System/С доводчиком",1,IF(C102="Push to Open/От нажатия",2,3)),DrawerSystem!$B$593:$G$600,DrawerSystem!$B$603:$G$610,DrawerSystem!$B$593:$G$600),MATCH(C100,DrawerSystem!$B$592:$G$592,0),0)</f>
        <v>9318192</v>
      </c>
      <c r="C106" s="424" t="str">
        <f>VLOOKUP(B106,Цены!$A:$B,2,0)</f>
        <v>Комплект направляющих Actro YOU, полного выдвижения, с демпфером Silent System, L (40 кг), EB21, NL500</v>
      </c>
      <c r="D106" s="428">
        <f>D98</f>
        <v>1</v>
      </c>
      <c r="E106" s="426">
        <f>IFERROR(VLOOKUP(B106,Sale!$A:$E,5,0),VLOOKUP(B106,Цены!$A:$G,7,0))*D106</f>
        <v>3863.7400000000002</v>
      </c>
      <c r="H106" s="540">
        <f>VLOOKUP(I99,CHOOSE(IF(I102="Silent System/С доводчиком",1,IF(I102="Push to Open/От нажатия",2,3)),DrawerSystem!$B$593:$G$600,DrawerSystem!$B$603:$G$610,DrawerSystem!$B$593:$G$600),MATCH(I100,DrawerSystem!$B$592:$G$592,0),0)</f>
        <v>9318192</v>
      </c>
      <c r="I106" s="424" t="str">
        <f>VLOOKUP(H106,Цены!$A:$B,2,0)</f>
        <v>Комплект направляющих Actro YOU, полного выдвижения, с демпфером Silent System, L (40 кг), EB21, NL500</v>
      </c>
      <c r="J106" s="428">
        <f>J98</f>
        <v>1</v>
      </c>
      <c r="K106" s="426">
        <f>IFERROR(VLOOKUP(H106,Sale!$A:$E,5,0),VLOOKUP(H106,Цены!$A:$G,7,0))*J106</f>
        <v>3863.7400000000002</v>
      </c>
    </row>
    <row r="107" spans="2:11" ht="30.5" customHeight="1" x14ac:dyDescent="0.35">
      <c r="B107" s="540" t="str">
        <f>VLOOKUP(C100,DrawerSystem!$B$643:$G$647,MATCH(C102,DrawerSystem!$B$642:$G$642,0),0)</f>
        <v>-</v>
      </c>
      <c r="C107" s="424" t="str">
        <f>VLOOKUP(B107,Цены!$A:$B,2,0)</f>
        <v>-</v>
      </c>
      <c r="D107" s="428">
        <f>D98</f>
        <v>1</v>
      </c>
      <c r="E107" s="426">
        <f>IFERROR(VLOOKUP(B107,Sale!$A:$E,5,0),VLOOKUP(B107,Цены!$A:$G,7,0))*D107</f>
        <v>0</v>
      </c>
      <c r="H107" s="540">
        <f>VLOOKUP(I100,DrawerSystem!$B$643:$G$647,MATCH(I102,DrawerSystem!$B$642:$G$642,0),0)</f>
        <v>9257891</v>
      </c>
      <c r="I107" s="424" t="str">
        <f>VLOOKUP(H107,Цены!$A:$B,2,0)</f>
        <v>Комплект механизма Push to open Silent для Actro YOU, 20 кг</v>
      </c>
      <c r="J107" s="428">
        <f>J98</f>
        <v>1</v>
      </c>
      <c r="K107" s="426">
        <f>IFERROR(VLOOKUP(H107,Sale!$A:$E,5,0),VLOOKUP(H107,Цены!$A:$G,7,0))*J107</f>
        <v>4188.6899999999996</v>
      </c>
    </row>
    <row r="108" spans="2:11" ht="30.5" customHeight="1" thickBot="1" x14ac:dyDescent="0.4">
      <c r="B108" s="541" t="str">
        <f>VLOOKUP(C101,DrawerSystem!$E$390:$H$392,MATCH('AvanTech YOU'!C98,DrawerSystem!$E$389:$H$389,0),0)</f>
        <v>-</v>
      </c>
      <c r="C108" s="438" t="str">
        <f>VLOOKUP(B108,Цены!$A:$B,2,0)</f>
        <v>-</v>
      </c>
      <c r="D108" s="454">
        <f>D98</f>
        <v>1</v>
      </c>
      <c r="E108" s="432">
        <f>IFERROR(VLOOKUP(B108,Sale!$A:$E,5,0),VLOOKUP(B108,Цены!$A:$G,7,0))*D108</f>
        <v>0</v>
      </c>
      <c r="H108" s="541" t="str">
        <f>VLOOKUP(I101,DrawerSystem!$E$398:$H$400,MATCH('AvanTech YOU'!I98,DrawerSystem!$E$397:$H$397,0),0)</f>
        <v>-</v>
      </c>
      <c r="I108" s="438" t="str">
        <f>VLOOKUP(H108,Цены!$A:$B,2,0)</f>
        <v>-</v>
      </c>
      <c r="J108" s="454">
        <f>J98</f>
        <v>1</v>
      </c>
      <c r="K108" s="432">
        <f>IFERROR(VLOOKUP(H108,Sale!$A:$E,5,0),VLOOKUP(H108,Цены!$A:$G,7,0))*J108</f>
        <v>0</v>
      </c>
    </row>
    <row r="110" spans="2:11" ht="34" customHeight="1" thickBot="1" x14ac:dyDescent="0.4"/>
    <row r="111" spans="2:11" x14ac:dyDescent="0.35">
      <c r="B111" s="548" t="s">
        <v>9</v>
      </c>
      <c r="C111" s="17" t="s">
        <v>10</v>
      </c>
      <c r="D111" s="17" t="s">
        <v>16</v>
      </c>
      <c r="E111" s="18" t="s">
        <v>11</v>
      </c>
      <c r="H111" s="548" t="s">
        <v>9</v>
      </c>
      <c r="I111" s="17" t="s">
        <v>10</v>
      </c>
      <c r="J111" s="17" t="s">
        <v>16</v>
      </c>
      <c r="K111" s="18" t="s">
        <v>11</v>
      </c>
    </row>
    <row r="112" spans="2:11" ht="30.5" customHeight="1" thickBot="1" x14ac:dyDescent="0.4">
      <c r="B112" s="541">
        <f>VLOOKUP(C98,DrawerSystem!$B$450:$C$452,2,0)</f>
        <v>9257735</v>
      </c>
      <c r="C112" s="438" t="str">
        <f>VLOOKUP(B112,Цены!$A:$B,2,0)</f>
        <v>Фиксатор передней панели внутреннего ящика AvanTech YOU, H101, цвет белый</v>
      </c>
      <c r="D112" s="439">
        <f>D98</f>
        <v>1</v>
      </c>
      <c r="E112" s="432">
        <f>IFERROR(VLOOKUP(B112,Sale!$A:$E,5,0),VLOOKUP(B112,Цены!$A:$G,7,0))*D112</f>
        <v>1144.3699999999999</v>
      </c>
      <c r="H112" s="541">
        <f>VLOOKUP(I98,DrawerSystem!$B$450:$C$452,2,0)</f>
        <v>9257735</v>
      </c>
      <c r="I112" s="438" t="str">
        <f>VLOOKUP(H112,Цены!$A:$B,2,0)</f>
        <v>Фиксатор передней панели внутреннего ящика AvanTech YOU, H101, цвет белый</v>
      </c>
      <c r="J112" s="439">
        <f>J98</f>
        <v>1</v>
      </c>
      <c r="K112" s="432">
        <f>IFERROR(VLOOKUP(H112,Sale!$A:$E,5,0),VLOOKUP(H112,Цены!$A:$G,7,0))*J112</f>
        <v>1144.3699999999999</v>
      </c>
    </row>
    <row r="113" spans="2:11" ht="49.5" customHeight="1" thickBot="1" x14ac:dyDescent="0.4"/>
    <row r="114" spans="2:11" ht="14.5" customHeight="1" x14ac:dyDescent="0.35">
      <c r="B114" s="548" t="s">
        <v>9</v>
      </c>
      <c r="C114" s="17" t="s">
        <v>10</v>
      </c>
      <c r="D114" s="17" t="s">
        <v>16</v>
      </c>
      <c r="E114" s="18" t="s">
        <v>11</v>
      </c>
      <c r="H114" s="548" t="s">
        <v>9</v>
      </c>
      <c r="I114" s="17" t="s">
        <v>10</v>
      </c>
      <c r="J114" s="17" t="s">
        <v>16</v>
      </c>
      <c r="K114" s="18" t="s">
        <v>11</v>
      </c>
    </row>
    <row r="115" spans="2:11" ht="30.5" customHeight="1" thickBot="1" x14ac:dyDescent="0.4">
      <c r="B115" s="541">
        <v>9345018</v>
      </c>
      <c r="C115" s="438" t="str">
        <f>VLOOKUP(B115,Цены!$A:$B,2,0)</f>
        <v>Комплект для синхронизации открывания ящиков  Synchro Access</v>
      </c>
      <c r="D115" s="439">
        <v>1</v>
      </c>
      <c r="E115" s="432">
        <f>IFERROR(VLOOKUP(B115,Sale!$A:$E,5,0),VLOOKUP(B115,Цены!$A:$G,7,0))*D115</f>
        <v>2188.83</v>
      </c>
      <c r="H115" s="541">
        <v>9345018</v>
      </c>
      <c r="I115" s="438" t="str">
        <f>VLOOKUP(H115,Цены!$A:$B,2,0)</f>
        <v>Комплект для синхронизации открывания ящиков  Synchro Access</v>
      </c>
      <c r="J115" s="439">
        <v>1</v>
      </c>
      <c r="K115" s="432">
        <f>IFERROR(VLOOKUP(H115,Sale!$A:$E,5,0),VLOOKUP(H115,Цены!$A:$G,7,0))*J115</f>
        <v>2188.83</v>
      </c>
    </row>
    <row r="116" spans="2:11" ht="14.5" customHeight="1" x14ac:dyDescent="0.35"/>
    <row r="117" spans="2:11" ht="19" customHeight="1" thickBot="1" x14ac:dyDescent="0.4"/>
    <row r="118" spans="2:11" ht="14" customHeight="1" x14ac:dyDescent="0.35">
      <c r="B118" s="548" t="s">
        <v>9</v>
      </c>
      <c r="C118" s="17" t="s">
        <v>10</v>
      </c>
      <c r="D118" s="54" t="s">
        <v>16</v>
      </c>
      <c r="E118" s="18" t="s">
        <v>11</v>
      </c>
      <c r="H118" s="548" t="s">
        <v>9</v>
      </c>
      <c r="I118" s="17" t="s">
        <v>10</v>
      </c>
      <c r="J118" s="54" t="s">
        <v>16</v>
      </c>
      <c r="K118" s="18" t="s">
        <v>11</v>
      </c>
    </row>
    <row r="119" spans="2:11" ht="30.5" customHeight="1" x14ac:dyDescent="0.35">
      <c r="B119" s="540">
        <v>9236718</v>
      </c>
      <c r="C119" s="424" t="str">
        <f>VLOOKUP(B119,Цены!$A:$B,2,0)</f>
        <v>Штанга для синхронизации механизма Push to open / Push to open Silent, L2000, алюминий</v>
      </c>
      <c r="D119" s="462">
        <v>1</v>
      </c>
      <c r="E119" s="426">
        <f>IFERROR(VLOOKUP(B119,Sale!$A:$E,5,0),VLOOKUP(B119,Цены!$A:$G,7,0))*D119</f>
        <v>1143.98</v>
      </c>
      <c r="H119" s="540">
        <v>9236718</v>
      </c>
      <c r="I119" s="424" t="str">
        <f>VLOOKUP(H119,Цены!$A:$B,2,0)</f>
        <v>Штанга для синхронизации механизма Push to open / Push to open Silent, L2000, алюминий</v>
      </c>
      <c r="J119" s="462">
        <v>1</v>
      </c>
      <c r="K119" s="426">
        <f>IFERROR(VLOOKUP(H119,Sale!$A:$E,5,0),VLOOKUP(H119,Цены!$A:$G,7,0))*J119</f>
        <v>1143.98</v>
      </c>
    </row>
    <row r="120" spans="2:11" ht="30.5" customHeight="1" thickBot="1" x14ac:dyDescent="0.4">
      <c r="B120" s="541">
        <v>9219966</v>
      </c>
      <c r="C120" s="438" t="str">
        <f>VLOOKUP(B120,Цены!$A:$B,2,0)</f>
        <v>Адаптер для синхронизации для Push to open / Push to open Silent, тип A</v>
      </c>
      <c r="D120" s="463">
        <v>2</v>
      </c>
      <c r="E120" s="432">
        <f>IFERROR(VLOOKUP(B120,Sale!$A:$E,5,0),VLOOKUP(B120,Цены!$A:$G,7,0))*D120</f>
        <v>265.94</v>
      </c>
      <c r="H120" s="541">
        <v>9219966</v>
      </c>
      <c r="I120" s="438" t="str">
        <f>VLOOKUP(H120,Цены!$A:$B,2,0)</f>
        <v>Адаптер для синхронизации для Push to open / Push to open Silent, тип A</v>
      </c>
      <c r="J120" s="463">
        <v>2</v>
      </c>
      <c r="K120" s="432">
        <f>IFERROR(VLOOKUP(H120,Sale!$A:$E,5,0),VLOOKUP(H120,Цены!$A:$G,7,0))*J120</f>
        <v>265.94</v>
      </c>
    </row>
    <row r="121" spans="2:11" ht="14" customHeight="1" x14ac:dyDescent="0.35"/>
    <row r="122" spans="2:11" ht="25.5" customHeight="1" thickBot="1" x14ac:dyDescent="0.4"/>
    <row r="123" spans="2:11" ht="14" customHeight="1" x14ac:dyDescent="0.35">
      <c r="B123" s="548" t="s">
        <v>9</v>
      </c>
      <c r="C123" s="17" t="s">
        <v>10</v>
      </c>
      <c r="D123" s="54" t="s">
        <v>16</v>
      </c>
      <c r="E123" s="18" t="s">
        <v>11</v>
      </c>
      <c r="H123" s="548" t="s">
        <v>9</v>
      </c>
      <c r="I123" s="17" t="s">
        <v>10</v>
      </c>
      <c r="J123" s="54" t="s">
        <v>16</v>
      </c>
      <c r="K123" s="18" t="s">
        <v>11</v>
      </c>
    </row>
    <row r="124" spans="2:11" ht="30.5" customHeight="1" thickBot="1" x14ac:dyDescent="0.4">
      <c r="B124" s="541">
        <v>9236718</v>
      </c>
      <c r="C124" s="438" t="str">
        <f>VLOOKUP(B124,Цены!$A:$B,2,0)</f>
        <v>Штанга для синхронизации механизма Push to open / Push to open Silent, L2000, алюминий</v>
      </c>
      <c r="D124" s="463">
        <v>1</v>
      </c>
      <c r="E124" s="432">
        <f>IFERROR(VLOOKUP(B124,Sale!$A:$E,5,0),VLOOKUP(B124,Цены!$A:$G,7,0))*D124</f>
        <v>1143.98</v>
      </c>
      <c r="H124" s="541">
        <v>9236718</v>
      </c>
      <c r="I124" s="438" t="str">
        <f>VLOOKUP(H124,Цены!$A:$B,2,0)</f>
        <v>Штанга для синхронизации механизма Push to open / Push to open Silent, L2000, алюминий</v>
      </c>
      <c r="J124" s="463">
        <v>1</v>
      </c>
      <c r="K124" s="432">
        <f>IFERROR(VLOOKUP(H124,Sale!$A:$E,5,0),VLOOKUP(H124,Цены!$A:$G,7,0))*J124</f>
        <v>1143.98</v>
      </c>
    </row>
    <row r="125" spans="2:11" ht="14" customHeight="1" x14ac:dyDescent="0.35"/>
    <row r="126" spans="2:11" ht="25.5" customHeight="1" thickBot="1" x14ac:dyDescent="0.4"/>
    <row r="127" spans="2:11" ht="14" customHeight="1" x14ac:dyDescent="0.35">
      <c r="B127" s="548" t="s">
        <v>9</v>
      </c>
      <c r="C127" s="17" t="s">
        <v>10</v>
      </c>
      <c r="D127" s="54" t="s">
        <v>16</v>
      </c>
      <c r="E127" s="18" t="s">
        <v>11</v>
      </c>
      <c r="H127" s="548" t="s">
        <v>9</v>
      </c>
      <c r="I127" s="17" t="s">
        <v>10</v>
      </c>
      <c r="J127" s="54" t="s">
        <v>16</v>
      </c>
      <c r="K127" s="18" t="s">
        <v>11</v>
      </c>
    </row>
    <row r="128" spans="2:11" ht="30.5" customHeight="1" thickBot="1" x14ac:dyDescent="0.4">
      <c r="B128" s="541">
        <v>9257641</v>
      </c>
      <c r="C128" s="438" t="str">
        <f>VLOOKUP(B128,Цены!$A:$B,2,0)</f>
        <v>Стабилизатор передней панели внутреннего ящика AvanTech YOU</v>
      </c>
      <c r="D128" s="463">
        <v>1</v>
      </c>
      <c r="E128" s="432">
        <f>IFERROR(VLOOKUP(B128,Sale!$A:$E,5,0),VLOOKUP(B128,Цены!$A:$G,7,0))*D128</f>
        <v>217.52000000000004</v>
      </c>
      <c r="H128" s="541">
        <v>9257641</v>
      </c>
      <c r="I128" s="438" t="str">
        <f>VLOOKUP(H128,Цены!$A:$B,2,0)</f>
        <v>Стабилизатор передней панели внутреннего ящика AvanTech YOU</v>
      </c>
      <c r="J128" s="463">
        <v>1</v>
      </c>
      <c r="K128" s="432">
        <f>IFERROR(VLOOKUP(H128,Sale!$A:$E,5,0),VLOOKUP(H128,Цены!$A:$G,7,0))*J128</f>
        <v>217.52000000000004</v>
      </c>
    </row>
    <row r="129" spans="2:5" ht="14" customHeight="1" x14ac:dyDescent="0.35"/>
    <row r="130" spans="2:5" ht="14" customHeight="1" x14ac:dyDescent="0.35"/>
    <row r="131" spans="2:5" ht="14" customHeight="1" thickBot="1" x14ac:dyDescent="0.4"/>
    <row r="132" spans="2:5" ht="24" thickBot="1" x14ac:dyDescent="0.4">
      <c r="B132" s="797" t="s">
        <v>454</v>
      </c>
      <c r="C132" s="798"/>
      <c r="D132" s="798"/>
      <c r="E132" s="799"/>
    </row>
    <row r="133" spans="2:5" ht="172.5" customHeight="1" thickBot="1" x14ac:dyDescent="0.4">
      <c r="B133" s="570"/>
      <c r="C133" s="169"/>
      <c r="D133" s="169"/>
      <c r="E133" s="170"/>
    </row>
    <row r="134" spans="2:5" ht="18.5" customHeight="1" x14ac:dyDescent="0.35">
      <c r="B134" s="544" t="s">
        <v>80</v>
      </c>
      <c r="C134" s="659" t="s">
        <v>67</v>
      </c>
      <c r="D134" s="737">
        <v>1</v>
      </c>
      <c r="E134" s="739">
        <f>SUM(E140:E144)</f>
        <v>30851.71</v>
      </c>
    </row>
    <row r="135" spans="2:5" ht="18.5" customHeight="1" x14ac:dyDescent="0.35">
      <c r="B135" s="545" t="s">
        <v>81</v>
      </c>
      <c r="C135" s="660" t="s">
        <v>88</v>
      </c>
      <c r="D135" s="738"/>
      <c r="E135" s="740"/>
    </row>
    <row r="136" spans="2:5" ht="18.5" customHeight="1" x14ac:dyDescent="0.35">
      <c r="B136" s="545" t="s">
        <v>118</v>
      </c>
      <c r="C136" s="660" t="s">
        <v>420</v>
      </c>
      <c r="D136" s="738"/>
      <c r="E136" s="740"/>
    </row>
    <row r="137" spans="2:5" ht="18.5" customHeight="1" x14ac:dyDescent="0.35">
      <c r="B137" s="545" t="s">
        <v>343</v>
      </c>
      <c r="C137" s="660" t="s">
        <v>344</v>
      </c>
      <c r="D137" s="804"/>
      <c r="E137" s="805"/>
    </row>
    <row r="138" spans="2:5" ht="18.5" customHeight="1" x14ac:dyDescent="0.35">
      <c r="B138" s="545" t="s">
        <v>155</v>
      </c>
      <c r="C138" s="660" t="s">
        <v>162</v>
      </c>
      <c r="D138" s="806"/>
      <c r="E138" s="807"/>
    </row>
    <row r="139" spans="2:5" x14ac:dyDescent="0.35">
      <c r="B139" s="558" t="s">
        <v>9</v>
      </c>
      <c r="C139" s="35" t="s">
        <v>10</v>
      </c>
      <c r="D139" s="35" t="s">
        <v>16</v>
      </c>
      <c r="E139" s="49" t="s">
        <v>11</v>
      </c>
    </row>
    <row r="140" spans="2:5" ht="30.5" customHeight="1" x14ac:dyDescent="0.35">
      <c r="B140" s="540">
        <f>VLOOKUP(C135,DrawerSystem!$B$363:$E$371,MATCH(C134,DrawerSystem!$B$363:$E$363,0),0)</f>
        <v>9255347</v>
      </c>
      <c r="C140" s="424" t="str">
        <f>VLOOKUP(B140,Цены!$A:$B,2,0)</f>
        <v>Комплект короба AvanTech YOU, H187, NL500, цвет антрацит</v>
      </c>
      <c r="D140" s="428">
        <f>D134</f>
        <v>1</v>
      </c>
      <c r="E140" s="426">
        <f>IFERROR(VLOOKUP(B140,Sale!$A:$E,5,0),VLOOKUP(B140,Цены!$A:$G,7,0))*D140</f>
        <v>6525.39</v>
      </c>
    </row>
    <row r="141" spans="2:5" ht="30.5" customHeight="1" x14ac:dyDescent="0.35">
      <c r="B141" s="540">
        <f>VLOOKUP(C137,DrawerSystem!$L$435:$O$437,MATCH(C134,DrawerSystem!$L$434:$O$434,0),0)</f>
        <v>9257279</v>
      </c>
      <c r="C141" s="424" t="str">
        <f>VLOOKUP(B141,Цены!$A:$B,2,0)</f>
        <v>Передняя панель внутреннего короба AvanTech YOU, H187, L2000, алюминий, цвет антрацит</v>
      </c>
      <c r="D141" s="428">
        <f>D134</f>
        <v>1</v>
      </c>
      <c r="E141" s="426">
        <f>IFERROR(VLOOKUP(B141,Sale!$A:$E,5,0),VLOOKUP(B141,Цены!$A:$G,7,0))*D141</f>
        <v>19354.349999999999</v>
      </c>
    </row>
    <row r="142" spans="2:5" ht="30.5" customHeight="1" x14ac:dyDescent="0.35">
      <c r="B142" s="540">
        <f>VLOOKUP(C135,CHOOSE(IF(C138="Silent System/С доводчиком",1,IF(C138="Push to Open/От нажатия",2,3)),DrawerSystem!$B$593:$G$600,DrawerSystem!$B$603:$G$610,DrawerSystem!$B$593:$G$600),MATCH(C136,DrawerSystem!$B$592:$G$592,0),0)</f>
        <v>9318192</v>
      </c>
      <c r="C142" s="424" t="str">
        <f>VLOOKUP(B142,Цены!$A:$B,2,0)</f>
        <v>Комплект направляющих Actro YOU, полного выдвижения, с демпфером Silent System, L (40 кг), EB21, NL500</v>
      </c>
      <c r="D142" s="428">
        <f>D134</f>
        <v>1</v>
      </c>
      <c r="E142" s="426">
        <f>IFERROR(VLOOKUP(B142,Sale!$A:$E,5,0),VLOOKUP(B142,Цены!$A:$G,7,0))*D142</f>
        <v>3863.7400000000002</v>
      </c>
    </row>
    <row r="143" spans="2:5" ht="30.5" customHeight="1" x14ac:dyDescent="0.35">
      <c r="B143" s="540" t="str">
        <f>VLOOKUP(C136,DrawerSystem!$B$653:$G$657,MATCH(C138,DrawerSystem!$B$652:$G$652,0),0)</f>
        <v>-</v>
      </c>
      <c r="C143" s="424" t="str">
        <f>VLOOKUP(B143,Цены!$A:$B,2,0)</f>
        <v>-</v>
      </c>
      <c r="D143" s="428">
        <f>D134</f>
        <v>1</v>
      </c>
      <c r="E143" s="426">
        <f>IFERROR(VLOOKUP(B143,Sale!$A:$E,5,0),VLOOKUP(B143,Цены!$A:$G,7,0))*D143</f>
        <v>0</v>
      </c>
    </row>
    <row r="144" spans="2:5" ht="30.5" customHeight="1" thickBot="1" x14ac:dyDescent="0.4">
      <c r="B144" s="541">
        <f>VLOOKUP(C137,DrawerSystem!$E$407:$H$409,MATCH(C134,DrawerSystem!$E$406:$H$406,0),0)</f>
        <v>9257621</v>
      </c>
      <c r="C144" s="464" t="str">
        <f>VLOOKUP(B144,Цены!$A:$B,2,0)</f>
        <v>Комплект соединителей передней панели внутреннего короба AvanTech YOU, H187, цвет антрацит</v>
      </c>
      <c r="D144" s="439">
        <f>D134</f>
        <v>1</v>
      </c>
      <c r="E144" s="432">
        <f>IFERROR(VLOOKUP(B144,Sale!$A:$E,5,0),VLOOKUP(B144,Цены!$A:$G,7,0))*D144</f>
        <v>1108.23</v>
      </c>
    </row>
    <row r="145" spans="2:11" ht="14.5" customHeight="1" x14ac:dyDescent="0.35">
      <c r="B145" s="43"/>
      <c r="C145" s="172"/>
      <c r="D145" s="32"/>
      <c r="E145" s="45"/>
    </row>
    <row r="146" spans="2:11" ht="34" customHeight="1" thickBot="1" x14ac:dyDescent="0.4"/>
    <row r="147" spans="2:11" x14ac:dyDescent="0.35">
      <c r="B147" s="548" t="s">
        <v>9</v>
      </c>
      <c r="C147" s="17" t="s">
        <v>10</v>
      </c>
      <c r="D147" s="17" t="s">
        <v>16</v>
      </c>
      <c r="E147" s="18" t="s">
        <v>11</v>
      </c>
      <c r="H147" s="556"/>
      <c r="I147" s="348"/>
      <c r="J147" s="348"/>
      <c r="K147" s="348"/>
    </row>
    <row r="148" spans="2:11" ht="30.5" customHeight="1" thickBot="1" x14ac:dyDescent="0.4">
      <c r="B148" s="541">
        <f>VLOOKUP(C134,DrawerSystem!$B$450:$C$452,2,0)</f>
        <v>9257736</v>
      </c>
      <c r="C148" s="438" t="str">
        <f>VLOOKUP(B148,Цены!$A:$B,2,0)</f>
        <v>Фиксатор передней панели внутреннего ящика AvanTech YOU, H101, цвет антрацит</v>
      </c>
      <c r="D148" s="439">
        <f>D134</f>
        <v>1</v>
      </c>
      <c r="E148" s="432">
        <f>IFERROR(VLOOKUP(B148,Sale!$A:$E,5,0),VLOOKUP(B148,Цены!$A:$G,7,0))*D148</f>
        <v>1144.3699999999999</v>
      </c>
      <c r="H148" s="203"/>
      <c r="I148" s="44"/>
      <c r="J148" s="32"/>
      <c r="K148" s="45"/>
    </row>
    <row r="149" spans="2:11" ht="51" customHeight="1" thickBot="1" x14ac:dyDescent="0.4">
      <c r="H149" s="203"/>
      <c r="I149" s="44"/>
      <c r="J149" s="32"/>
      <c r="K149" s="45"/>
    </row>
    <row r="150" spans="2:11" ht="14.5" customHeight="1" x14ac:dyDescent="0.35">
      <c r="B150" s="548" t="s">
        <v>9</v>
      </c>
      <c r="C150" s="17" t="s">
        <v>10</v>
      </c>
      <c r="D150" s="17" t="s">
        <v>16</v>
      </c>
      <c r="E150" s="18" t="s">
        <v>11</v>
      </c>
      <c r="H150" s="203"/>
      <c r="I150" s="44"/>
      <c r="J150" s="32"/>
      <c r="K150" s="45"/>
    </row>
    <row r="151" spans="2:11" ht="30.5" customHeight="1" thickBot="1" x14ac:dyDescent="0.4">
      <c r="B151" s="541">
        <v>9345018</v>
      </c>
      <c r="C151" s="438" t="str">
        <f>VLOOKUP(B151,Цены!$A:$B,2,0)</f>
        <v>Комплект для синхронизации открывания ящиков  Synchro Access</v>
      </c>
      <c r="D151" s="439">
        <v>1</v>
      </c>
      <c r="E151" s="432">
        <f>IFERROR(VLOOKUP(B151,Sale!$A:$E,5,0),VLOOKUP(B151,Цены!$A:$G,7,0))*D151</f>
        <v>2188.83</v>
      </c>
      <c r="H151" s="203"/>
      <c r="I151" s="44"/>
      <c r="J151" s="32"/>
      <c r="K151" s="45"/>
    </row>
    <row r="152" spans="2:11" ht="25.5" customHeight="1" x14ac:dyDescent="0.35"/>
    <row r="153" spans="2:11" ht="14.5" customHeight="1" thickBot="1" x14ac:dyDescent="0.4"/>
    <row r="154" spans="2:11" ht="14.5" customHeight="1" x14ac:dyDescent="0.35">
      <c r="B154" s="548" t="s">
        <v>9</v>
      </c>
      <c r="C154" s="17" t="s">
        <v>10</v>
      </c>
      <c r="D154" s="54" t="s">
        <v>16</v>
      </c>
      <c r="E154" s="18" t="s">
        <v>11</v>
      </c>
    </row>
    <row r="155" spans="2:11" ht="30.5" customHeight="1" x14ac:dyDescent="0.35">
      <c r="B155" s="540">
        <v>9236718</v>
      </c>
      <c r="C155" s="424" t="str">
        <f>VLOOKUP(B155,Цены!$A:$B,2,0)</f>
        <v>Штанга для синхронизации механизма Push to open / Push to open Silent, L2000, алюминий</v>
      </c>
      <c r="D155" s="462">
        <v>1</v>
      </c>
      <c r="E155" s="426">
        <f>IFERROR(VLOOKUP(B155,Sale!$A:$E,5,0),VLOOKUP(B155,Цены!$A:$G,7,0))*D155</f>
        <v>1143.98</v>
      </c>
    </row>
    <row r="156" spans="2:11" ht="30.5" customHeight="1" thickBot="1" x14ac:dyDescent="0.4">
      <c r="B156" s="541">
        <v>9219966</v>
      </c>
      <c r="C156" s="438" t="str">
        <f>VLOOKUP(B156,Цены!$A:$B,2,0)</f>
        <v>Адаптер для синхронизации для Push to open / Push to open Silent, тип A</v>
      </c>
      <c r="D156" s="463">
        <v>2</v>
      </c>
      <c r="E156" s="432">
        <f>IFERROR(VLOOKUP(B156,Sale!$A:$E,5,0),VLOOKUP(B156,Цены!$A:$G,7,0))*D156</f>
        <v>265.94</v>
      </c>
    </row>
    <row r="157" spans="2:11" ht="14.5" customHeight="1" x14ac:dyDescent="0.35"/>
    <row r="158" spans="2:11" ht="25.5" customHeight="1" thickBot="1" x14ac:dyDescent="0.4"/>
    <row r="159" spans="2:11" ht="14.5" customHeight="1" x14ac:dyDescent="0.35">
      <c r="B159" s="548" t="s">
        <v>9</v>
      </c>
      <c r="C159" s="17" t="s">
        <v>10</v>
      </c>
      <c r="D159" s="54" t="s">
        <v>16</v>
      </c>
      <c r="E159" s="18" t="s">
        <v>11</v>
      </c>
    </row>
    <row r="160" spans="2:11" ht="30.5" customHeight="1" thickBot="1" x14ac:dyDescent="0.4">
      <c r="B160" s="541">
        <v>9236718</v>
      </c>
      <c r="C160" s="438" t="str">
        <f>VLOOKUP(B160,Цены!$A:$B,2,0)</f>
        <v>Штанга для синхронизации механизма Push to open / Push to open Silent, L2000, алюминий</v>
      </c>
      <c r="D160" s="463">
        <v>1</v>
      </c>
      <c r="E160" s="432">
        <f>IFERROR(VLOOKUP(B160,Sale!$A:$E,5,0),VLOOKUP(B160,Цены!$A:$G,7,0))*D160</f>
        <v>1143.98</v>
      </c>
    </row>
    <row r="161" spans="1:12" ht="14.5" customHeight="1" x14ac:dyDescent="0.35"/>
    <row r="162" spans="1:12" ht="25.5" customHeight="1" thickBot="1" x14ac:dyDescent="0.4"/>
    <row r="163" spans="1:12" ht="14.5" customHeight="1" x14ac:dyDescent="0.35">
      <c r="B163" s="548" t="s">
        <v>9</v>
      </c>
      <c r="C163" s="17" t="s">
        <v>10</v>
      </c>
      <c r="D163" s="54" t="s">
        <v>16</v>
      </c>
      <c r="E163" s="18" t="s">
        <v>11</v>
      </c>
    </row>
    <row r="164" spans="1:12" ht="30.5" customHeight="1" thickBot="1" x14ac:dyDescent="0.4">
      <c r="B164" s="541">
        <v>9257641</v>
      </c>
      <c r="C164" s="438" t="str">
        <f>VLOOKUP(B164,Цены!$A:$B,2,0)</f>
        <v>Стабилизатор передней панели внутреннего ящика AvanTech YOU</v>
      </c>
      <c r="D164" s="463">
        <v>1</v>
      </c>
      <c r="E164" s="432">
        <f>IFERROR(VLOOKUP(B164,Sale!$A:$E,5,0),VLOOKUP(B164,Цены!$A:$G,7,0))*D164</f>
        <v>217.52000000000004</v>
      </c>
    </row>
    <row r="165" spans="1:12" ht="14.5" customHeight="1" x14ac:dyDescent="0.35">
      <c r="B165" s="43"/>
      <c r="C165" s="172"/>
      <c r="D165" s="32"/>
      <c r="E165" s="45"/>
    </row>
    <row r="166" spans="1:12" ht="14.5" customHeight="1" x14ac:dyDescent="0.35">
      <c r="B166" s="43"/>
      <c r="C166" s="172"/>
      <c r="D166" s="32"/>
      <c r="E166" s="45"/>
    </row>
    <row r="167" spans="1:12" ht="14.5" customHeight="1" x14ac:dyDescent="0.35">
      <c r="B167" s="43"/>
      <c r="C167" s="172"/>
      <c r="D167" s="32"/>
      <c r="E167" s="45"/>
    </row>
    <row r="168" spans="1:12" s="192" customFormat="1" ht="63.5" customHeight="1" x14ac:dyDescent="0.35">
      <c r="A168" s="752" t="s">
        <v>450</v>
      </c>
      <c r="B168" s="752"/>
      <c r="C168" s="752"/>
      <c r="D168" s="752"/>
      <c r="E168" s="752"/>
      <c r="F168" s="752"/>
      <c r="G168" s="752"/>
      <c r="H168" s="752"/>
      <c r="I168" s="752"/>
      <c r="J168" s="752"/>
      <c r="K168" s="752"/>
      <c r="L168" s="752"/>
    </row>
    <row r="169" spans="1:12" ht="15" thickBot="1" x14ac:dyDescent="0.4"/>
    <row r="170" spans="1:12" ht="23.5" x14ac:dyDescent="0.35">
      <c r="B170" s="797" t="s">
        <v>407</v>
      </c>
      <c r="C170" s="798"/>
      <c r="D170" s="798"/>
      <c r="E170" s="799"/>
      <c r="H170" s="797" t="s">
        <v>417</v>
      </c>
      <c r="I170" s="798"/>
      <c r="J170" s="798"/>
      <c r="K170" s="799"/>
    </row>
    <row r="171" spans="1:12" ht="172.5" customHeight="1" x14ac:dyDescent="0.35">
      <c r="B171" s="569"/>
      <c r="C171" s="166"/>
      <c r="D171" s="166"/>
      <c r="E171" s="167"/>
      <c r="H171" s="569"/>
      <c r="I171" s="166"/>
      <c r="J171" s="166"/>
      <c r="K171" s="167"/>
    </row>
    <row r="172" spans="1:12" ht="14.5" customHeight="1" x14ac:dyDescent="0.35">
      <c r="B172" s="569"/>
      <c r="C172" s="166"/>
      <c r="D172" s="166"/>
      <c r="E172" s="167"/>
      <c r="H172" s="569"/>
      <c r="I172" s="166"/>
      <c r="J172" s="166"/>
      <c r="K172" s="167"/>
    </row>
    <row r="173" spans="1:12" ht="14.5" customHeight="1" thickBot="1" x14ac:dyDescent="0.4">
      <c r="B173" s="569"/>
      <c r="C173" s="166"/>
      <c r="D173" s="166"/>
      <c r="E173" s="167"/>
      <c r="H173" s="569"/>
      <c r="I173" s="166"/>
      <c r="J173" s="166"/>
      <c r="K173" s="167"/>
    </row>
    <row r="174" spans="1:12" ht="18.5" customHeight="1" x14ac:dyDescent="0.35">
      <c r="B174" s="544" t="s">
        <v>80</v>
      </c>
      <c r="C174" s="659" t="s">
        <v>82</v>
      </c>
      <c r="D174" s="731">
        <v>1</v>
      </c>
      <c r="E174" s="734">
        <f>SUM(E180:E183)</f>
        <v>11465.24</v>
      </c>
      <c r="H174" s="544" t="s">
        <v>80</v>
      </c>
      <c r="I174" s="664" t="s">
        <v>67</v>
      </c>
      <c r="J174" s="737">
        <v>1</v>
      </c>
      <c r="K174" s="739">
        <f>SUM(K180:K184)</f>
        <v>21093.02</v>
      </c>
    </row>
    <row r="175" spans="1:12" ht="18.5" customHeight="1" x14ac:dyDescent="0.35">
      <c r="B175" s="545" t="s">
        <v>81</v>
      </c>
      <c r="C175" s="660" t="s">
        <v>88</v>
      </c>
      <c r="D175" s="732"/>
      <c r="E175" s="735"/>
      <c r="H175" s="545" t="s">
        <v>81</v>
      </c>
      <c r="I175" s="665" t="s">
        <v>88</v>
      </c>
      <c r="J175" s="738"/>
      <c r="K175" s="740"/>
    </row>
    <row r="176" spans="1:12" ht="18.5" customHeight="1" x14ac:dyDescent="0.35">
      <c r="B176" s="545" t="s">
        <v>118</v>
      </c>
      <c r="C176" s="660" t="s">
        <v>420</v>
      </c>
      <c r="D176" s="732"/>
      <c r="E176" s="735"/>
      <c r="H176" s="545" t="s">
        <v>118</v>
      </c>
      <c r="I176" s="665" t="s">
        <v>420</v>
      </c>
      <c r="J176" s="738"/>
      <c r="K176" s="740"/>
    </row>
    <row r="177" spans="2:11" ht="18.5" customHeight="1" x14ac:dyDescent="0.35">
      <c r="B177" s="545" t="s">
        <v>155</v>
      </c>
      <c r="C177" s="660" t="s">
        <v>162</v>
      </c>
      <c r="D177" s="733"/>
      <c r="E177" s="736"/>
      <c r="H177" s="545" t="s">
        <v>155</v>
      </c>
      <c r="I177" s="665" t="s">
        <v>162</v>
      </c>
      <c r="J177" s="804"/>
      <c r="K177" s="805"/>
    </row>
    <row r="178" spans="2:11" ht="18.5" customHeight="1" x14ac:dyDescent="0.35">
      <c r="B178" s="808"/>
      <c r="C178" s="809"/>
      <c r="D178" s="809"/>
      <c r="E178" s="810"/>
      <c r="H178" s="545" t="s">
        <v>343</v>
      </c>
      <c r="I178" s="671" t="s">
        <v>347</v>
      </c>
      <c r="J178" s="806"/>
      <c r="K178" s="807"/>
    </row>
    <row r="179" spans="2:11" x14ac:dyDescent="0.35">
      <c r="B179" s="558" t="s">
        <v>9</v>
      </c>
      <c r="C179" s="35" t="s">
        <v>10</v>
      </c>
      <c r="D179" s="35" t="s">
        <v>16</v>
      </c>
      <c r="E179" s="49" t="s">
        <v>11</v>
      </c>
      <c r="H179" s="558" t="s">
        <v>9</v>
      </c>
      <c r="I179" s="35" t="s">
        <v>10</v>
      </c>
      <c r="J179" s="35" t="s">
        <v>16</v>
      </c>
      <c r="K179" s="49" t="s">
        <v>11</v>
      </c>
    </row>
    <row r="180" spans="2:11" ht="30.5" customHeight="1" x14ac:dyDescent="0.35">
      <c r="B180" s="540">
        <f>VLOOKUP(C175,DrawerSystem!$B$413:$E$418,MATCH(C174,DrawerSystem!$B$412:$E$412,0),0)</f>
        <v>9257176</v>
      </c>
      <c r="C180" s="424" t="str">
        <f>VLOOKUP(B180,Цены!$A:$B,2,0)</f>
        <v>Комплект короба AvanTech YOU Inlay, H187, NL500, цвет серебристый</v>
      </c>
      <c r="D180" s="428">
        <f>D174</f>
        <v>1</v>
      </c>
      <c r="E180" s="426">
        <f>IFERROR(VLOOKUP(B180,Sale!$A:$E,5,0),VLOOKUP(B180,Цены!$A:$G,7,0))*D180</f>
        <v>6721.079999999999</v>
      </c>
      <c r="H180" s="540">
        <f>VLOOKUP(I175,DrawerSystem!$B$413:$E$418,MATCH(I174,DrawerSystem!$B$412:$E$412,0),0)</f>
        <v>9257190</v>
      </c>
      <c r="I180" s="424" t="str">
        <f>VLOOKUP(H180,Цены!$A:$B,2,0)</f>
        <v>Комплект короба AvanTech YOU Inlay, H187, NL500, цвет антрацит</v>
      </c>
      <c r="J180" s="428">
        <f>J174</f>
        <v>1</v>
      </c>
      <c r="K180" s="426">
        <f>IFERROR(VLOOKUP(H180,Sale!$A:$E,5,0),VLOOKUP(H180,Цены!$A:$G,7,0))*J180</f>
        <v>6721.079999999999</v>
      </c>
    </row>
    <row r="181" spans="2:11" ht="30.5" customHeight="1" x14ac:dyDescent="0.35">
      <c r="B181" s="540">
        <v>9257257</v>
      </c>
      <c r="C181" s="424" t="str">
        <f>VLOOKUP(B181,Цены!$A:$B,2,0)</f>
        <v>Соединитель передней панели AvanTech YOU Inlay, H187, под прикручивание</v>
      </c>
      <c r="D181" s="428">
        <f>D174*2</f>
        <v>2</v>
      </c>
      <c r="E181" s="426">
        <f>IFERROR(VLOOKUP(B181,Sale!$A:$E,5,0),VLOOKUP(B181,Цены!$A:$G,7,0))*D181</f>
        <v>880.42</v>
      </c>
      <c r="H181" s="540">
        <f>VLOOKUP(I175,CHOOSE(IF(I177="Silent System/С доводчиком",1,IF(I177="Push to Open/От нажатия",2,3)),DrawerSystem!$B$593:$G$600,DrawerSystem!$B$603:$G$610,DrawerSystem!$B$593:$G$600),MATCH(I176,DrawerSystem!$B$592:$G$592,0),0)</f>
        <v>9318192</v>
      </c>
      <c r="I181" s="424" t="str">
        <f>VLOOKUP(H181,Цены!$A:$B,2,0)</f>
        <v>Комплект направляющих Actro YOU, полного выдвижения, с демпфером Silent System, L (40 кг), EB21, NL500</v>
      </c>
      <c r="J181" s="428">
        <f>J174</f>
        <v>1</v>
      </c>
      <c r="K181" s="426">
        <f>IFERROR(VLOOKUP(H181,Sale!$A:$E,5,0),VLOOKUP(H181,Цены!$A:$G,7,0))*J181</f>
        <v>3863.7400000000002</v>
      </c>
    </row>
    <row r="182" spans="2:11" ht="30.5" customHeight="1" x14ac:dyDescent="0.35">
      <c r="B182" s="540">
        <f>VLOOKUP(C175,CHOOSE(IF(C177="Silent System/С доводчиком",1,IF(C177="Push to Open/От нажатия",2,3)),DrawerSystem!$B$593:$G$600,DrawerSystem!$B$603:$G$610,DrawerSystem!$B$593:$G$600),MATCH(C176,DrawerSystem!$B$592:$G$592,0),0)</f>
        <v>9318192</v>
      </c>
      <c r="C182" s="424" t="str">
        <f>VLOOKUP(B182,Цены!$A:$B,2,0)</f>
        <v>Комплект направляющих Actro YOU, полного выдвижения, с демпфером Silent System, L (40 кг), EB21, NL500</v>
      </c>
      <c r="D182" s="428">
        <f>D174</f>
        <v>1</v>
      </c>
      <c r="E182" s="426">
        <f>IFERROR(VLOOKUP(B182,Sale!$A:$E,5,0),VLOOKUP(B182,Цены!$A:$G,7,0))*D182</f>
        <v>3863.7400000000002</v>
      </c>
      <c r="H182" s="540" t="str">
        <f>VLOOKUP(I176,DrawerSystem!$B$653:$G$657,MATCH(I177,DrawerSystem!$B$652:$G$652,0),0)</f>
        <v>-</v>
      </c>
      <c r="I182" s="424" t="str">
        <f>VLOOKUP(H182,Цены!$A:$B,2,0)</f>
        <v>-</v>
      </c>
      <c r="J182" s="428">
        <f>J174</f>
        <v>1</v>
      </c>
      <c r="K182" s="426">
        <f>IFERROR(VLOOKUP(H182,Sale!$A:$E,5,0),VLOOKUP(H182,Цены!$A:$G,7,0))*J182</f>
        <v>0</v>
      </c>
    </row>
    <row r="183" spans="2:11" ht="30.5" customHeight="1" thickBot="1" x14ac:dyDescent="0.4">
      <c r="B183" s="541" t="str">
        <f>VLOOKUP(C176,DrawerSystem!$B$653:$G$657,MATCH(C177,DrawerSystem!$B$652:$G$652,0),0)</f>
        <v>-</v>
      </c>
      <c r="C183" s="438" t="str">
        <f>VLOOKUP(B183,Цены!$A:$B,2,0)</f>
        <v>-</v>
      </c>
      <c r="D183" s="454">
        <f>D174</f>
        <v>1</v>
      </c>
      <c r="E183" s="432">
        <f>IFERROR(VLOOKUP(B183,Sale!$A:$E,5,0),VLOOKUP(B183,Цены!$A:$G,7,0))*D183</f>
        <v>0</v>
      </c>
      <c r="H183" s="540">
        <f>VLOOKUP(I174,DrawerSystem!$B$428:$C$430,2,0)</f>
        <v>9257665</v>
      </c>
      <c r="I183" s="424" t="str">
        <f>VLOOKUP(H183,Цены!$A:$B,2,0)</f>
        <v>Профиль для передней панели внутреннего короба AvanTech YOU, H187, L2000, цвет антрацит</v>
      </c>
      <c r="J183" s="428">
        <f>J174</f>
        <v>1</v>
      </c>
      <c r="K183" s="426">
        <f>IFERROR(VLOOKUP(H183,Sale!$A:$E,5,0),VLOOKUP(H183,Цены!$A:$G,7,0))*J183</f>
        <v>6471.64</v>
      </c>
    </row>
    <row r="184" spans="2:11" ht="30.5" customHeight="1" thickBot="1" x14ac:dyDescent="0.4">
      <c r="H184" s="541">
        <f>VLOOKUP(I174,DrawerSystem!$B$433:$C$435,2,0)</f>
        <v>9257659</v>
      </c>
      <c r="I184" s="438" t="str">
        <f>VLOOKUP(H184,Цены!$A:$B,2,0)</f>
        <v>Комплект соединителей передней панели внутреннего короба AvanTech YOU Inlay, H187, цвет антрацит</v>
      </c>
      <c r="J184" s="454">
        <f>J174</f>
        <v>1</v>
      </c>
      <c r="K184" s="432">
        <f>IFERROR(VLOOKUP(H184,Sale!$A:$E,5,0),VLOOKUP(H184,Цены!$A:$G,7,0))*J184</f>
        <v>4036.5600000000004</v>
      </c>
    </row>
    <row r="185" spans="2:11" ht="25.5" customHeight="1" x14ac:dyDescent="0.35">
      <c r="H185" s="443"/>
      <c r="I185" s="444"/>
      <c r="J185" s="667"/>
      <c r="K185" s="446"/>
    </row>
    <row r="186" spans="2:11" ht="25.5" customHeight="1" thickBot="1" x14ac:dyDescent="0.4">
      <c r="H186" s="443"/>
      <c r="I186" s="444"/>
      <c r="J186" s="445"/>
      <c r="K186" s="446"/>
    </row>
    <row r="187" spans="2:11" x14ac:dyDescent="0.35">
      <c r="B187" s="548" t="s">
        <v>9</v>
      </c>
      <c r="C187" s="17" t="s">
        <v>10</v>
      </c>
      <c r="D187" s="17" t="s">
        <v>16</v>
      </c>
      <c r="E187" s="18" t="s">
        <v>11</v>
      </c>
      <c r="H187" s="548" t="s">
        <v>9</v>
      </c>
      <c r="I187" s="17" t="s">
        <v>10</v>
      </c>
      <c r="J187" s="17" t="s">
        <v>16</v>
      </c>
      <c r="K187" s="18" t="s">
        <v>11</v>
      </c>
    </row>
    <row r="188" spans="2:11" ht="30.5" customHeight="1" thickBot="1" x14ac:dyDescent="0.4">
      <c r="B188" s="541">
        <v>9268677</v>
      </c>
      <c r="C188" s="438" t="str">
        <f>VLOOKUP(B188,Цены!$A:$B,2,0)</f>
        <v>Адаптер для боковины ящика AvanTech YOU Inlay для вставки 8 мм</v>
      </c>
      <c r="D188" s="439">
        <f>D174*2</f>
        <v>2</v>
      </c>
      <c r="E188" s="432">
        <f>IFERROR(VLOOKUP(B188,Sale!$A:$E,5,0),VLOOKUP(B188,Цены!$A:$G,7,0))*D188</f>
        <v>440.35999999999996</v>
      </c>
      <c r="H188" s="541">
        <v>9268677</v>
      </c>
      <c r="I188" s="438" t="str">
        <f>VLOOKUP(H188,Цены!$A:$B,2,0)</f>
        <v>Адаптер для боковины ящика AvanTech YOU Inlay для вставки 8 мм</v>
      </c>
      <c r="J188" s="439">
        <f>J174*2</f>
        <v>2</v>
      </c>
      <c r="K188" s="432">
        <f>IFERROR(VLOOKUP(H188,Sale!$A:$E,5,0),VLOOKUP(H188,Цены!$A:$G,7,0))*J188</f>
        <v>440.35999999999996</v>
      </c>
    </row>
    <row r="190" spans="2:11" ht="25.5" customHeight="1" x14ac:dyDescent="0.35"/>
    <row r="191" spans="2:11" ht="25.5" customHeight="1" thickBot="1" x14ac:dyDescent="0.4"/>
    <row r="192" spans="2:11" x14ac:dyDescent="0.35">
      <c r="B192" s="548" t="s">
        <v>9</v>
      </c>
      <c r="C192" s="17" t="s">
        <v>10</v>
      </c>
      <c r="D192" s="17" t="s">
        <v>16</v>
      </c>
      <c r="E192" s="18" t="s">
        <v>11</v>
      </c>
      <c r="H192" s="548" t="s">
        <v>9</v>
      </c>
      <c r="I192" s="17" t="s">
        <v>10</v>
      </c>
      <c r="J192" s="17" t="s">
        <v>16</v>
      </c>
      <c r="K192" s="18" t="s">
        <v>11</v>
      </c>
    </row>
    <row r="193" spans="2:11" ht="30.5" customHeight="1" thickBot="1" x14ac:dyDescent="0.4">
      <c r="B193" s="541">
        <f>VLOOKUP(C175,DrawerSystem!$J$386:$K$391,2,0)</f>
        <v>9283181</v>
      </c>
      <c r="C193" s="438" t="str">
        <f>VLOOKUP(B193,Цены!$A:$B,2,0)</f>
        <v>Стекло для боковины ящика AvanTech YOU Inlay, NL500</v>
      </c>
      <c r="D193" s="439">
        <f>D174</f>
        <v>1</v>
      </c>
      <c r="E193" s="432">
        <f>IFERROR(VLOOKUP(B193,Sale!$A:$E,5,0),VLOOKUP(B193,Цены!$A:$G,7,0))*D193</f>
        <v>7386.21</v>
      </c>
      <c r="H193" s="541">
        <f>VLOOKUP(I175,DrawerSystem!$J$386:$K$391,2,0)</f>
        <v>9283181</v>
      </c>
      <c r="I193" s="438" t="str">
        <f>VLOOKUP(H193,Цены!$A:$B,2,0)</f>
        <v>Стекло для боковины ящика AvanTech YOU Inlay, NL500</v>
      </c>
      <c r="J193" s="439">
        <f>J174</f>
        <v>1</v>
      </c>
      <c r="K193" s="432">
        <f>IFERROR(VLOOKUP(H193,Sale!$A:$E,5,0),VLOOKUP(H193,Цены!$A:$G,7,0))*J193</f>
        <v>7386.21</v>
      </c>
    </row>
    <row r="194" spans="2:11" ht="25.5" customHeight="1" x14ac:dyDescent="0.35"/>
    <row r="195" spans="2:11" ht="15" thickBot="1" x14ac:dyDescent="0.4"/>
    <row r="196" spans="2:11" ht="14.5" customHeight="1" x14ac:dyDescent="0.35">
      <c r="B196" s="548" t="s">
        <v>9</v>
      </c>
      <c r="C196" s="17" t="s">
        <v>10</v>
      </c>
      <c r="D196" s="54" t="s">
        <v>16</v>
      </c>
      <c r="E196" s="18" t="s">
        <v>11</v>
      </c>
      <c r="H196" s="548" t="s">
        <v>9</v>
      </c>
      <c r="I196" s="17" t="s">
        <v>10</v>
      </c>
      <c r="J196" s="54" t="s">
        <v>16</v>
      </c>
      <c r="K196" s="18" t="s">
        <v>11</v>
      </c>
    </row>
    <row r="197" spans="2:11" ht="30.5" customHeight="1" x14ac:dyDescent="0.35">
      <c r="B197" s="540">
        <v>9236718</v>
      </c>
      <c r="C197" s="424" t="str">
        <f>VLOOKUP(B197,Цены!$A:$B,2,0)</f>
        <v>Штанга для синхронизации механизма Push to open / Push to open Silent, L2000, алюминий</v>
      </c>
      <c r="D197" s="462">
        <v>1</v>
      </c>
      <c r="E197" s="426">
        <f>IFERROR(VLOOKUP(B197,Sale!$A:$E,5,0),VLOOKUP(B197,Цены!$A:$G,7,0))*D197</f>
        <v>1143.98</v>
      </c>
      <c r="H197" s="540">
        <v>9236718</v>
      </c>
      <c r="I197" s="424" t="str">
        <f>VLOOKUP(H197,Цены!$A:$B,2,0)</f>
        <v>Штанга для синхронизации механизма Push to open / Push to open Silent, L2000, алюминий</v>
      </c>
      <c r="J197" s="462">
        <v>1</v>
      </c>
      <c r="K197" s="426">
        <f>IFERROR(VLOOKUP(H197,Sale!$A:$E,5,0),VLOOKUP(H197,Цены!$A:$G,7,0))*J197</f>
        <v>1143.98</v>
      </c>
    </row>
    <row r="198" spans="2:11" ht="30.5" customHeight="1" thickBot="1" x14ac:dyDescent="0.4">
      <c r="B198" s="541">
        <v>9219966</v>
      </c>
      <c r="C198" s="438" t="str">
        <f>VLOOKUP(B198,Цены!$A:$B,2,0)</f>
        <v>Адаптер для синхронизации для Push to open / Push to open Silent, тип A</v>
      </c>
      <c r="D198" s="463">
        <v>2</v>
      </c>
      <c r="E198" s="432">
        <f>IFERROR(VLOOKUP(B198,Sale!$A:$E,5,0),VLOOKUP(B198,Цены!$A:$G,7,0))*D198</f>
        <v>265.94</v>
      </c>
      <c r="H198" s="541">
        <v>9219966</v>
      </c>
      <c r="I198" s="438" t="str">
        <f>VLOOKUP(H198,Цены!$A:$B,2,0)</f>
        <v>Адаптер для синхронизации для Push to open / Push to open Silent, тип A</v>
      </c>
      <c r="J198" s="463">
        <v>2</v>
      </c>
      <c r="K198" s="432">
        <f>IFERROR(VLOOKUP(H198,Sale!$A:$E,5,0),VLOOKUP(H198,Цены!$A:$G,7,0))*J198</f>
        <v>265.94</v>
      </c>
    </row>
    <row r="200" spans="2:11" ht="15" thickBot="1" x14ac:dyDescent="0.4"/>
    <row r="201" spans="2:11" x14ac:dyDescent="0.35">
      <c r="B201" s="548" t="s">
        <v>9</v>
      </c>
      <c r="C201" s="17" t="s">
        <v>10</v>
      </c>
      <c r="D201" s="54" t="s">
        <v>16</v>
      </c>
      <c r="E201" s="18" t="s">
        <v>11</v>
      </c>
      <c r="H201" s="548" t="s">
        <v>9</v>
      </c>
      <c r="I201" s="17" t="s">
        <v>10</v>
      </c>
      <c r="J201" s="54" t="s">
        <v>16</v>
      </c>
      <c r="K201" s="18" t="s">
        <v>11</v>
      </c>
    </row>
    <row r="202" spans="2:11" ht="25.5" thickBot="1" x14ac:dyDescent="0.4">
      <c r="B202" s="541">
        <v>9236718</v>
      </c>
      <c r="C202" s="438" t="str">
        <f>VLOOKUP(B202,Цены!$A:$B,2,0)</f>
        <v>Штанга для синхронизации механизма Push to open / Push to open Silent, L2000, алюминий</v>
      </c>
      <c r="D202" s="463">
        <v>1</v>
      </c>
      <c r="E202" s="432">
        <f>IFERROR(VLOOKUP(B202,Sale!$A:$E,5,0),VLOOKUP(B202,Цены!$A:$G,7,0))*D202</f>
        <v>1143.98</v>
      </c>
      <c r="H202" s="541">
        <v>9236718</v>
      </c>
      <c r="I202" s="438" t="str">
        <f>VLOOKUP(H202,Цены!$A:$B,2,0)</f>
        <v>Штанга для синхронизации механизма Push to open / Push to open Silent, L2000, алюминий</v>
      </c>
      <c r="J202" s="463">
        <v>1</v>
      </c>
      <c r="K202" s="432">
        <f>IFERROR(VLOOKUP(H202,Sale!$A:$E,5,0),VLOOKUP(H202,Цены!$A:$G,7,0))*J202</f>
        <v>1143.98</v>
      </c>
    </row>
    <row r="203" spans="2:11" ht="25.5" customHeight="1" x14ac:dyDescent="0.35"/>
    <row r="204" spans="2:11" ht="15" thickBot="1" x14ac:dyDescent="0.4"/>
    <row r="205" spans="2:11" x14ac:dyDescent="0.35">
      <c r="B205" s="548" t="s">
        <v>9</v>
      </c>
      <c r="C205" s="17" t="s">
        <v>10</v>
      </c>
      <c r="D205" s="54" t="s">
        <v>16</v>
      </c>
      <c r="E205" s="18" t="s">
        <v>11</v>
      </c>
      <c r="H205" s="548" t="s">
        <v>9</v>
      </c>
      <c r="I205" s="17" t="s">
        <v>10</v>
      </c>
      <c r="J205" s="54" t="s">
        <v>16</v>
      </c>
      <c r="K205" s="18" t="s">
        <v>11</v>
      </c>
    </row>
    <row r="206" spans="2:11" ht="30.5" customHeight="1" thickBot="1" x14ac:dyDescent="0.4">
      <c r="B206" s="541">
        <v>9321561</v>
      </c>
      <c r="C206" s="438" t="str">
        <f>VLOOKUP(B206,Цены!$A:$B,2,0)</f>
        <v xml:space="preserve">Стабилизатор передней панели </v>
      </c>
      <c r="D206" s="463">
        <v>1</v>
      </c>
      <c r="E206" s="432">
        <f>IFERROR(VLOOKUP(B206,Sale!$A:$E,5,0),VLOOKUP(B206,Цены!$A:$G,7,0))*D206</f>
        <v>171.81</v>
      </c>
      <c r="H206" s="541">
        <v>9257641</v>
      </c>
      <c r="I206" s="438" t="str">
        <f>VLOOKUP(H206,Цены!$A:$B,2,0)</f>
        <v>Стабилизатор передней панели внутреннего ящика AvanTech YOU</v>
      </c>
      <c r="J206" s="463">
        <v>1</v>
      </c>
      <c r="K206" s="432">
        <f>IFERROR(VLOOKUP(H206,Sale!$A:$E,5,0),VLOOKUP(H206,Цены!$A:$G,7,0))*J206</f>
        <v>217.52000000000004</v>
      </c>
    </row>
    <row r="208" spans="2:11" ht="51" customHeight="1" thickBot="1" x14ac:dyDescent="0.4"/>
    <row r="209" spans="2:11" x14ac:dyDescent="0.35">
      <c r="H209" s="548" t="s">
        <v>9</v>
      </c>
      <c r="I209" s="17" t="s">
        <v>10</v>
      </c>
      <c r="J209" s="17" t="s">
        <v>16</v>
      </c>
      <c r="K209" s="18" t="s">
        <v>11</v>
      </c>
    </row>
    <row r="210" spans="2:11" ht="25" x14ac:dyDescent="0.35">
      <c r="H210" s="540">
        <f>VLOOKUP(I178,DrawerSystem!$B$753:$D$756,2,0)</f>
        <v>9283228</v>
      </c>
      <c r="I210" s="424" t="str">
        <f>VLOOKUP(H210,Цены!$A:$B,2,0)</f>
        <v>Стекло для передней панели внутреннего ящика AvanTech YOU, H66, B450, KD18</v>
      </c>
      <c r="J210" s="440">
        <f>J174</f>
        <v>1</v>
      </c>
      <c r="K210" s="426">
        <f>IFERROR(VLOOKUP(H210,Sale!$A:$E,5,0),VLOOKUP(H210,Цены!$A:$G,7,0))*J210</f>
        <v>2730.23</v>
      </c>
    </row>
    <row r="211" spans="2:11" ht="25.5" thickBot="1" x14ac:dyDescent="0.4">
      <c r="H211" s="541">
        <f>VLOOKUP(I178,DrawerSystem!$B$753:$D$756,3,0)</f>
        <v>9283233</v>
      </c>
      <c r="I211" s="438" t="str">
        <f>VLOOKUP(H211,Цены!$A:$B,2,0)</f>
        <v>Стекло для передней панели внутреннего ящика AvanTech YOU, H130, B450, KD18</v>
      </c>
      <c r="J211" s="439">
        <f>J174</f>
        <v>1</v>
      </c>
      <c r="K211" s="432">
        <f>IFERROR(VLOOKUP(H211,Sale!$A:$E,5,0),VLOOKUP(H211,Цены!$A:$G,7,0))*J211</f>
        <v>4316.1899999999996</v>
      </c>
    </row>
    <row r="212" spans="2:11" x14ac:dyDescent="0.35">
      <c r="H212" s="443"/>
      <c r="I212" s="444"/>
      <c r="J212" s="465"/>
      <c r="K212" s="446"/>
    </row>
    <row r="213" spans="2:11" x14ac:dyDescent="0.35">
      <c r="H213" s="443"/>
      <c r="I213" s="444"/>
      <c r="J213" s="465"/>
      <c r="K213" s="446"/>
    </row>
    <row r="214" spans="2:11" ht="15" thickBot="1" x14ac:dyDescent="0.4">
      <c r="H214" s="443"/>
      <c r="I214" s="444"/>
      <c r="J214" s="465"/>
      <c r="K214" s="446"/>
    </row>
    <row r="215" spans="2:11" ht="24" thickBot="1" x14ac:dyDescent="0.4">
      <c r="B215" s="797" t="s">
        <v>454</v>
      </c>
      <c r="C215" s="798"/>
      <c r="D215" s="798"/>
      <c r="E215" s="799"/>
      <c r="H215" s="797" t="s">
        <v>454</v>
      </c>
      <c r="I215" s="798"/>
      <c r="J215" s="798"/>
      <c r="K215" s="799"/>
    </row>
    <row r="216" spans="2:11" ht="173" customHeight="1" thickBot="1" x14ac:dyDescent="0.4">
      <c r="B216" s="570"/>
      <c r="C216" s="169"/>
      <c r="D216" s="169"/>
      <c r="E216" s="170"/>
      <c r="H216" s="570"/>
      <c r="I216" s="169"/>
      <c r="J216" s="169"/>
      <c r="K216" s="170"/>
    </row>
    <row r="217" spans="2:11" ht="18.5" customHeight="1" x14ac:dyDescent="0.35">
      <c r="B217" s="544" t="s">
        <v>80</v>
      </c>
      <c r="C217" s="664" t="s">
        <v>67</v>
      </c>
      <c r="D217" s="737">
        <v>1</v>
      </c>
      <c r="E217" s="739">
        <f>SUM(E223:E228)</f>
        <v>30379.379999999997</v>
      </c>
      <c r="H217" s="544" t="s">
        <v>80</v>
      </c>
      <c r="I217" s="672" t="s">
        <v>67</v>
      </c>
      <c r="J217" s="737">
        <v>1</v>
      </c>
      <c r="K217" s="739">
        <f>SUM(K222:K227)</f>
        <v>20897.330000000002</v>
      </c>
    </row>
    <row r="218" spans="2:11" ht="18.5" customHeight="1" x14ac:dyDescent="0.35">
      <c r="B218" s="545" t="s">
        <v>81</v>
      </c>
      <c r="C218" s="665" t="s">
        <v>88</v>
      </c>
      <c r="D218" s="738"/>
      <c r="E218" s="740"/>
      <c r="H218" s="545" t="s">
        <v>81</v>
      </c>
      <c r="I218" s="671" t="s">
        <v>88</v>
      </c>
      <c r="J218" s="738"/>
      <c r="K218" s="740"/>
    </row>
    <row r="219" spans="2:11" ht="18.5" customHeight="1" x14ac:dyDescent="0.35">
      <c r="B219" s="545" t="s">
        <v>118</v>
      </c>
      <c r="C219" s="665" t="s">
        <v>420</v>
      </c>
      <c r="D219" s="738"/>
      <c r="E219" s="740"/>
      <c r="H219" s="545" t="s">
        <v>118</v>
      </c>
      <c r="I219" s="671" t="s">
        <v>420</v>
      </c>
      <c r="J219" s="738"/>
      <c r="K219" s="740"/>
    </row>
    <row r="220" spans="2:11" ht="18.5" customHeight="1" x14ac:dyDescent="0.35">
      <c r="B220" s="545" t="s">
        <v>343</v>
      </c>
      <c r="C220" s="665" t="s">
        <v>344</v>
      </c>
      <c r="D220" s="804"/>
      <c r="E220" s="805"/>
      <c r="H220" s="545" t="s">
        <v>155</v>
      </c>
      <c r="I220" s="671" t="s">
        <v>162</v>
      </c>
      <c r="J220" s="804"/>
      <c r="K220" s="805"/>
    </row>
    <row r="221" spans="2:11" ht="18.5" customHeight="1" x14ac:dyDescent="0.35">
      <c r="B221" s="545" t="s">
        <v>155</v>
      </c>
      <c r="C221" s="665" t="s">
        <v>162</v>
      </c>
      <c r="D221" s="806"/>
      <c r="E221" s="807"/>
      <c r="H221" s="545" t="s">
        <v>343</v>
      </c>
      <c r="I221" s="671" t="s">
        <v>347</v>
      </c>
      <c r="J221" s="806"/>
      <c r="K221" s="807"/>
    </row>
    <row r="222" spans="2:11" ht="18.5" customHeight="1" x14ac:dyDescent="0.35">
      <c r="B222" s="558" t="s">
        <v>9</v>
      </c>
      <c r="C222" s="35" t="s">
        <v>10</v>
      </c>
      <c r="D222" s="35" t="s">
        <v>16</v>
      </c>
      <c r="E222" s="49" t="s">
        <v>11</v>
      </c>
      <c r="H222" s="558" t="s">
        <v>9</v>
      </c>
      <c r="I222" s="35" t="s">
        <v>10</v>
      </c>
      <c r="J222" s="35" t="s">
        <v>16</v>
      </c>
      <c r="K222" s="49" t="s">
        <v>11</v>
      </c>
    </row>
    <row r="223" spans="2:11" ht="30.5" customHeight="1" x14ac:dyDescent="0.35">
      <c r="B223" s="540">
        <f>VLOOKUP(C218,DrawerSystem!$B$413:$E$418,MATCH(C217,DrawerSystem!$B$412:$E$412,0),0)</f>
        <v>9257190</v>
      </c>
      <c r="C223" s="424" t="str">
        <f>VLOOKUP(B223,Цены!$A:$B,2,0)</f>
        <v>Комплект короба AvanTech YOU Inlay, H187, NL500, цвет антрацит</v>
      </c>
      <c r="D223" s="428">
        <f>D217</f>
        <v>1</v>
      </c>
      <c r="E223" s="426">
        <f>IFERROR(VLOOKUP(B223,Sale!$A:$E,5,0),VLOOKUP(B223,Цены!$A:$G,7,0))*D223</f>
        <v>6721.079999999999</v>
      </c>
      <c r="H223" s="540">
        <f>VLOOKUP(I218,DrawerSystem!$B$363:$E$371,MATCH(I217,DrawerSystem!$B$363:$E$363,0),0)</f>
        <v>9255347</v>
      </c>
      <c r="I223" s="424" t="str">
        <f>VLOOKUP(H223,Цены!$A:$B,2,0)</f>
        <v>Комплект короба AvanTech YOU, H187, NL500, цвет антрацит</v>
      </c>
      <c r="J223" s="428">
        <f>J217</f>
        <v>1</v>
      </c>
      <c r="K223" s="426">
        <f>IFERROR(VLOOKUP(H223,Sale!$A:$E,5,0),VLOOKUP(H223,Цены!$A:$G,7,0))*J223</f>
        <v>6525.39</v>
      </c>
    </row>
    <row r="224" spans="2:11" ht="30.5" customHeight="1" x14ac:dyDescent="0.35">
      <c r="B224" s="540">
        <f>VLOOKUP(C220,DrawerSystem!$B$545:$E$547,MATCH(C217,DrawerSystem!$B$544:$E$544,0),0)</f>
        <v>9257279</v>
      </c>
      <c r="C224" s="424" t="str">
        <f>VLOOKUP(B224,Цены!$A:$B,2,0)</f>
        <v>Передняя панель внутреннего короба AvanTech YOU, H187, L2000, алюминий, цвет антрацит</v>
      </c>
      <c r="D224" s="428">
        <f>D217</f>
        <v>1</v>
      </c>
      <c r="E224" s="426">
        <f>IFERROR(VLOOKUP(B224,Sale!$A:$E,5,0),VLOOKUP(B224,Цены!$A:$G,7,0))*D224</f>
        <v>19354.349999999999</v>
      </c>
      <c r="H224" s="540">
        <f>VLOOKUP(I217,DrawerSystem!$B$428:$C$430,2,0)</f>
        <v>9257665</v>
      </c>
      <c r="I224" s="424" t="str">
        <f>VLOOKUP(H224,Цены!$A:$B,2,0)</f>
        <v>Профиль для передней панели внутреннего короба AvanTech YOU, H187, L2000, цвет антрацит</v>
      </c>
      <c r="J224" s="428">
        <f>J217</f>
        <v>1</v>
      </c>
      <c r="K224" s="426">
        <f>IFERROR(VLOOKUP(H224,Sale!$A:$E,5,0),VLOOKUP(H224,Цены!$A:$G,7,0))*J224</f>
        <v>6471.64</v>
      </c>
    </row>
    <row r="225" spans="2:11" ht="30.5" customHeight="1" x14ac:dyDescent="0.35">
      <c r="B225" s="540">
        <f>VLOOKUP(C218,CHOOSE(IF(C221="Silent System/С доводчиком",1,IF(C221="Push to Open/От нажатия",2,3)),DrawerSystem!$B$593:$G$600,DrawerSystem!$B$603:$G$610,DrawerSystem!$B$593:$G$600),MATCH(C219,DrawerSystem!$B$592:$G$592,0),0)</f>
        <v>9318192</v>
      </c>
      <c r="C225" s="424" t="str">
        <f>VLOOKUP(B225,Цены!$A:$B,2,0)</f>
        <v>Комплект направляющих Actro YOU, полного выдвижения, с демпфером Silent System, L (40 кг), EB21, NL500</v>
      </c>
      <c r="D225" s="428">
        <f>D217</f>
        <v>1</v>
      </c>
      <c r="E225" s="426">
        <f>IFERROR(VLOOKUP(B225,Sale!$A:$E,5,0),VLOOKUP(B225,Цены!$A:$G,7,0))*D225</f>
        <v>3863.7400000000002</v>
      </c>
      <c r="H225" s="540">
        <f>VLOOKUP(I218,CHOOSE(IF(I220="Silent System/С доводчиком",1,IF(I220="Push to Open/От нажатия",2,3)),DrawerSystem!$B$593:$G$600,DrawerSystem!$B$603:$G$610,DrawerSystem!$B$593:$G$600),MATCH(I219,DrawerSystem!$B$592:$G$592,0),0)</f>
        <v>9318192</v>
      </c>
      <c r="I225" s="424" t="str">
        <f>VLOOKUP(H225,Цены!$A:$B,2,0)</f>
        <v>Комплект направляющих Actro YOU, полного выдвижения, с демпфером Silent System, L (40 кг), EB21, NL500</v>
      </c>
      <c r="J225" s="428">
        <f>J217</f>
        <v>1</v>
      </c>
      <c r="K225" s="426">
        <f>IFERROR(VLOOKUP(H225,Sale!$A:$E,5,0),VLOOKUP(H225,Цены!$A:$G,7,0))*J225</f>
        <v>3863.7400000000002</v>
      </c>
    </row>
    <row r="226" spans="2:11" ht="30.5" customHeight="1" x14ac:dyDescent="0.35">
      <c r="B226" s="540" t="str">
        <f>VLOOKUP(C219,DrawerSystem!$B$653:$G$657,MATCH(C221,DrawerSystem!$B$652:$G$652,0),0)</f>
        <v>-</v>
      </c>
      <c r="C226" s="424" t="str">
        <f>VLOOKUP(B226,Цены!$A:$B,2,0)</f>
        <v>-</v>
      </c>
      <c r="D226" s="428">
        <f>D217</f>
        <v>1</v>
      </c>
      <c r="E226" s="426">
        <f>IFERROR(VLOOKUP(B226,Sale!$A:$E,5,0),VLOOKUP(B226,Цены!$A:$G,7,0))*D226</f>
        <v>0</v>
      </c>
      <c r="H226" s="540" t="str">
        <f>VLOOKUP(I219,DrawerSystem!$B$653:$G$657,MATCH(I220,DrawerSystem!$B$652:$G$652,0),0)</f>
        <v>-</v>
      </c>
      <c r="I226" s="424" t="str">
        <f>VLOOKUP(H226,Цены!$A:$B,2,0)</f>
        <v>-</v>
      </c>
      <c r="J226" s="428">
        <f>J217</f>
        <v>1</v>
      </c>
      <c r="K226" s="426">
        <f>IFERROR(VLOOKUP(H226,Sale!$A:$E,5,0),VLOOKUP(H226,Цены!$A:$G,7,0))*J226</f>
        <v>0</v>
      </c>
    </row>
    <row r="227" spans="2:11" ht="30.5" customHeight="1" thickBot="1" x14ac:dyDescent="0.4">
      <c r="B227" s="541">
        <f>VLOOKUP(C220,DrawerSystem!$G$545:$J$547,MATCH(C217,DrawerSystem!$E$406:$H$406,0),0)</f>
        <v>9257257</v>
      </c>
      <c r="C227" s="438" t="str">
        <f>VLOOKUP(B227,Цены!$A:$B,2,0)</f>
        <v>Соединитель передней панели AvanTech YOU Inlay, H187, под прикручивание</v>
      </c>
      <c r="D227" s="454">
        <f>D217</f>
        <v>1</v>
      </c>
      <c r="E227" s="432">
        <f>IFERROR(VLOOKUP(B227,Sale!$A:$E,5,0),VLOOKUP(B227,Цены!$A:$G,7,0))*D227</f>
        <v>440.21</v>
      </c>
      <c r="H227" s="541">
        <f>VLOOKUP(I217,DrawerSystem!$E$433:$F$435,2,0)</f>
        <v>9257653</v>
      </c>
      <c r="I227" s="464" t="str">
        <f>VLOOKUP(H227,Цены!$A:$B,2,0)</f>
        <v>Комплект соединителей передней панели внутреннего короба AvanTech YOU, H187, цвет антрацит</v>
      </c>
      <c r="J227" s="439">
        <f>J217</f>
        <v>1</v>
      </c>
      <c r="K227" s="432">
        <f>IFERROR(VLOOKUP(H227,Sale!$A:$E,5,0),VLOOKUP(H227,Цены!$A:$G,7,0))*J227</f>
        <v>4036.5600000000004</v>
      </c>
    </row>
    <row r="228" spans="2:11" ht="25.5" customHeight="1" x14ac:dyDescent="0.35">
      <c r="B228" s="443"/>
      <c r="C228" s="668"/>
      <c r="D228" s="445"/>
      <c r="E228" s="446"/>
    </row>
    <row r="229" spans="2:11" ht="25.5" customHeight="1" x14ac:dyDescent="0.35">
      <c r="B229" s="43"/>
      <c r="C229" s="172"/>
      <c r="D229" s="32"/>
      <c r="E229" s="45"/>
    </row>
    <row r="230" spans="2:11" ht="1" customHeight="1" thickBot="1" x14ac:dyDescent="0.4"/>
    <row r="231" spans="2:11" ht="14.5" customHeight="1" x14ac:dyDescent="0.35">
      <c r="B231" s="548" t="s">
        <v>9</v>
      </c>
      <c r="C231" s="17" t="s">
        <v>10</v>
      </c>
      <c r="D231" s="17" t="s">
        <v>16</v>
      </c>
      <c r="E231" s="18" t="s">
        <v>11</v>
      </c>
      <c r="H231" s="548" t="s">
        <v>9</v>
      </c>
      <c r="I231" s="17" t="s">
        <v>10</v>
      </c>
      <c r="J231" s="17" t="s">
        <v>16</v>
      </c>
      <c r="K231" s="18" t="s">
        <v>11</v>
      </c>
    </row>
    <row r="232" spans="2:11" ht="30.5" customHeight="1" thickBot="1" x14ac:dyDescent="0.4">
      <c r="B232" s="541">
        <f>VLOOKUP(C217,DrawerSystem!$B$450:$C$452,2,0)</f>
        <v>9257736</v>
      </c>
      <c r="C232" s="438" t="str">
        <f>VLOOKUP(B232,Цены!$A:$B,2,0)</f>
        <v>Фиксатор передней панели внутреннего ящика AvanTech YOU, H101, цвет антрацит</v>
      </c>
      <c r="D232" s="439">
        <f>D217</f>
        <v>1</v>
      </c>
      <c r="E232" s="432">
        <f>IFERROR(VLOOKUP(B232,Sale!$A:$E,5,0),VLOOKUP(B232,Цены!$A:$G,7,0))*D232</f>
        <v>1144.3699999999999</v>
      </c>
      <c r="H232" s="541">
        <v>9268677</v>
      </c>
      <c r="I232" s="438" t="str">
        <f>VLOOKUP(H232,Цены!$A:$B,2,0)</f>
        <v>Адаптер для боковины ящика AvanTech YOU Inlay для вставки 8 мм</v>
      </c>
      <c r="J232" s="439">
        <v>2</v>
      </c>
      <c r="K232" s="432">
        <f>IFERROR(VLOOKUP(H232,Sale!$A:$E,5,0),VLOOKUP(H232,Цены!$A:$G,7,0))*J232</f>
        <v>440.35999999999996</v>
      </c>
    </row>
    <row r="234" spans="2:11" ht="15" thickBot="1" x14ac:dyDescent="0.4"/>
    <row r="235" spans="2:11" x14ac:dyDescent="0.35">
      <c r="B235" s="548" t="s">
        <v>9</v>
      </c>
      <c r="C235" s="17" t="s">
        <v>10</v>
      </c>
      <c r="D235" s="54" t="s">
        <v>16</v>
      </c>
      <c r="E235" s="18" t="s">
        <v>11</v>
      </c>
      <c r="H235" s="548" t="s">
        <v>9</v>
      </c>
      <c r="I235" s="17" t="s">
        <v>10</v>
      </c>
      <c r="J235" s="54" t="s">
        <v>16</v>
      </c>
      <c r="K235" s="18" t="s">
        <v>11</v>
      </c>
    </row>
    <row r="236" spans="2:11" ht="30.5" customHeight="1" x14ac:dyDescent="0.35">
      <c r="B236" s="540">
        <v>9236718</v>
      </c>
      <c r="C236" s="424" t="str">
        <f>VLOOKUP(B236,Цены!$A:$B,2,0)</f>
        <v>Штанга для синхронизации механизма Push to open / Push to open Silent, L2000, алюминий</v>
      </c>
      <c r="D236" s="462">
        <v>1</v>
      </c>
      <c r="E236" s="426">
        <f>IFERROR(VLOOKUP(B236,Sale!$A:$E,5,0),VLOOKUP(B236,Цены!$A:$G,7,0))*D236</f>
        <v>1143.98</v>
      </c>
      <c r="H236" s="540">
        <v>9236718</v>
      </c>
      <c r="I236" s="424" t="str">
        <f>VLOOKUP(H236,Цены!$A:$B,2,0)</f>
        <v>Штанга для синхронизации механизма Push to open / Push to open Silent, L2000, алюминий</v>
      </c>
      <c r="J236" s="462">
        <v>1</v>
      </c>
      <c r="K236" s="426">
        <f>IFERROR(VLOOKUP(H236,Sale!$A:$E,5,0),VLOOKUP(H236,Цены!$A:$G,7,0))*J236</f>
        <v>1143.98</v>
      </c>
    </row>
    <row r="237" spans="2:11" ht="30.5" customHeight="1" thickBot="1" x14ac:dyDescent="0.4">
      <c r="B237" s="541">
        <v>9219966</v>
      </c>
      <c r="C237" s="438" t="str">
        <f>VLOOKUP(B237,Цены!$A:$B,2,0)</f>
        <v>Адаптер для синхронизации для Push to open / Push to open Silent, тип A</v>
      </c>
      <c r="D237" s="463">
        <v>2</v>
      </c>
      <c r="E237" s="432">
        <f>IFERROR(VLOOKUP(B237,Sale!$A:$E,5,0),VLOOKUP(B237,Цены!$A:$G,7,0))*D237</f>
        <v>265.94</v>
      </c>
      <c r="H237" s="541">
        <v>9219966</v>
      </c>
      <c r="I237" s="438" t="str">
        <f>VLOOKUP(H237,Цены!$A:$B,2,0)</f>
        <v>Адаптер для синхронизации для Push to open / Push to open Silent, тип A</v>
      </c>
      <c r="J237" s="463">
        <v>2</v>
      </c>
      <c r="K237" s="432">
        <f>IFERROR(VLOOKUP(H237,Sale!$A:$E,5,0),VLOOKUP(H237,Цены!$A:$G,7,0))*J237</f>
        <v>265.94</v>
      </c>
    </row>
    <row r="239" spans="2:11" ht="15" thickBot="1" x14ac:dyDescent="0.4"/>
    <row r="240" spans="2:11" ht="14.5" customHeight="1" x14ac:dyDescent="0.35">
      <c r="B240" s="548" t="s">
        <v>9</v>
      </c>
      <c r="C240" s="17" t="s">
        <v>10</v>
      </c>
      <c r="D240" s="54" t="s">
        <v>16</v>
      </c>
      <c r="E240" s="18" t="s">
        <v>11</v>
      </c>
      <c r="H240" s="548" t="s">
        <v>9</v>
      </c>
      <c r="I240" s="17" t="s">
        <v>10</v>
      </c>
      <c r="J240" s="54" t="s">
        <v>16</v>
      </c>
      <c r="K240" s="18" t="s">
        <v>11</v>
      </c>
    </row>
    <row r="241" spans="1:12" ht="30.5" customHeight="1" thickBot="1" x14ac:dyDescent="0.4">
      <c r="B241" s="541">
        <v>9236718</v>
      </c>
      <c r="C241" s="438" t="str">
        <f>VLOOKUP(B241,Цены!$A:$B,2,0)</f>
        <v>Штанга для синхронизации механизма Push to open / Push to open Silent, L2000, алюминий</v>
      </c>
      <c r="D241" s="463">
        <v>1</v>
      </c>
      <c r="E241" s="432">
        <f>IFERROR(VLOOKUP(B241,Sale!$A:$E,5,0),VLOOKUP(B241,Цены!$A:$G,7,0))*D241</f>
        <v>1143.98</v>
      </c>
      <c r="H241" s="541">
        <v>9236718</v>
      </c>
      <c r="I241" s="438" t="str">
        <f>VLOOKUP(H241,Цены!$A:$B,2,0)</f>
        <v>Штанга для синхронизации механизма Push to open / Push to open Silent, L2000, алюминий</v>
      </c>
      <c r="J241" s="463">
        <v>1</v>
      </c>
      <c r="K241" s="432">
        <f>IFERROR(VLOOKUP(H241,Sale!$A:$E,5,0),VLOOKUP(H241,Цены!$A:$G,7,0))*J241</f>
        <v>1143.98</v>
      </c>
    </row>
    <row r="242" spans="1:12" ht="25.5" customHeight="1" x14ac:dyDescent="0.35"/>
    <row r="243" spans="1:12" ht="15" thickBot="1" x14ac:dyDescent="0.4"/>
    <row r="244" spans="1:12" x14ac:dyDescent="0.35">
      <c r="B244" s="548" t="s">
        <v>9</v>
      </c>
      <c r="C244" s="17" t="s">
        <v>10</v>
      </c>
      <c r="D244" s="54" t="s">
        <v>16</v>
      </c>
      <c r="E244" s="18" t="s">
        <v>11</v>
      </c>
      <c r="H244" s="548" t="s">
        <v>9</v>
      </c>
      <c r="I244" s="17" t="s">
        <v>10</v>
      </c>
      <c r="J244" s="54" t="s">
        <v>16</v>
      </c>
      <c r="K244" s="18" t="s">
        <v>11</v>
      </c>
    </row>
    <row r="245" spans="1:12" ht="30.5" customHeight="1" thickBot="1" x14ac:dyDescent="0.4">
      <c r="B245" s="541">
        <v>9257641</v>
      </c>
      <c r="C245" s="438" t="str">
        <f>VLOOKUP(B245,Цены!$A:$B,2,0)</f>
        <v>Стабилизатор передней панели внутреннего ящика AvanTech YOU</v>
      </c>
      <c r="D245" s="463">
        <v>1</v>
      </c>
      <c r="E245" s="432">
        <f>IFERROR(VLOOKUP(B245,Sale!$A:$E,5,0),VLOOKUP(B245,Цены!$A:$G,7,0))*D245</f>
        <v>217.52000000000004</v>
      </c>
      <c r="H245" s="541">
        <v>9257641</v>
      </c>
      <c r="I245" s="438" t="str">
        <f>VLOOKUP(H245,Цены!$A:$B,2,0)</f>
        <v>Стабилизатор передней панели внутреннего ящика AvanTech YOU</v>
      </c>
      <c r="J245" s="463">
        <v>1</v>
      </c>
      <c r="K245" s="432">
        <f>IFERROR(VLOOKUP(H245,Sale!$A:$E,5,0),VLOOKUP(H245,Цены!$A:$G,7,0))*J245</f>
        <v>217.52000000000004</v>
      </c>
    </row>
    <row r="246" spans="1:12" ht="30.5" customHeight="1" x14ac:dyDescent="0.35"/>
    <row r="247" spans="1:12" ht="30.5" customHeight="1" thickBot="1" x14ac:dyDescent="0.4"/>
    <row r="248" spans="1:12" ht="14.5" customHeight="1" x14ac:dyDescent="0.35">
      <c r="B248" s="548" t="s">
        <v>9</v>
      </c>
      <c r="C248" s="17" t="s">
        <v>10</v>
      </c>
      <c r="D248" s="17" t="s">
        <v>16</v>
      </c>
      <c r="E248" s="18" t="s">
        <v>11</v>
      </c>
      <c r="H248" s="548" t="s">
        <v>9</v>
      </c>
      <c r="I248" s="17" t="s">
        <v>10</v>
      </c>
      <c r="J248" s="17" t="s">
        <v>16</v>
      </c>
      <c r="K248" s="18" t="s">
        <v>11</v>
      </c>
    </row>
    <row r="249" spans="1:12" ht="30.5" customHeight="1" thickBot="1" x14ac:dyDescent="0.4">
      <c r="B249" s="541">
        <f>VLOOKUP(C218,DrawerSystem!$J$386:$K$391,2,0)</f>
        <v>9283181</v>
      </c>
      <c r="C249" s="438" t="str">
        <f>VLOOKUP(B249,Цены!$A:$B,2,0)</f>
        <v>Стекло для боковины ящика AvanTech YOU Inlay, NL500</v>
      </c>
      <c r="D249" s="439">
        <f>D217</f>
        <v>1</v>
      </c>
      <c r="E249" s="432">
        <f>IFERROR(VLOOKUP(B249,Sale!$A:$E,5,0),VLOOKUP(B249,Цены!$A:$G,7,0))*D249</f>
        <v>7386.21</v>
      </c>
      <c r="H249" s="540">
        <f>VLOOKUP(I221,DrawerSystem!$B$753:$D$756,2,0)</f>
        <v>9283228</v>
      </c>
      <c r="I249" s="424" t="str">
        <f>VLOOKUP(H249,Цены!$A:$B,2,0)</f>
        <v>Стекло для передней панели внутреннего ящика AvanTech YOU, H66, B450, KD18</v>
      </c>
      <c r="J249" s="440">
        <f>J217</f>
        <v>1</v>
      </c>
      <c r="K249" s="426">
        <f>IFERROR(VLOOKUP(H249,Sale!$A:$E,5,0),VLOOKUP(H249,Цены!$A:$G,7,0))*J249</f>
        <v>2730.23</v>
      </c>
    </row>
    <row r="250" spans="1:12" ht="30.5" customHeight="1" thickBot="1" x14ac:dyDescent="0.4">
      <c r="B250" s="443"/>
      <c r="C250" s="444"/>
      <c r="D250" s="465"/>
      <c r="E250" s="446"/>
      <c r="H250" s="541">
        <f>VLOOKUP(I221,DrawerSystem!$B$753:$D$756,3,0)</f>
        <v>9283233</v>
      </c>
      <c r="I250" s="438" t="str">
        <f>VLOOKUP(H250,Цены!$A:$B,2,0)</f>
        <v>Стекло для передней панели внутреннего ящика AvanTech YOU, H130, B450, KD18</v>
      </c>
      <c r="J250" s="439">
        <f>J217</f>
        <v>1</v>
      </c>
      <c r="K250" s="432">
        <f>IFERROR(VLOOKUP(H250,Sale!$A:$E,5,0),VLOOKUP(H250,Цены!$A:$G,7,0))*J250</f>
        <v>4316.1899999999996</v>
      </c>
    </row>
    <row r="251" spans="1:12" ht="14.5" customHeight="1" x14ac:dyDescent="0.35">
      <c r="B251" s="443"/>
      <c r="C251" s="444"/>
      <c r="D251" s="465"/>
      <c r="E251" s="446"/>
      <c r="H251" s="443"/>
      <c r="I251" s="444"/>
      <c r="J251" s="465"/>
      <c r="K251" s="446"/>
    </row>
    <row r="252" spans="1:12" ht="14.5" customHeight="1" x14ac:dyDescent="0.35">
      <c r="H252" s="443"/>
      <c r="I252" s="444"/>
      <c r="J252" s="465"/>
      <c r="K252" s="446"/>
    </row>
    <row r="253" spans="1:12" ht="14.5" customHeight="1" x14ac:dyDescent="0.35">
      <c r="H253" s="443"/>
      <c r="I253" s="444"/>
      <c r="J253" s="465"/>
      <c r="K253" s="446"/>
    </row>
    <row r="254" spans="1:12" s="192" customFormat="1" ht="28.5" x14ac:dyDescent="0.65">
      <c r="A254" s="753" t="s">
        <v>4918</v>
      </c>
      <c r="B254" s="753"/>
      <c r="C254" s="753"/>
      <c r="D254" s="753"/>
      <c r="E254" s="753"/>
      <c r="F254" s="753"/>
      <c r="G254" s="753"/>
      <c r="H254" s="753"/>
      <c r="I254" s="753"/>
      <c r="J254" s="753"/>
      <c r="K254" s="753"/>
      <c r="L254" s="753"/>
    </row>
    <row r="257" spans="2:11" ht="86.5" customHeight="1" thickBot="1" x14ac:dyDescent="0.4"/>
    <row r="258" spans="2:11" ht="18.5" customHeight="1" x14ac:dyDescent="0.35">
      <c r="B258" s="544" t="s">
        <v>80</v>
      </c>
      <c r="C258" s="659" t="s">
        <v>82</v>
      </c>
      <c r="D258" s="737">
        <v>1</v>
      </c>
      <c r="E258" s="739">
        <f>SUM(E262:E262)</f>
        <v>24686.34</v>
      </c>
      <c r="H258" s="544" t="s">
        <v>80</v>
      </c>
      <c r="I258" s="659" t="s">
        <v>82</v>
      </c>
      <c r="J258" s="737">
        <v>1</v>
      </c>
      <c r="K258" s="739">
        <f>SUM(K262:K263)</f>
        <v>703.88</v>
      </c>
    </row>
    <row r="259" spans="2:11" ht="18.5" customHeight="1" x14ac:dyDescent="0.35">
      <c r="B259" s="545" t="s">
        <v>101</v>
      </c>
      <c r="C259" s="660" t="s">
        <v>434</v>
      </c>
      <c r="D259" s="738"/>
      <c r="E259" s="740"/>
      <c r="H259" s="545" t="s">
        <v>101</v>
      </c>
      <c r="I259" s="660" t="s">
        <v>426</v>
      </c>
      <c r="J259" s="738"/>
      <c r="K259" s="740"/>
    </row>
    <row r="260" spans="2:11" ht="18.5" customHeight="1" x14ac:dyDescent="0.35">
      <c r="B260" s="801"/>
      <c r="C260" s="802"/>
      <c r="D260" s="802"/>
      <c r="E260" s="803"/>
      <c r="H260" s="801"/>
      <c r="I260" s="802"/>
      <c r="J260" s="802"/>
      <c r="K260" s="803"/>
    </row>
    <row r="261" spans="2:11" x14ac:dyDescent="0.35">
      <c r="B261" s="558" t="s">
        <v>9</v>
      </c>
      <c r="C261" s="35" t="s">
        <v>10</v>
      </c>
      <c r="D261" s="35" t="s">
        <v>16</v>
      </c>
      <c r="E261" s="49" t="s">
        <v>11</v>
      </c>
      <c r="H261" s="558" t="s">
        <v>9</v>
      </c>
      <c r="I261" s="35" t="s">
        <v>10</v>
      </c>
      <c r="J261" s="35" t="s">
        <v>16</v>
      </c>
      <c r="K261" s="49" t="s">
        <v>11</v>
      </c>
    </row>
    <row r="262" spans="2:11" ht="30.5" customHeight="1" thickBot="1" x14ac:dyDescent="0.4">
      <c r="B262" s="541">
        <f>VLOOKUP(C259,DrawerSystem!$B$515:$E$519,MATCH(C258,DrawerSystem!$B$515:$E$515,0),0)</f>
        <v>9257303</v>
      </c>
      <c r="C262" s="438" t="str">
        <f>VLOOKUP(B262,Цены!$A:$B,2,0)</f>
        <v>Задняя стенка короба AvanTech YOU,H251, L2000, алюминий, цвет серебристый</v>
      </c>
      <c r="D262" s="439">
        <f>D258</f>
        <v>1</v>
      </c>
      <c r="E262" s="432">
        <f>IFERROR(VLOOKUP(B262,Sale!$A:$E,5,0),VLOOKUP(B262,Цены!$A:$G,7,0))*D262</f>
        <v>24686.34</v>
      </c>
      <c r="H262" s="540">
        <f>VLOOKUP(I259,DrawerSystem!$B$522:$E$526,MATCH(I258,DrawerSystem!$B$522:$E$522,0),0)</f>
        <v>9257666</v>
      </c>
      <c r="I262" s="424" t="str">
        <f>VLOOKUP(H262,Цены!$A:$B,2,0)</f>
        <v>Соединитель задней стенки AvanTech YOU, H101, цвет серебристый, левый</v>
      </c>
      <c r="J262" s="440">
        <f>J258</f>
        <v>1</v>
      </c>
      <c r="K262" s="426">
        <f>IFERROR(VLOOKUP(H262,Sale!$A:$E,5,0),VLOOKUP(H262,Цены!$A:$G,7,0))*J262</f>
        <v>351.94</v>
      </c>
    </row>
    <row r="263" spans="2:11" ht="30.5" customHeight="1" thickBot="1" x14ac:dyDescent="0.4">
      <c r="H263" s="541">
        <f>VLOOKUP(I259,DrawerSystem!$B$529:$E$533,MATCH(I258,DrawerSystem!$B$529:$E$529,0),0)</f>
        <v>9257667</v>
      </c>
      <c r="I263" s="438" t="str">
        <f>VLOOKUP(H263,Цены!$A:$B,2,0)</f>
        <v>Соединитель задней стенки AvanTech YOU, H101, цвет серебристый, правый</v>
      </c>
      <c r="J263" s="439">
        <f>J258</f>
        <v>1</v>
      </c>
      <c r="K263" s="432">
        <f>IFERROR(VLOOKUP(H263,Sale!$A:$E,5,0),VLOOKUP(H263,Цены!$A:$G,7,0))*J263</f>
        <v>351.94</v>
      </c>
    </row>
    <row r="266" spans="2:11" ht="86.5" customHeight="1" thickBot="1" x14ac:dyDescent="0.4"/>
    <row r="267" spans="2:11" x14ac:dyDescent="0.35">
      <c r="B267" s="548" t="s">
        <v>9</v>
      </c>
      <c r="C267" s="17" t="s">
        <v>10</v>
      </c>
      <c r="D267" s="17" t="s">
        <v>16</v>
      </c>
      <c r="E267" s="18" t="s">
        <v>11</v>
      </c>
      <c r="H267" s="548" t="s">
        <v>9</v>
      </c>
      <c r="I267" s="17" t="s">
        <v>10</v>
      </c>
      <c r="J267" s="17" t="s">
        <v>16</v>
      </c>
      <c r="K267" s="18" t="s">
        <v>11</v>
      </c>
    </row>
    <row r="268" spans="2:11" ht="30.5" customHeight="1" thickBot="1" x14ac:dyDescent="0.4">
      <c r="B268" s="541">
        <v>9257702</v>
      </c>
      <c r="C268" s="438" t="str">
        <f>VLOOKUP(B268,Цены!$A:$B,2,0)</f>
        <v>Стабилизатор задней стенки AvanTech YOU, пластик</v>
      </c>
      <c r="D268" s="434">
        <v>1</v>
      </c>
      <c r="E268" s="432">
        <f>IFERROR(VLOOKUP(B268,Sale!$A:$E,5,0),VLOOKUP(B268,Цены!$A:$G,7,0))*D268</f>
        <v>110.15</v>
      </c>
      <c r="H268" s="541">
        <v>79665</v>
      </c>
      <c r="I268" s="438" t="str">
        <f>VLOOKUP(H268,Цены!$A:$B,2,0)</f>
        <v>Уголок универсальный (стабилизатор задней стенки AvanTech YOU, H77), 31х31 мм, сталь оцинкованная</v>
      </c>
      <c r="J268" s="434">
        <v>1</v>
      </c>
      <c r="K268" s="432">
        <f>IFERROR(VLOOKUP(H268,Sale!$A:$E,5,0),VLOOKUP(H268,Цены!$A:$G,7,0))*J268</f>
        <v>54.27</v>
      </c>
    </row>
    <row r="271" spans="2:11" ht="86.5" customHeight="1" thickBot="1" x14ac:dyDescent="0.4">
      <c r="C271" s="174"/>
    </row>
    <row r="272" spans="2:11" x14ac:dyDescent="0.35">
      <c r="B272" s="548" t="s">
        <v>9</v>
      </c>
      <c r="C272" s="17" t="s">
        <v>10</v>
      </c>
      <c r="D272" s="17" t="s">
        <v>16</v>
      </c>
      <c r="E272" s="18" t="s">
        <v>11</v>
      </c>
      <c r="H272" s="556"/>
      <c r="I272" s="348"/>
      <c r="J272" s="348"/>
      <c r="K272" s="348"/>
    </row>
    <row r="273" spans="1:12" ht="30.5" customHeight="1" thickBot="1" x14ac:dyDescent="0.4">
      <c r="B273" s="541">
        <v>9268149</v>
      </c>
      <c r="C273" s="438" t="str">
        <f>VLOOKUP(B273,Цены!$A:$B,2,0)</f>
        <v>Комплект соединителей для тонкой передней панели ящика AvanTech YOU</v>
      </c>
      <c r="D273" s="434">
        <v>1</v>
      </c>
      <c r="E273" s="432">
        <f>IFERROR(VLOOKUP(B273,Sale!$A:$E,5,0),VLOOKUP(B273,Цены!$A:$G,7,0))*D273</f>
        <v>1444.09</v>
      </c>
      <c r="H273" s="443"/>
      <c r="I273" s="444"/>
      <c r="J273" s="525"/>
      <c r="K273" s="446"/>
    </row>
    <row r="274" spans="1:12" x14ac:dyDescent="0.35">
      <c r="B274" s="443"/>
      <c r="C274" s="444"/>
      <c r="D274" s="525"/>
      <c r="E274" s="446"/>
      <c r="H274" s="443"/>
      <c r="I274" s="444"/>
      <c r="J274" s="525"/>
      <c r="K274" s="446"/>
    </row>
    <row r="275" spans="1:12" x14ac:dyDescent="0.35">
      <c r="B275" s="443"/>
      <c r="C275" s="444"/>
      <c r="D275" s="525"/>
      <c r="E275" s="446"/>
      <c r="H275" s="443"/>
      <c r="I275" s="444"/>
      <c r="J275" s="525"/>
      <c r="K275" s="446"/>
    </row>
    <row r="276" spans="1:12" s="190" customFormat="1" ht="28.5" customHeight="1" x14ac:dyDescent="0.65">
      <c r="A276" s="753" t="s">
        <v>630</v>
      </c>
      <c r="B276" s="753"/>
      <c r="C276" s="753"/>
      <c r="D276" s="753"/>
      <c r="E276" s="753"/>
      <c r="F276" s="753"/>
      <c r="G276" s="753"/>
      <c r="H276" s="753"/>
      <c r="I276" s="753"/>
      <c r="J276" s="753"/>
      <c r="K276" s="753"/>
      <c r="L276" s="753"/>
    </row>
    <row r="277" spans="1:12" ht="85.5" customHeight="1" thickBot="1" x14ac:dyDescent="0.4">
      <c r="H277" s="203"/>
      <c r="I277" s="44"/>
      <c r="J277" s="180"/>
      <c r="K277" s="45"/>
    </row>
    <row r="278" spans="1:12" ht="18.5" customHeight="1" x14ac:dyDescent="0.35">
      <c r="B278" s="544" t="s">
        <v>80</v>
      </c>
      <c r="C278" s="659" t="s">
        <v>501</v>
      </c>
      <c r="D278" s="731">
        <v>1</v>
      </c>
      <c r="E278" s="734">
        <f>SUM(E283:E283)</f>
        <v>39200.230000000003</v>
      </c>
      <c r="H278" s="203"/>
      <c r="I278" s="44"/>
      <c r="J278" s="180"/>
      <c r="K278" s="45"/>
    </row>
    <row r="279" spans="1:12" ht="18.5" customHeight="1" thickBot="1" x14ac:dyDescent="0.4">
      <c r="B279" s="572" t="s">
        <v>101</v>
      </c>
      <c r="C279" s="661" t="s">
        <v>427</v>
      </c>
      <c r="D279" s="800"/>
      <c r="E279" s="779"/>
      <c r="H279" s="203"/>
      <c r="I279" s="44"/>
      <c r="J279" s="180"/>
      <c r="K279" s="45"/>
    </row>
    <row r="280" spans="1:12" ht="15.5" customHeight="1" x14ac:dyDescent="0.35">
      <c r="B280" s="566"/>
      <c r="C280" s="662"/>
      <c r="D280" s="46"/>
      <c r="E280" s="47"/>
      <c r="H280" s="203"/>
      <c r="I280" s="44"/>
      <c r="J280" s="180"/>
      <c r="K280" s="45"/>
    </row>
    <row r="281" spans="1:12" ht="15.5" customHeight="1" thickBot="1" x14ac:dyDescent="0.4">
      <c r="B281" s="794"/>
      <c r="C281" s="795"/>
      <c r="D281" s="795"/>
      <c r="E281" s="796"/>
      <c r="H281" s="203"/>
      <c r="I281" s="44"/>
      <c r="J281" s="180"/>
      <c r="K281" s="45"/>
    </row>
    <row r="282" spans="1:12" ht="15.5" customHeight="1" x14ac:dyDescent="0.35">
      <c r="B282" s="548" t="s">
        <v>9</v>
      </c>
      <c r="C282" s="17" t="s">
        <v>10</v>
      </c>
      <c r="D282" s="17" t="s">
        <v>16</v>
      </c>
      <c r="E282" s="18" t="s">
        <v>11</v>
      </c>
      <c r="H282" s="203"/>
      <c r="I282" s="44"/>
      <c r="J282" s="180"/>
      <c r="K282" s="45"/>
    </row>
    <row r="283" spans="1:12" ht="30.5" customHeight="1" thickBot="1" x14ac:dyDescent="0.4">
      <c r="B283" s="541">
        <f>VLOOKUP(C279,DrawerSystem!B538:G539,MATCH(C278,DrawerSystem!B537:G537,0),0)</f>
        <v>9283221</v>
      </c>
      <c r="C283" s="438" t="str">
        <f>VLOOKUP(B283,Цены!$A:$B,2,0)</f>
        <v>Накладка DesignCape для AvanTech YOU, H187, L1970, цвет под дуб</v>
      </c>
      <c r="D283" s="439">
        <f>D278</f>
        <v>1</v>
      </c>
      <c r="E283" s="432">
        <f>IFERROR(VLOOKUP(B283,Sale!$A:$E,5,0),VLOOKUP(B283,Цены!$A:$G,7,0))*D283</f>
        <v>39200.230000000003</v>
      </c>
      <c r="H283" s="203"/>
      <c r="I283" s="44"/>
      <c r="J283" s="180"/>
      <c r="K283" s="45"/>
    </row>
    <row r="284" spans="1:12" ht="15.5" customHeight="1" x14ac:dyDescent="0.35">
      <c r="B284" s="203"/>
      <c r="C284" s="44"/>
      <c r="D284" s="180"/>
      <c r="E284" s="45"/>
      <c r="H284" s="203"/>
      <c r="I284" s="44"/>
      <c r="J284" s="180"/>
      <c r="K284" s="45"/>
    </row>
    <row r="285" spans="1:12" ht="73" customHeight="1" x14ac:dyDescent="0.35">
      <c r="B285" s="203"/>
      <c r="C285" s="44"/>
      <c r="D285" s="180"/>
      <c r="E285" s="45"/>
      <c r="H285" s="203"/>
      <c r="I285" s="44"/>
      <c r="J285" s="180"/>
      <c r="K285" s="45"/>
    </row>
    <row r="286" spans="1:12" ht="15.5" customHeight="1" x14ac:dyDescent="0.35">
      <c r="B286" s="203"/>
      <c r="C286" s="44"/>
      <c r="D286" s="180"/>
      <c r="E286" s="45"/>
      <c r="H286" s="203"/>
      <c r="I286" s="44"/>
      <c r="J286" s="180"/>
      <c r="K286" s="45"/>
    </row>
    <row r="287" spans="1:12" ht="15.5" customHeight="1" x14ac:dyDescent="0.35">
      <c r="B287" s="203"/>
      <c r="C287" s="44"/>
      <c r="D287" s="180"/>
      <c r="E287" s="45"/>
      <c r="H287" s="203"/>
      <c r="I287" s="44"/>
      <c r="J287" s="180"/>
      <c r="K287" s="45"/>
    </row>
    <row r="288" spans="1:12" ht="15.5" customHeight="1" x14ac:dyDescent="0.35">
      <c r="B288" s="203"/>
      <c r="C288" s="44"/>
      <c r="D288" s="180"/>
      <c r="E288" s="45"/>
      <c r="H288" s="203"/>
      <c r="I288" s="44"/>
      <c r="J288" s="180"/>
      <c r="K288" s="45"/>
    </row>
    <row r="289" spans="1:12" ht="86.5" customHeight="1" thickBot="1" x14ac:dyDescent="0.4"/>
    <row r="290" spans="1:12" ht="15.5" customHeight="1" x14ac:dyDescent="0.35">
      <c r="B290" s="544" t="s">
        <v>80</v>
      </c>
      <c r="C290" s="659" t="s">
        <v>441</v>
      </c>
      <c r="D290" s="737">
        <v>1</v>
      </c>
      <c r="E290" s="739">
        <f>SUM(E293:E293)</f>
        <v>254.32000000000002</v>
      </c>
    </row>
    <row r="291" spans="1:12" ht="15.5" customHeight="1" thickBot="1" x14ac:dyDescent="0.4">
      <c r="B291" s="545" t="s">
        <v>110</v>
      </c>
      <c r="C291" s="660" t="s">
        <v>88</v>
      </c>
      <c r="D291" s="738"/>
      <c r="E291" s="740"/>
    </row>
    <row r="292" spans="1:12" ht="15.5" customHeight="1" x14ac:dyDescent="0.35">
      <c r="B292" s="558" t="s">
        <v>9</v>
      </c>
      <c r="C292" s="35" t="s">
        <v>10</v>
      </c>
      <c r="D292" s="35" t="s">
        <v>16</v>
      </c>
      <c r="E292" s="49" t="s">
        <v>11</v>
      </c>
      <c r="H292" s="548" t="s">
        <v>9</v>
      </c>
      <c r="I292" s="17" t="s">
        <v>10</v>
      </c>
      <c r="J292" s="17" t="s">
        <v>16</v>
      </c>
      <c r="K292" s="18" t="s">
        <v>11</v>
      </c>
    </row>
    <row r="293" spans="1:12" ht="30.5" customHeight="1" thickBot="1" x14ac:dyDescent="0.4">
      <c r="B293" s="541">
        <f>VLOOKUP(C290,DrawerSystem!$B$508:$C$512,2,0)</f>
        <v>9255764</v>
      </c>
      <c r="C293" s="466" t="str">
        <f>VLOOKUP(B293,Цены!$A:$B,2,0)</f>
        <v>Дизайн-профиль AvanTech YOU, NL500, цвет под алюминий</v>
      </c>
      <c r="D293" s="439">
        <f>D290*2</f>
        <v>2</v>
      </c>
      <c r="E293" s="432">
        <f>IFERROR(VLOOKUP(B293,Sale!$A:$E,5,0),VLOOKUP(B293,Цены!$A:$G,7,0))*D293</f>
        <v>254.32000000000002</v>
      </c>
      <c r="H293" s="541">
        <v>9255831</v>
      </c>
      <c r="I293" s="438" t="str">
        <f>VLOOKUP(H293,Цены!$A:$B,2,0)</f>
        <v>Дизайн-профиль AvanTech YOU, L2000, с возможностью индивидуализации дизайна</v>
      </c>
      <c r="J293" s="434">
        <v>1</v>
      </c>
      <c r="K293" s="432">
        <f>IFERROR(VLOOKUP(H293,Sale!$A:$E,5,0),VLOOKUP(H293,Цены!$A:$G,7,0))*J293</f>
        <v>445.70000000000005</v>
      </c>
    </row>
    <row r="294" spans="1:12" ht="15.5" customHeight="1" x14ac:dyDescent="0.35">
      <c r="B294" s="203"/>
      <c r="C294" s="44"/>
      <c r="D294" s="180"/>
      <c r="E294" s="45"/>
      <c r="H294" s="203"/>
      <c r="I294" s="44"/>
      <c r="J294" s="180"/>
      <c r="K294" s="45"/>
    </row>
    <row r="295" spans="1:12" ht="15.5" customHeight="1" x14ac:dyDescent="0.35">
      <c r="B295" s="203"/>
      <c r="C295" s="44"/>
      <c r="D295" s="180"/>
      <c r="E295" s="45"/>
      <c r="H295" s="203"/>
      <c r="I295" s="44"/>
      <c r="J295" s="180"/>
      <c r="K295" s="45"/>
    </row>
    <row r="296" spans="1:12" ht="86.5" customHeight="1" thickBot="1" x14ac:dyDescent="0.4">
      <c r="H296" s="203"/>
      <c r="I296" s="44"/>
      <c r="J296" s="180"/>
      <c r="K296" s="45"/>
    </row>
    <row r="297" spans="1:12" ht="15.5" customHeight="1" x14ac:dyDescent="0.35">
      <c r="B297" s="548" t="s">
        <v>9</v>
      </c>
      <c r="C297" s="17" t="s">
        <v>10</v>
      </c>
      <c r="D297" s="17" t="s">
        <v>16</v>
      </c>
      <c r="E297" s="18" t="s">
        <v>11</v>
      </c>
      <c r="H297" s="203"/>
      <c r="I297" s="44"/>
      <c r="J297" s="180"/>
      <c r="K297" s="45"/>
    </row>
    <row r="298" spans="1:12" ht="30.5" customHeight="1" x14ac:dyDescent="0.35">
      <c r="B298" s="540">
        <v>9257703</v>
      </c>
      <c r="C298" s="424" t="str">
        <f>VLOOKUP(B298,Цены!$A:$B,2,0)</f>
        <v>Заглушка на боковину AvanTech YOU, с логотипом Hettich, цвет серебристый</v>
      </c>
      <c r="D298" s="433">
        <v>1</v>
      </c>
      <c r="E298" s="426">
        <f>IFERROR(VLOOKUP(B298,Sale!$A:$E,5,0),VLOOKUP(B298,Цены!$A:$G,7,0))*D298</f>
        <v>41.289999999999992</v>
      </c>
      <c r="H298" s="203"/>
      <c r="I298" s="44"/>
      <c r="J298" s="180"/>
      <c r="K298" s="45"/>
    </row>
    <row r="299" spans="1:12" ht="30.5" customHeight="1" x14ac:dyDescent="0.35">
      <c r="B299" s="540">
        <v>9257704</v>
      </c>
      <c r="C299" s="424" t="str">
        <f>VLOOKUP(B299,Цены!$A:$B,2,0)</f>
        <v>Заглушка на боковину AvanTech YOU, с логотипом Hettich, цвет белый</v>
      </c>
      <c r="D299" s="433">
        <v>1</v>
      </c>
      <c r="E299" s="426">
        <f>IFERROR(VLOOKUP(B299,Sale!$A:$E,5,0),VLOOKUP(B299,Цены!$A:$G,7,0))*D299</f>
        <v>41.289999999999992</v>
      </c>
      <c r="H299" s="203"/>
      <c r="I299" s="44"/>
      <c r="J299" s="180"/>
      <c r="K299" s="45"/>
    </row>
    <row r="300" spans="1:12" ht="30.5" customHeight="1" thickBot="1" x14ac:dyDescent="0.4">
      <c r="B300" s="541">
        <v>9257705</v>
      </c>
      <c r="C300" s="438" t="str">
        <f>VLOOKUP(B300,Цены!$A:$B,2,0)</f>
        <v>Заглушка на боковину AvanTech YOU, с логотипом Hettich, цвет антрацит</v>
      </c>
      <c r="D300" s="434">
        <v>1</v>
      </c>
      <c r="E300" s="432">
        <f>IFERROR(VLOOKUP(B300,Sale!$A:$E,5,0),VLOOKUP(B300,Цены!$A:$G,7,0))*D300</f>
        <v>41.289999999999992</v>
      </c>
      <c r="H300" s="203"/>
      <c r="I300" s="44"/>
      <c r="J300" s="180"/>
      <c r="K300" s="45"/>
    </row>
    <row r="301" spans="1:12" ht="15.5" customHeight="1" x14ac:dyDescent="0.35">
      <c r="B301" s="203"/>
      <c r="C301" s="44"/>
      <c r="D301" s="180"/>
      <c r="E301" s="45"/>
      <c r="H301" s="203"/>
      <c r="I301" s="44"/>
      <c r="J301" s="180"/>
      <c r="K301" s="45"/>
    </row>
    <row r="302" spans="1:12" ht="15.5" customHeight="1" x14ac:dyDescent="0.35">
      <c r="B302" s="203"/>
      <c r="C302" s="44"/>
      <c r="D302" s="180"/>
      <c r="E302" s="45"/>
      <c r="H302" s="203"/>
      <c r="I302" s="44"/>
      <c r="J302" s="180"/>
      <c r="K302" s="45"/>
    </row>
    <row r="303" spans="1:12" s="195" customFormat="1" ht="28.5" x14ac:dyDescent="0.65">
      <c r="A303" s="753" t="s">
        <v>455</v>
      </c>
      <c r="B303" s="753"/>
      <c r="C303" s="753"/>
      <c r="D303" s="753"/>
      <c r="E303" s="753"/>
      <c r="F303" s="753"/>
      <c r="G303" s="753"/>
      <c r="H303" s="753"/>
      <c r="I303" s="753"/>
      <c r="J303" s="753"/>
      <c r="K303" s="753"/>
      <c r="L303" s="753"/>
    </row>
    <row r="304" spans="1:12" ht="86.25" customHeight="1" thickBot="1" x14ac:dyDescent="0.4"/>
    <row r="305" spans="2:11" x14ac:dyDescent="0.35">
      <c r="B305" s="548" t="s">
        <v>9</v>
      </c>
      <c r="C305" s="17" t="s">
        <v>10</v>
      </c>
      <c r="D305" s="54" t="s">
        <v>16</v>
      </c>
      <c r="E305" s="18" t="s">
        <v>11</v>
      </c>
      <c r="H305" s="548" t="s">
        <v>9</v>
      </c>
      <c r="I305" s="17" t="s">
        <v>10</v>
      </c>
      <c r="J305" s="54" t="s">
        <v>16</v>
      </c>
      <c r="K305" s="18" t="s">
        <v>11</v>
      </c>
    </row>
    <row r="306" spans="2:11" ht="30.5" customHeight="1" x14ac:dyDescent="0.35">
      <c r="B306" s="540">
        <v>9236718</v>
      </c>
      <c r="C306" s="424" t="str">
        <f>VLOOKUP(B306,Цены!$A:$B,2,0)</f>
        <v>Штанга для синхронизации механизма Push to open / Push to open Silent, L2000, алюминий</v>
      </c>
      <c r="D306" s="462">
        <v>1</v>
      </c>
      <c r="E306" s="426">
        <f>IFERROR(VLOOKUP(B306,Sale!$A:$E,5,0),VLOOKUP(B306,Цены!$A:$G,7,0))*D306</f>
        <v>1143.98</v>
      </c>
      <c r="H306" s="540">
        <v>9236718</v>
      </c>
      <c r="I306" s="424" t="str">
        <f>VLOOKUP(H306,Цены!$A:$B,2,0)</f>
        <v>Штанга для синхронизации механизма Push to open / Push to open Silent, L2000, алюминий</v>
      </c>
      <c r="J306" s="462">
        <v>1</v>
      </c>
      <c r="K306" s="426">
        <f>IFERROR(VLOOKUP(H306,Sale!$A:$E,5,0),VLOOKUP(H306,Цены!$A:$G,7,0))*J306</f>
        <v>1143.98</v>
      </c>
    </row>
    <row r="307" spans="2:11" ht="30.5" customHeight="1" thickBot="1" x14ac:dyDescent="0.4">
      <c r="B307" s="541">
        <v>9221295</v>
      </c>
      <c r="C307" s="438" t="str">
        <f>VLOOKUP(B307,Цены!$A:$B,2,0)</f>
        <v>Соединитель штанги для синхронизации механизма Push to open / Push to open Silent</v>
      </c>
      <c r="D307" s="463">
        <v>1</v>
      </c>
      <c r="E307" s="432">
        <f>IFERROR(VLOOKUP(B307,Sale!$A:$E,5,0),VLOOKUP(B307,Цены!$A:$G,7,0))*D307</f>
        <v>96.63</v>
      </c>
      <c r="H307" s="541">
        <v>9278452</v>
      </c>
      <c r="I307" s="438" t="str">
        <f>VLOOKUP(H307,Цены!$A:$B,2,0)</f>
        <v>Адаптер для мультисинхронизации Actro YOU</v>
      </c>
      <c r="J307" s="463">
        <v>1</v>
      </c>
      <c r="K307" s="432">
        <f>IFERROR(VLOOKUP(H307,Sale!$A:$E,5,0),VLOOKUP(H307,Цены!$A:$G,7,0))*J307</f>
        <v>321</v>
      </c>
    </row>
    <row r="312" spans="2:11" x14ac:dyDescent="0.35">
      <c r="K312" s="175"/>
    </row>
    <row r="313" spans="2:11" x14ac:dyDescent="0.35">
      <c r="C313" s="175"/>
    </row>
    <row r="315" spans="2:11" x14ac:dyDescent="0.35">
      <c r="C315" s="176"/>
      <c r="I315" s="177"/>
    </row>
    <row r="317" spans="2:11" ht="15" thickBot="1" x14ac:dyDescent="0.4"/>
    <row r="318" spans="2:11" x14ac:dyDescent="0.35">
      <c r="B318" s="548" t="s">
        <v>9</v>
      </c>
      <c r="C318" s="17" t="s">
        <v>10</v>
      </c>
      <c r="D318" s="54" t="s">
        <v>16</v>
      </c>
      <c r="E318" s="18" t="s">
        <v>11</v>
      </c>
      <c r="H318" s="548" t="s">
        <v>9</v>
      </c>
      <c r="I318" s="17" t="s">
        <v>10</v>
      </c>
      <c r="J318" s="54" t="s">
        <v>16</v>
      </c>
      <c r="K318" s="18" t="s">
        <v>11</v>
      </c>
    </row>
    <row r="319" spans="2:11" ht="30.5" customHeight="1" thickBot="1" x14ac:dyDescent="0.4">
      <c r="B319" s="541">
        <v>9262213</v>
      </c>
      <c r="C319" s="438" t="str">
        <f>VLOOKUP(B319,Цены!$A:$B,2,0)</f>
        <v>Гибкий адаптер для синхронизации Push to open Silent</v>
      </c>
      <c r="D319" s="463">
        <v>1</v>
      </c>
      <c r="E319" s="432">
        <f>IFERROR(VLOOKUP(B319,Sale!$A:$E,5,0),VLOOKUP(B319,Цены!$A:$G,7,0))*D319</f>
        <v>712.55</v>
      </c>
      <c r="H319" s="541">
        <v>9278453</v>
      </c>
      <c r="I319" s="438" t="str">
        <f>VLOOKUP(H319,Цены!$A:$B,2,0)</f>
        <v>Комплект для синхронизации Push to open Silent для Actro YOU под мойку</v>
      </c>
      <c r="J319" s="463">
        <v>1</v>
      </c>
      <c r="K319" s="432">
        <f>IFERROR(VLOOKUP(H319,Sale!$A:$E,5,0),VLOOKUP(H319,Цены!$A:$G,7,0))*J319</f>
        <v>7121.08</v>
      </c>
    </row>
    <row r="322" spans="1:12" ht="28.5" customHeight="1" x14ac:dyDescent="0.35">
      <c r="A322" s="691" t="s">
        <v>494</v>
      </c>
      <c r="B322" s="691"/>
      <c r="C322" s="691"/>
      <c r="D322" s="691"/>
      <c r="E322" s="691"/>
      <c r="F322" s="691"/>
      <c r="G322" s="691"/>
      <c r="H322" s="691"/>
      <c r="I322" s="691"/>
      <c r="J322" s="691"/>
      <c r="K322" s="691"/>
      <c r="L322" s="691"/>
    </row>
    <row r="323" spans="1:12" ht="28.5" customHeight="1" thickBot="1" x14ac:dyDescent="0.4"/>
    <row r="324" spans="1:12" ht="21.5" customHeight="1" x14ac:dyDescent="0.35">
      <c r="B324" s="797" t="s">
        <v>495</v>
      </c>
      <c r="C324" s="798"/>
      <c r="D324" s="798"/>
      <c r="E324" s="799"/>
      <c r="H324" s="797" t="s">
        <v>496</v>
      </c>
      <c r="I324" s="798"/>
      <c r="J324" s="798"/>
      <c r="K324" s="799"/>
    </row>
    <row r="325" spans="1:12" ht="172.5" customHeight="1" x14ac:dyDescent="0.35">
      <c r="B325" s="569"/>
      <c r="C325" s="166"/>
      <c r="D325" s="166"/>
      <c r="E325" s="167"/>
      <c r="H325" s="569"/>
      <c r="I325" s="166"/>
      <c r="J325" s="166"/>
      <c r="K325" s="167"/>
    </row>
    <row r="326" spans="1:12" x14ac:dyDescent="0.35">
      <c r="B326" s="569"/>
      <c r="C326" s="166"/>
      <c r="D326" s="166"/>
      <c r="E326" s="167"/>
      <c r="H326" s="569"/>
      <c r="I326" s="166"/>
      <c r="J326" s="166"/>
      <c r="K326" s="167"/>
    </row>
    <row r="327" spans="1:12" ht="15" thickBot="1" x14ac:dyDescent="0.4">
      <c r="B327" s="569"/>
      <c r="C327" s="166"/>
      <c r="D327" s="166"/>
      <c r="E327" s="167"/>
      <c r="H327" s="569"/>
      <c r="I327" s="166"/>
      <c r="J327" s="166"/>
      <c r="K327" s="167"/>
    </row>
    <row r="328" spans="1:12" ht="18.5" customHeight="1" x14ac:dyDescent="0.35">
      <c r="B328" s="544" t="s">
        <v>80</v>
      </c>
      <c r="C328" s="659" t="s">
        <v>82</v>
      </c>
      <c r="D328" s="731">
        <v>1</v>
      </c>
      <c r="E328" s="734">
        <f>SUM(E334:E339)</f>
        <v>16021.03</v>
      </c>
      <c r="H328" s="544" t="s">
        <v>80</v>
      </c>
      <c r="I328" s="659" t="s">
        <v>82</v>
      </c>
      <c r="J328" s="731">
        <v>1</v>
      </c>
      <c r="K328" s="734">
        <f>SUM(K334:K341)</f>
        <v>57936.919999999991</v>
      </c>
    </row>
    <row r="329" spans="1:12" ht="18.5" customHeight="1" x14ac:dyDescent="0.35">
      <c r="B329" s="545" t="s">
        <v>81</v>
      </c>
      <c r="C329" s="140" t="s">
        <v>88</v>
      </c>
      <c r="D329" s="732"/>
      <c r="E329" s="735"/>
      <c r="H329" s="545" t="s">
        <v>81</v>
      </c>
      <c r="I329" s="140" t="s">
        <v>88</v>
      </c>
      <c r="J329" s="732"/>
      <c r="K329" s="735"/>
    </row>
    <row r="330" spans="1:12" ht="18.5" customHeight="1" thickBot="1" x14ac:dyDescent="0.4">
      <c r="B330" s="573" t="s">
        <v>118</v>
      </c>
      <c r="C330" s="661" t="s">
        <v>420</v>
      </c>
      <c r="D330" s="800"/>
      <c r="E330" s="779"/>
      <c r="H330" s="573" t="s">
        <v>118</v>
      </c>
      <c r="I330" s="661" t="s">
        <v>420</v>
      </c>
      <c r="J330" s="800"/>
      <c r="K330" s="779"/>
    </row>
    <row r="331" spans="1:12" x14ac:dyDescent="0.35">
      <c r="B331" s="574"/>
      <c r="C331" s="657"/>
      <c r="D331" s="792"/>
      <c r="E331" s="793"/>
      <c r="H331" s="574"/>
      <c r="I331" s="657"/>
      <c r="J331" s="792"/>
      <c r="K331" s="793"/>
    </row>
    <row r="332" spans="1:12" ht="15" thickBot="1" x14ac:dyDescent="0.4">
      <c r="B332" s="794"/>
      <c r="C332" s="795"/>
      <c r="D332" s="795"/>
      <c r="E332" s="796"/>
      <c r="H332" s="794"/>
      <c r="I332" s="795"/>
      <c r="J332" s="795"/>
      <c r="K332" s="796"/>
    </row>
    <row r="333" spans="1:12" x14ac:dyDescent="0.35">
      <c r="B333" s="548" t="s">
        <v>9</v>
      </c>
      <c r="C333" s="17" t="s">
        <v>10</v>
      </c>
      <c r="D333" s="17" t="s">
        <v>16</v>
      </c>
      <c r="E333" s="18" t="s">
        <v>11</v>
      </c>
      <c r="H333" s="548" t="s">
        <v>9</v>
      </c>
      <c r="I333" s="17" t="s">
        <v>10</v>
      </c>
      <c r="J333" s="17" t="s">
        <v>16</v>
      </c>
      <c r="K333" s="18" t="s">
        <v>11</v>
      </c>
    </row>
    <row r="334" spans="1:12" ht="30.5" customHeight="1" x14ac:dyDescent="0.35">
      <c r="B334" s="540">
        <f>VLOOKUP(C329,DrawerSystem!$B$341:$E$349,MATCH(C328,DrawerSystem!$B$341:$E$341,0),0)</f>
        <v>9255249</v>
      </c>
      <c r="C334" s="424" t="str">
        <f>VLOOKUP(B334,Цены!$A:$B,2,0)</f>
        <v>Комплект ящика AvanTech YOU, H101, NL500, цвет серебристый</v>
      </c>
      <c r="D334" s="428">
        <f>D328</f>
        <v>1</v>
      </c>
      <c r="E334" s="426">
        <f>IFERROR(VLOOKUP(B334,Sale!$A:$E,5,0),VLOOKUP(B334,Цены!$A:$G,7,0))*D334</f>
        <v>4311.12</v>
      </c>
      <c r="H334" s="540">
        <f>VLOOKUP(I329,DrawerSystem!$B$341:$E$349,MATCH(I328,DrawerSystem!$B$341:$E$341,0),0)</f>
        <v>9255249</v>
      </c>
      <c r="I334" s="424" t="str">
        <f>VLOOKUP(H334,Цены!$A:$B,2,0)</f>
        <v>Комплект ящика AvanTech YOU, H101, NL500, цвет серебристый</v>
      </c>
      <c r="J334" s="428">
        <f>J328*2</f>
        <v>2</v>
      </c>
      <c r="K334" s="426">
        <f>IFERROR(VLOOKUP(H334,Sale!$A:$E,5,0),VLOOKUP(H334,Цены!$A:$G,7,0))*J334</f>
        <v>8622.24</v>
      </c>
    </row>
    <row r="335" spans="1:12" ht="30.5" customHeight="1" x14ac:dyDescent="0.35">
      <c r="B335" s="540">
        <f>VLOOKUP(C329,DrawerSystem!$B$363:$E$371,MATCH(C328,DrawerSystem!$B$363:$E$363,0),0)</f>
        <v>9255267</v>
      </c>
      <c r="C335" s="424" t="str">
        <f>VLOOKUP(B335,Цены!$A:$B,2,0)</f>
        <v>Комплект короба AvanTech YOU, H187, NL500, цвет серебристый</v>
      </c>
      <c r="D335" s="440">
        <f>D328</f>
        <v>1</v>
      </c>
      <c r="E335" s="426">
        <f>IFERROR(VLOOKUP(B335,Sale!$A:$E,5,0),VLOOKUP(B335,Цены!$A:$G,7,0))*D335</f>
        <v>6525.39</v>
      </c>
      <c r="H335" s="540">
        <f>VLOOKUP(I329,DrawerSystem!$B$374:$E$382,MATCH(I328,DrawerSystem!$B$374:$E$374,0),0)</f>
        <v>9255276</v>
      </c>
      <c r="I335" s="424" t="str">
        <f>VLOOKUP(H335,Цены!$A:$B,2,0)</f>
        <v>Комплект короба AvanTech YOU, H251, NL500, цвет серебристый</v>
      </c>
      <c r="J335" s="428">
        <f>J328*2</f>
        <v>2</v>
      </c>
      <c r="K335" s="426">
        <f>IFERROR(VLOOKUP(H335,Sale!$A:$E,5,0),VLOOKUP(H335,Цены!$A:$G,7,0))*J335</f>
        <v>18626.919999999998</v>
      </c>
    </row>
    <row r="336" spans="1:12" ht="30.5" customHeight="1" x14ac:dyDescent="0.35">
      <c r="B336" s="540">
        <v>9255835</v>
      </c>
      <c r="C336" s="424" t="str">
        <f>VLOOKUP(B336,Цены!$A:$B,2,0)</f>
        <v>Соединитель передней панели AvanTech YOU, H101, под прикручивание</v>
      </c>
      <c r="D336" s="20">
        <f>D328*2</f>
        <v>2</v>
      </c>
      <c r="E336" s="426">
        <f>IFERROR(VLOOKUP(B336,Sale!$A:$E,5,0),VLOOKUP(B336,Цены!$A:$G,7,0))*D336</f>
        <v>440.35999999999996</v>
      </c>
      <c r="H336" s="540">
        <v>9255838</v>
      </c>
      <c r="I336" s="424" t="str">
        <f>VLOOKUP(H336,Цены!$A:$B,2,0)</f>
        <v>Соединитель передней панели AvanTech YOU, H187/251, под прикручивание</v>
      </c>
      <c r="J336" s="440">
        <f>J328*2</f>
        <v>2</v>
      </c>
      <c r="K336" s="426">
        <f>IFERROR(VLOOKUP(H336,Sale!$A:$E,5,0),VLOOKUP(H336,Цены!$A:$G,7,0))*J336</f>
        <v>880.42</v>
      </c>
    </row>
    <row r="337" spans="2:11" ht="30.5" customHeight="1" x14ac:dyDescent="0.35">
      <c r="B337" s="540">
        <v>9255838</v>
      </c>
      <c r="C337" s="424" t="str">
        <f>VLOOKUP(B337,Цены!$A:$B,2,0)</f>
        <v>Соединитель передней панели AvanTech YOU, H187/251, под прикручивание</v>
      </c>
      <c r="D337" s="20">
        <f>D328*2</f>
        <v>2</v>
      </c>
      <c r="E337" s="426">
        <f>IFERROR(VLOOKUP(B337,Sale!$A:$E,5,0),VLOOKUP(B337,Цены!$A:$G,7,0))*D337</f>
        <v>880.42</v>
      </c>
      <c r="H337" s="540">
        <v>9257888</v>
      </c>
      <c r="I337" s="424" t="str">
        <f>VLOOKUP(H337,Цены!$A:$B,2,0)</f>
        <v>Соединитель передней панели AvanTech YOU,стабилизатор, H251, под запрессовку</v>
      </c>
      <c r="J337" s="440">
        <f>J328*2</f>
        <v>2</v>
      </c>
      <c r="K337" s="426">
        <f>IFERROR(VLOOKUP(H337,Sale!$A:$E,5,0),VLOOKUP(H337,Цены!$A:$G,7,0))*J337</f>
        <v>157.72</v>
      </c>
    </row>
    <row r="338" spans="2:11" ht="30.5" customHeight="1" x14ac:dyDescent="0.35">
      <c r="B338" s="540">
        <f>VLOOKUP(C329,DrawerSystem!$H$334:$L$342,MATCH(C330,DrawerSystem!$H$334:$L$334,0),0)</f>
        <v>9318192</v>
      </c>
      <c r="C338" s="424" t="str">
        <f>VLOOKUP(B338,Цены!$A:$B,2,0)</f>
        <v>Комплект направляющих Actro YOU, полного выдвижения, с демпфером Silent System, L (40 кг), EB21, NL500</v>
      </c>
      <c r="D338" s="428">
        <f>D328</f>
        <v>1</v>
      </c>
      <c r="E338" s="426">
        <f>IFERROR(VLOOKUP(B338,Sale!$A:$E,5,0),VLOOKUP(B338,Цены!$A:$G,7,0))*D338</f>
        <v>3863.7400000000002</v>
      </c>
      <c r="H338" s="540">
        <f>VLOOKUP(I328,DrawerSystem!$B$385:$C$387,2,0)</f>
        <v>9257269</v>
      </c>
      <c r="I338" s="424" t="str">
        <f>VLOOKUP(H338,Цены!$A:$B,2,0)</f>
        <v>Передняя панель внутреннего ящика AvanTech YOU, H101, L2000, алюминий, цвет серебристый</v>
      </c>
      <c r="J338" s="428">
        <f>J328</f>
        <v>1</v>
      </c>
      <c r="K338" s="426">
        <f>IFERROR(VLOOKUP(H338,Sale!$A:$E,5,0),VLOOKUP(H338,Цены!$A:$G,7,0))*J338</f>
        <v>12943.24</v>
      </c>
    </row>
    <row r="339" spans="2:11" ht="30.5" customHeight="1" thickBot="1" x14ac:dyDescent="0.4">
      <c r="B339" s="541" t="str">
        <f>VLOOKUP(C329,DrawerSystem!$H$345:$L$353,MATCH(C330,DrawerSystem!$H$345:$L$345,0),0)</f>
        <v>-</v>
      </c>
      <c r="C339" s="438" t="str">
        <f>VLOOKUP(B339,Цены!$A:$B,2,0)</f>
        <v>-</v>
      </c>
      <c r="D339" s="454">
        <f>D328</f>
        <v>1</v>
      </c>
      <c r="E339" s="432">
        <f>IFERROR(VLOOKUP(B339,Sale!$A:$E,5,0),VLOOKUP(B339,Цены!$A:$G,7,0))*D339</f>
        <v>0</v>
      </c>
      <c r="H339" s="540">
        <f>VLOOKUP(I329,DrawerSystem!$H$334:$L$342,MATCH(I330,DrawerSystem!$H$334:$L$334,0),0)</f>
        <v>9318192</v>
      </c>
      <c r="I339" s="424" t="str">
        <f>VLOOKUP(H339,Цены!$A:$B,2,0)</f>
        <v>Комплект направляющих Actro YOU, полного выдвижения, с демпфером Silent System, L (40 кг), EB21, NL500</v>
      </c>
      <c r="J339" s="428">
        <f>J328*4</f>
        <v>4</v>
      </c>
      <c r="K339" s="426">
        <f>IFERROR(VLOOKUP(H339,Sale!$A:$E,5,0),VLOOKUP(H339,Цены!$A:$G,7,0))*J339</f>
        <v>15454.960000000001</v>
      </c>
    </row>
    <row r="340" spans="2:11" ht="30.5" customHeight="1" x14ac:dyDescent="0.35">
      <c r="H340" s="540" t="str">
        <f>VLOOKUP(I329,DrawerSystem!$H$345:$L$353,MATCH(I330,DrawerSystem!$H$345:$L$345,0),0)</f>
        <v>-</v>
      </c>
      <c r="I340" s="424" t="str">
        <f>VLOOKUP(H340,Цены!$A:$B,2,0)</f>
        <v>-</v>
      </c>
      <c r="J340" s="428">
        <f>J328*4</f>
        <v>4</v>
      </c>
      <c r="K340" s="426">
        <f>IFERROR(VLOOKUP(H340,Sale!$A:$E,5,0),VLOOKUP(H340,Цены!$A:$G,7,0))*J340</f>
        <v>0</v>
      </c>
    </row>
    <row r="341" spans="2:11" ht="25.5" thickBot="1" x14ac:dyDescent="0.4">
      <c r="H341" s="541">
        <f>VLOOKUP(I328,DrawerSystem!$B$389:$C$391,2,0)</f>
        <v>9257611</v>
      </c>
      <c r="I341" s="438" t="str">
        <f>VLOOKUP(H341,Цены!$A:$B,2,0)</f>
        <v>Комплект соединителей передней панели внутреннего ящика AvanTech YOU, H101, цвет серебристый</v>
      </c>
      <c r="J341" s="454">
        <f>J328*2</f>
        <v>2</v>
      </c>
      <c r="K341" s="432">
        <f>IFERROR(VLOOKUP(H341,Sale!$A:$E,5,0),VLOOKUP(H341,Цены!$A:$G,7,0))*J341</f>
        <v>1251.42</v>
      </c>
    </row>
    <row r="344" spans="2:11" ht="15" thickBot="1" x14ac:dyDescent="0.4"/>
    <row r="345" spans="2:11" ht="23.5" x14ac:dyDescent="0.35">
      <c r="B345" s="797" t="s">
        <v>497</v>
      </c>
      <c r="C345" s="798"/>
      <c r="D345" s="798"/>
      <c r="E345" s="799"/>
      <c r="H345" s="797" t="s">
        <v>1163</v>
      </c>
      <c r="I345" s="798"/>
      <c r="J345" s="798"/>
      <c r="K345" s="799"/>
    </row>
    <row r="346" spans="2:11" ht="172" customHeight="1" x14ac:dyDescent="0.35">
      <c r="B346" s="569"/>
      <c r="C346" s="166"/>
      <c r="D346" s="166"/>
      <c r="E346" s="167"/>
      <c r="H346" s="569"/>
      <c r="I346" s="166"/>
      <c r="J346" s="166"/>
      <c r="K346" s="167"/>
    </row>
    <row r="347" spans="2:11" x14ac:dyDescent="0.35">
      <c r="B347" s="569"/>
      <c r="C347" s="166"/>
      <c r="D347" s="166"/>
      <c r="E347" s="167"/>
      <c r="H347" s="569"/>
      <c r="I347" s="166"/>
      <c r="J347" s="166"/>
      <c r="K347" s="167"/>
    </row>
    <row r="348" spans="2:11" ht="15" thickBot="1" x14ac:dyDescent="0.4">
      <c r="B348" s="569"/>
      <c r="C348" s="166"/>
      <c r="D348" s="166"/>
      <c r="E348" s="167"/>
      <c r="H348" s="569"/>
      <c r="I348" s="166"/>
      <c r="J348" s="166"/>
      <c r="K348" s="167"/>
    </row>
    <row r="349" spans="2:11" ht="18.5" customHeight="1" x14ac:dyDescent="0.35">
      <c r="B349" s="544" t="s">
        <v>80</v>
      </c>
      <c r="C349" s="659" t="s">
        <v>82</v>
      </c>
      <c r="D349" s="731">
        <v>1</v>
      </c>
      <c r="E349" s="734">
        <f>SUM(E355:E361)</f>
        <v>91743.819999999992</v>
      </c>
      <c r="H349" s="544" t="s">
        <v>80</v>
      </c>
      <c r="I349" s="659" t="s">
        <v>82</v>
      </c>
      <c r="J349" s="731">
        <v>1</v>
      </c>
      <c r="K349" s="734">
        <f>SUM(K355:K357)</f>
        <v>24375.94</v>
      </c>
    </row>
    <row r="350" spans="2:11" ht="18.5" customHeight="1" x14ac:dyDescent="0.35">
      <c r="B350" s="545" t="s">
        <v>81</v>
      </c>
      <c r="C350" s="140" t="s">
        <v>88</v>
      </c>
      <c r="D350" s="732"/>
      <c r="E350" s="735"/>
      <c r="H350" s="545" t="s">
        <v>81</v>
      </c>
      <c r="I350" s="140" t="s">
        <v>88</v>
      </c>
      <c r="J350" s="732"/>
      <c r="K350" s="735"/>
    </row>
    <row r="351" spans="2:11" ht="18.5" customHeight="1" thickBot="1" x14ac:dyDescent="0.4">
      <c r="B351" s="573" t="s">
        <v>118</v>
      </c>
      <c r="C351" s="661" t="s">
        <v>420</v>
      </c>
      <c r="D351" s="800"/>
      <c r="E351" s="779"/>
      <c r="H351" s="573" t="s">
        <v>118</v>
      </c>
      <c r="I351" s="661" t="s">
        <v>420</v>
      </c>
      <c r="J351" s="800"/>
      <c r="K351" s="779"/>
    </row>
    <row r="352" spans="2:11" x14ac:dyDescent="0.35">
      <c r="B352" s="574"/>
      <c r="C352" s="657"/>
      <c r="D352" s="792"/>
      <c r="E352" s="793"/>
      <c r="H352" s="574"/>
      <c r="I352" s="657"/>
      <c r="J352" s="792"/>
      <c r="K352" s="793"/>
    </row>
    <row r="353" spans="2:11" ht="15" thickBot="1" x14ac:dyDescent="0.4">
      <c r="B353" s="794"/>
      <c r="C353" s="795"/>
      <c r="D353" s="795"/>
      <c r="E353" s="796"/>
      <c r="H353" s="794"/>
      <c r="I353" s="795"/>
      <c r="J353" s="795"/>
      <c r="K353" s="796"/>
    </row>
    <row r="354" spans="2:11" x14ac:dyDescent="0.35">
      <c r="B354" s="548" t="s">
        <v>9</v>
      </c>
      <c r="C354" s="17" t="s">
        <v>10</v>
      </c>
      <c r="D354" s="17" t="s">
        <v>16</v>
      </c>
      <c r="E354" s="18" t="s">
        <v>11</v>
      </c>
      <c r="H354" s="548" t="s">
        <v>9</v>
      </c>
      <c r="I354" s="17" t="s">
        <v>10</v>
      </c>
      <c r="J354" s="17" t="s">
        <v>16</v>
      </c>
      <c r="K354" s="18" t="s">
        <v>11</v>
      </c>
    </row>
    <row r="355" spans="2:11" ht="30.5" customHeight="1" x14ac:dyDescent="0.35">
      <c r="B355" s="540">
        <f>VLOOKUP(C350,DrawerSystem!$B$341:$E$349,MATCH(C349,DrawerSystem!$B$341:$E$341,0),0)</f>
        <v>9255249</v>
      </c>
      <c r="C355" s="424" t="str">
        <f>VLOOKUP(B355,Цены!$A:$B,2,0)</f>
        <v>Комплект ящика AvanTech YOU, H101, NL500, цвет серебристый</v>
      </c>
      <c r="D355" s="428">
        <f>D349*3</f>
        <v>3</v>
      </c>
      <c r="E355" s="426">
        <f>IFERROR(VLOOKUP(B355,Sale!$A:$E,5,0),VLOOKUP(B355,Цены!$A:$G,7,0))*D355</f>
        <v>12933.36</v>
      </c>
      <c r="H355" s="540">
        <f>VLOOKUP(I350,DrawerSystem!$B$341:$E$349,MATCH(I349,DrawerSystem!$B$341:$E$341,0),0)</f>
        <v>9255249</v>
      </c>
      <c r="I355" s="424" t="str">
        <f>VLOOKUP(H355,Цены!$A:$B,2,0)</f>
        <v>Комплект ящика AvanTech YOU, H101, NL500, цвет серебристый</v>
      </c>
      <c r="J355" s="428">
        <f>J349</f>
        <v>1</v>
      </c>
      <c r="K355" s="426">
        <f>IFERROR(VLOOKUP(H355,Sale!$A:$E,5,0),VLOOKUP(H355,Цены!$A:$G,7,0))*J355</f>
        <v>4311.12</v>
      </c>
    </row>
    <row r="356" spans="2:11" ht="30.5" customHeight="1" x14ac:dyDescent="0.35">
      <c r="B356" s="540">
        <f>VLOOKUP(C350,DrawerSystem!$B$363:$E$371,MATCH(C349,DrawerSystem!$B$363:$E$363,0),0)</f>
        <v>9255267</v>
      </c>
      <c r="C356" s="424" t="str">
        <f>VLOOKUP(B356,Цены!$A:$B,2,0)</f>
        <v>Комплект короба AvanTech YOU, H187, NL500, цвет серебристый</v>
      </c>
      <c r="D356" s="428">
        <f>D349*3</f>
        <v>3</v>
      </c>
      <c r="E356" s="426">
        <f>IFERROR(VLOOKUP(B356,Sale!$A:$E,5,0),VLOOKUP(B356,Цены!$A:$G,7,0))*D356</f>
        <v>19576.170000000002</v>
      </c>
      <c r="H356" s="540">
        <v>13297</v>
      </c>
      <c r="I356" s="424" t="str">
        <f>VLOOKUP(H356,Цены!$A:$B,2,0)</f>
        <v>Комплект опор для цокольного ящика, с регулировкой по высоте</v>
      </c>
      <c r="J356" s="428">
        <f>J349</f>
        <v>1</v>
      </c>
      <c r="K356" s="426">
        <f>IFERROR(VLOOKUP(H356,Sale!$A:$E,5,0),VLOOKUP(H356,Цены!$A:$G,7,0))*J356</f>
        <v>16201.079999999998</v>
      </c>
    </row>
    <row r="357" spans="2:11" ht="30.5" customHeight="1" thickBot="1" x14ac:dyDescent="0.4">
      <c r="B357" s="540">
        <f>VLOOKUP(C349,DrawerSystem!$B$385:$C$387,2,0)</f>
        <v>9257269</v>
      </c>
      <c r="C357" s="424" t="str">
        <f>VLOOKUP(B357,Цены!$A:$B,2,0)</f>
        <v>Передняя панель внутреннего ящика AvanTech YOU, H101, L2000, алюминий, цвет серебристый</v>
      </c>
      <c r="D357" s="428">
        <f>D349</f>
        <v>1</v>
      </c>
      <c r="E357" s="426">
        <f>IFERROR(VLOOKUP(B357,Sale!$A:$E,5,0),VLOOKUP(B357,Цены!$A:$G,7,0))*D357</f>
        <v>12943.24</v>
      </c>
      <c r="H357" s="541">
        <f>VLOOKUP(I350,DrawerSystem!$H$334:$L$342,MATCH(I351,DrawerSystem!$H$334:$L$334,0),0)</f>
        <v>9318192</v>
      </c>
      <c r="I357" s="438" t="str">
        <f>VLOOKUP(H357,Цены!$A:$B,2,0)</f>
        <v>Комплект направляющих Actro YOU, полного выдвижения, с демпфером Silent System, L (40 кг), EB21, NL500</v>
      </c>
      <c r="J357" s="454">
        <f>J349</f>
        <v>1</v>
      </c>
      <c r="K357" s="432">
        <f>IFERROR(VLOOKUP(H357,Sale!$A:$E,5,0),VLOOKUP(H357,Цены!$A:$G,7,0))*J357</f>
        <v>3863.7400000000002</v>
      </c>
    </row>
    <row r="358" spans="2:11" ht="30.5" customHeight="1" x14ac:dyDescent="0.35">
      <c r="B358" s="540">
        <f>VLOOKUP(C349,DrawerSystem!$B$403:$C$405,2,0)</f>
        <v>9257271</v>
      </c>
      <c r="C358" s="424" t="str">
        <f>VLOOKUP(B358,Цены!$A:$B,2,0)</f>
        <v>Передняя панель внутреннего короба AvanTech YOU, H187, L2000, алюминий, цвет серебристый</v>
      </c>
      <c r="D358" s="428">
        <f>D349</f>
        <v>1</v>
      </c>
      <c r="E358" s="426">
        <f>IFERROR(VLOOKUP(B358,Sale!$A:$E,5,0),VLOOKUP(B358,Цены!$A:$G,7,0))*D358</f>
        <v>19354.349999999999</v>
      </c>
    </row>
    <row r="359" spans="2:11" ht="30.5" customHeight="1" x14ac:dyDescent="0.35">
      <c r="B359" s="540">
        <f>VLOOKUP(C350,DrawerSystem!$H$334:$L$342,MATCH(C351,DrawerSystem!$H$334:$L$334,0),0)</f>
        <v>9318192</v>
      </c>
      <c r="C359" s="424" t="str">
        <f>VLOOKUP(B359,Цены!$A:$B,2,0)</f>
        <v>Комплект направляющих Actro YOU, полного выдвижения, с демпфером Silent System, L (40 кг), EB21, NL500</v>
      </c>
      <c r="D359" s="428">
        <f>D349*6</f>
        <v>6</v>
      </c>
      <c r="E359" s="426">
        <f>IFERROR(VLOOKUP(B359,Sale!$A:$E,5,0),VLOOKUP(B359,Цены!$A:$G,7,0))*D359</f>
        <v>23182.440000000002</v>
      </c>
    </row>
    <row r="360" spans="2:11" ht="30.5" customHeight="1" x14ac:dyDescent="0.35">
      <c r="B360" s="550" t="str">
        <f>VLOOKUP(C350,DrawerSystem!$H$345:$L$353,MATCH(C351,DrawerSystem!$H$345:$L$345,0),0)</f>
        <v>-</v>
      </c>
      <c r="C360" s="468" t="str">
        <f>VLOOKUP(B360,Цены!$A:$B,2,0)</f>
        <v>-</v>
      </c>
      <c r="D360" s="469">
        <f>D349*6</f>
        <v>6</v>
      </c>
      <c r="E360" s="449">
        <f>IFERROR(VLOOKUP(B360,Sale!$A:$E,5,0),VLOOKUP(B360,Цены!$A:$G,7,0))*D360</f>
        <v>0</v>
      </c>
    </row>
    <row r="361" spans="2:11" ht="30.5" customHeight="1" thickBot="1" x14ac:dyDescent="0.4">
      <c r="B361" s="541">
        <f>VLOOKUP(C349,DrawerSystem!$B$389:$C$391,2,0)</f>
        <v>9257611</v>
      </c>
      <c r="C361" s="438" t="str">
        <f>VLOOKUP(B361,Цены!$A:$B,2,0)</f>
        <v>Комплект соединителей передней панели внутреннего ящика AvanTech YOU, H101, цвет серебристый</v>
      </c>
      <c r="D361" s="454">
        <f>D349*6</f>
        <v>6</v>
      </c>
      <c r="E361" s="432">
        <f>IFERROR(VLOOKUP(B361,Sale!$A:$E,5,0),VLOOKUP(B361,Цены!$A:$G,7,0))*D361</f>
        <v>3754.26</v>
      </c>
    </row>
    <row r="449" spans="2:2" hidden="1" x14ac:dyDescent="0.35"/>
    <row r="450" spans="2:2" hidden="1" x14ac:dyDescent="0.35"/>
    <row r="451" spans="2:2" hidden="1" x14ac:dyDescent="0.35"/>
    <row r="452" spans="2:2" hidden="1" x14ac:dyDescent="0.35">
      <c r="B452" s="551" t="s">
        <v>67</v>
      </c>
    </row>
    <row r="453" spans="2:2" hidden="1" x14ac:dyDescent="0.35">
      <c r="B453" s="552" t="s">
        <v>82</v>
      </c>
    </row>
    <row r="454" spans="2:2" hidden="1" x14ac:dyDescent="0.35">
      <c r="B454" s="543" t="s">
        <v>69</v>
      </c>
    </row>
    <row r="455" spans="2:2" hidden="1" x14ac:dyDescent="0.35"/>
    <row r="456" spans="2:2" ht="18.5" hidden="1" customHeight="1" x14ac:dyDescent="0.35"/>
  </sheetData>
  <sheetProtection algorithmName="SHA-512" hashValue="xELembq7xPpcVXGtx/8HMBjaKEERaYoiEY8lHIdwA64jrhsVWSNEIRcecmBP95j0388hCIkTicuBEz1CRogxkQ==" saltValue="EQL6ZRZ5xyqkIiI7Ep7bFA==" spinCount="100000" sheet="1" objects="1" scenarios="1"/>
  <dataConsolidate/>
  <mergeCells count="87">
    <mergeCell ref="H11:K11"/>
    <mergeCell ref="B33:E33"/>
    <mergeCell ref="H33:K33"/>
    <mergeCell ref="D37:D40"/>
    <mergeCell ref="E37:E40"/>
    <mergeCell ref="J37:J40"/>
    <mergeCell ref="K37:K40"/>
    <mergeCell ref="B11:E11"/>
    <mergeCell ref="A1:L1"/>
    <mergeCell ref="B2:E2"/>
    <mergeCell ref="B3:E3"/>
    <mergeCell ref="H3:K3"/>
    <mergeCell ref="D7:D10"/>
    <mergeCell ref="E7:E10"/>
    <mergeCell ref="J7:J10"/>
    <mergeCell ref="K7:K10"/>
    <mergeCell ref="B63:E63"/>
    <mergeCell ref="D67:D70"/>
    <mergeCell ref="E67:E70"/>
    <mergeCell ref="H41:K41"/>
    <mergeCell ref="B71:E71"/>
    <mergeCell ref="B41:E41"/>
    <mergeCell ref="D137:E138"/>
    <mergeCell ref="A94:L94"/>
    <mergeCell ref="B96:E96"/>
    <mergeCell ref="H96:K96"/>
    <mergeCell ref="D98:D100"/>
    <mergeCell ref="E98:E100"/>
    <mergeCell ref="J98:J100"/>
    <mergeCell ref="K98:K100"/>
    <mergeCell ref="D101:E102"/>
    <mergeCell ref="J101:K102"/>
    <mergeCell ref="B132:E132"/>
    <mergeCell ref="D134:D136"/>
    <mergeCell ref="E134:E136"/>
    <mergeCell ref="A168:L168"/>
    <mergeCell ref="B170:E170"/>
    <mergeCell ref="H170:K170"/>
    <mergeCell ref="D174:D177"/>
    <mergeCell ref="E174:E177"/>
    <mergeCell ref="J174:J176"/>
    <mergeCell ref="K174:K176"/>
    <mergeCell ref="J177:K178"/>
    <mergeCell ref="B178:E178"/>
    <mergeCell ref="B215:E215"/>
    <mergeCell ref="H215:K215"/>
    <mergeCell ref="D217:D219"/>
    <mergeCell ref="E217:E219"/>
    <mergeCell ref="J217:J219"/>
    <mergeCell ref="K217:K219"/>
    <mergeCell ref="D258:D259"/>
    <mergeCell ref="E258:E259"/>
    <mergeCell ref="J258:J259"/>
    <mergeCell ref="K258:K259"/>
    <mergeCell ref="D220:E221"/>
    <mergeCell ref="A254:L254"/>
    <mergeCell ref="J220:K221"/>
    <mergeCell ref="A276:L276"/>
    <mergeCell ref="D278:D279"/>
    <mergeCell ref="E278:E279"/>
    <mergeCell ref="B281:E281"/>
    <mergeCell ref="B260:E260"/>
    <mergeCell ref="H260:K260"/>
    <mergeCell ref="D290:D291"/>
    <mergeCell ref="E290:E291"/>
    <mergeCell ref="A303:L303"/>
    <mergeCell ref="A322:L322"/>
    <mergeCell ref="B324:E324"/>
    <mergeCell ref="H324:K324"/>
    <mergeCell ref="D328:D330"/>
    <mergeCell ref="E328:E330"/>
    <mergeCell ref="J328:J330"/>
    <mergeCell ref="K328:K330"/>
    <mergeCell ref="D331:E331"/>
    <mergeCell ref="J331:K331"/>
    <mergeCell ref="D352:E352"/>
    <mergeCell ref="J352:K352"/>
    <mergeCell ref="B353:E353"/>
    <mergeCell ref="H353:K353"/>
    <mergeCell ref="B332:E332"/>
    <mergeCell ref="H332:K332"/>
    <mergeCell ref="B345:E345"/>
    <mergeCell ref="H345:K345"/>
    <mergeCell ref="D349:D351"/>
    <mergeCell ref="E349:E351"/>
    <mergeCell ref="J349:J351"/>
    <mergeCell ref="K349:K351"/>
  </mergeCells>
  <conditionalFormatting sqref="B3:E3 H3:K3 B33:E33 H33:K33 B63:E63 B96:E96 H96:K96">
    <cfRule type="cellIs" dxfId="89" priority="16" operator="equal">
      <formula>$C$7</formula>
    </cfRule>
  </conditionalFormatting>
  <conditionalFormatting sqref="B132:E132">
    <cfRule type="cellIs" dxfId="88" priority="15" operator="equal">
      <formula>$C$7</formula>
    </cfRule>
  </conditionalFormatting>
  <conditionalFormatting sqref="B170:E170">
    <cfRule type="cellIs" dxfId="87" priority="14" operator="equal">
      <formula>$C$7</formula>
    </cfRule>
  </conditionalFormatting>
  <conditionalFormatting sqref="H170:K170">
    <cfRule type="cellIs" dxfId="86" priority="13" operator="equal">
      <formula>$C$7</formula>
    </cfRule>
  </conditionalFormatting>
  <conditionalFormatting sqref="B324:E324">
    <cfRule type="cellIs" dxfId="85" priority="12" operator="equal">
      <formula>$C$7</formula>
    </cfRule>
  </conditionalFormatting>
  <conditionalFormatting sqref="H324:K324">
    <cfRule type="cellIs" dxfId="84" priority="11" operator="equal">
      <formula>$C$7</formula>
    </cfRule>
  </conditionalFormatting>
  <conditionalFormatting sqref="B345:E345">
    <cfRule type="cellIs" dxfId="83" priority="10" operator="equal">
      <formula>$C$7</formula>
    </cfRule>
  </conditionalFormatting>
  <conditionalFormatting sqref="C101">
    <cfRule type="cellIs" dxfId="82" priority="9" operator="equal">
      <formula>$B$327</formula>
    </cfRule>
  </conditionalFormatting>
  <conditionalFormatting sqref="I101">
    <cfRule type="cellIs" dxfId="81" priority="8" operator="equal">
      <formula>$B$327</formula>
    </cfRule>
  </conditionalFormatting>
  <conditionalFormatting sqref="C137">
    <cfRule type="cellIs" dxfId="80" priority="7" operator="equal">
      <formula>$B$327</formula>
    </cfRule>
  </conditionalFormatting>
  <conditionalFormatting sqref="B215:E215">
    <cfRule type="cellIs" dxfId="79" priority="6" operator="equal">
      <formula>$C$7</formula>
    </cfRule>
  </conditionalFormatting>
  <conditionalFormatting sqref="C220">
    <cfRule type="cellIs" dxfId="78" priority="5" operator="equal">
      <formula>$B$327</formula>
    </cfRule>
  </conditionalFormatting>
  <conditionalFormatting sqref="H345:K345">
    <cfRule type="cellIs" dxfId="77" priority="4" operator="equal">
      <formula>$C$7</formula>
    </cfRule>
  </conditionalFormatting>
  <conditionalFormatting sqref="H215:K215">
    <cfRule type="cellIs" dxfId="76" priority="3" operator="equal">
      <formula>$C$7</formula>
    </cfRule>
  </conditionalFormatting>
  <conditionalFormatting sqref="I221">
    <cfRule type="cellIs" dxfId="75" priority="2" operator="equal">
      <formula>$B$327</formula>
    </cfRule>
  </conditionalFormatting>
  <conditionalFormatting sqref="I178">
    <cfRule type="cellIs" dxfId="74" priority="1" operator="equal">
      <formula>$B$327</formula>
    </cfRule>
  </conditionalFormatting>
  <dataValidations count="21">
    <dataValidation type="list" allowBlank="1" showErrorMessage="1" prompt="Выбрать тип петли" sqref="C220" xr:uid="{BC8B65A2-B529-4237-A13E-F5326E4A0A4B}">
      <formula1>"Ширина корпуса 600 мм,Ширина корпуса 900 мм,Ширина корпуса другая от 200 мм до 1200 мм"</formula1>
    </dataValidation>
    <dataValidation type="list" allowBlank="1" showInputMessage="1" showErrorMessage="1" sqref="I10 C40 C102 I102" xr:uid="{020F402B-D07F-487B-BAB1-B3B207DA4610}">
      <formula1>"Silent System/С доводчиком,Push to Open/От нажатия,Push to Open Silent нагрузка до 10 кг,Push to Open Silent нагрузка до 40(*30) кг,"</formula1>
    </dataValidation>
    <dataValidation type="list" allowBlank="1" showInputMessage="1" showErrorMessage="1" sqref="C70" xr:uid="{D2A217AD-CFE5-44A7-A412-FC27BE870027}">
      <formula1>"Silent System/С доводчиком,Push to Open/От нажатия,Push to Open Silent нагрузка до 40(*30) кг,Push to Open Silent нагрузка до 70 кг,"</formula1>
    </dataValidation>
    <dataValidation type="list" allowBlank="1" showInputMessage="1" showErrorMessage="1" sqref="C69" xr:uid="{1842AF0D-A2A6-40FE-8729-069CDD052D62}">
      <formula1>"Quadro 30 кг,Actro 40 кг,Actro 70 кг,"</formula1>
    </dataValidation>
    <dataValidation type="list" allowBlank="1" showInputMessage="1" showErrorMessage="1" sqref="I9 C39 C100 I100" xr:uid="{A7984DD9-ABE1-47D6-B414-B9365D6349F0}">
      <formula1>"Quadro 10 кг,Quadro 30 кг,Actro 10 кг,Actro 40 кг"</formula1>
    </dataValidation>
    <dataValidation type="list" allowBlank="1" showInputMessage="1" showErrorMessage="1" sqref="I40 C138 C177 I177 C221 I220" xr:uid="{725E7984-34C4-4044-8584-A93410770C5F}">
      <formula1>"Silent System/С доводчиком,Push to Open/От нажатия,Push to Open Silent нагрузка до 10 кг,Push to Open Silent нагрузка до 40(*30) кг,Push to Open Silent нагрузка до 70 кг,"</formula1>
    </dataValidation>
    <dataValidation type="list" allowBlank="1" showInputMessage="1" showErrorMessage="1" sqref="C10" xr:uid="{9E5C4732-7599-4F60-A00F-C7FC6DCACD44}">
      <formula1>"Silent System/С доводчиком,Push to Open/От нажатия,Push to Open Silent нагрузка до 40(*30) кг,"</formula1>
    </dataValidation>
    <dataValidation type="list" allowBlank="1" showInputMessage="1" showErrorMessage="1" sqref="C9" xr:uid="{7F5B783E-88A2-4135-9EBB-22B2612BD0D8}">
      <formula1>"Quadro 30 кг,Actro 40 кг,"</formula1>
    </dataValidation>
    <dataValidation type="list" allowBlank="1" showInputMessage="1" showErrorMessage="1" sqref="C176 C136 I39 I176 C219 I219" xr:uid="{1940A3B0-FB42-4ED0-9C67-A01BF4C201F2}">
      <formula1>"Quadro 10 кг,Quadro 30 кг,Actro 10 кг,Actro 40 кг,Actro 70 кг,"</formula1>
    </dataValidation>
    <dataValidation type="list" allowBlank="1" showInputMessage="1" showErrorMessage="1" sqref="C68 C175 I175" xr:uid="{A619EE1C-999E-4D31-B18D-CB06F1441F61}">
      <formula1>"350 мм,400 мм,450 мм,500 мм,550 мм,600 мм,"</formula1>
    </dataValidation>
    <dataValidation type="list" allowBlank="1" showInputMessage="1" showErrorMessage="1" sqref="I38 C38 I218 C99 I99 C135 C218 I8" xr:uid="{A12CC79F-153B-41DF-815D-7C9927B53183}">
      <formula1>"270 мм,300 мм,350 мм,400 мм,450 мм,500 мм,550 мм,600 мм,"</formula1>
    </dataValidation>
    <dataValidation type="list" allowBlank="1" showErrorMessage="1" prompt="Выбрать тип петли" sqref="I101 C101 C137" xr:uid="{82FB0EFB-AE0F-41B9-BADC-D96D39C2FF30}">
      <formula1>"Ширина корпуса 600 мм,Ширина корпуса 900 мм,Ширина корпуса другая от 200 мм до 1200 мм,"</formula1>
    </dataValidation>
    <dataValidation type="list" allowBlank="1" showInputMessage="1" showErrorMessage="1" sqref="C279" xr:uid="{B0025BC1-DDC9-4BDF-8B1C-D834B56197F1}">
      <formula1>"Высота Н101 мм,Высота Н187 мм,"</formula1>
    </dataValidation>
    <dataValidation type="list" allowBlank="1" showErrorMessage="1" prompt="Выбрать тип петли" sqref="C278" xr:uid="{36896422-5490-4758-95A5-8B0D0EA1FAFA}">
      <formula1>"под алюминий,под нержавеющую сталь,под дуб,под медь,под бетон,"</formula1>
    </dataValidation>
    <dataValidation type="list" allowBlank="1" showInputMessage="1" showErrorMessage="1" sqref="C259 I259" xr:uid="{54541B5F-ACAD-44DA-9043-3B95D7975656}">
      <formula1>"Высота Н101 мм,Высота Н139 мм,Высота Н187 мм,Высота Н251 мм,"</formula1>
    </dataValidation>
    <dataValidation type="list" allowBlank="1" showErrorMessage="1" prompt="Выбрать тип петли" sqref="C290" xr:uid="{BE4A4A1B-07DB-43BE-A6C9-D4235B73E903}">
      <formula1>"ПОД АЛЮМИНИЙ,ПОД НЕРЖАВЕЮЩУЮ СТАЛЬ,ПОД ХРОМ,ПОД ДУБ,ПОД ОРЕХ,"</formula1>
    </dataValidation>
    <dataValidation type="list" allowBlank="1" showInputMessage="1" showErrorMessage="1" sqref="C351 I330 C330 I351" xr:uid="{8F8212AA-2E31-49C7-B282-A1BB44CD7498}">
      <formula1>"Actro 10 кг,Actro 40 кг,"</formula1>
    </dataValidation>
    <dataValidation type="list" allowBlank="1" showInputMessage="1" showErrorMessage="1" sqref="C8" xr:uid="{5C9051B4-3CC4-4E82-93E5-08C93D2E6F32}">
      <formula1>"400 мм,450 мм,500 мм,550 мм,"</formula1>
    </dataValidation>
    <dataValidation type="list" allowBlank="1" showInputMessage="1" showErrorMessage="1" sqref="C350 I329 C329 I350" xr:uid="{06B94DFC-C99D-44C5-8E5A-AC9BDB244AF4}">
      <formula1>"270 мм,300 мм,350 мм,400 мм,450 мм,500 мм"</formula1>
    </dataValidation>
    <dataValidation type="list" allowBlank="1" showErrorMessage="1" prompt="Выбрать тип петли" sqref="C134 I98 C98 C67 I7 C7 C37 I37 C174 I174 C328 I328 C349 C258 I258 C217 I349 I217" xr:uid="{4595E9B4-AB92-4358-9452-52705AD08ECA}">
      <formula1>"Серебристый,Белый,Антрацит,"</formula1>
    </dataValidation>
    <dataValidation type="list" allowBlank="1" showErrorMessage="1" prompt="Выбрать тип петли" sqref="I221 I178" xr:uid="{93976B0C-149C-4BFA-B9A7-ABF5312E68D6}">
      <formula1>"Ширина корпуса 450 мм,Ширина корпуса 600 мм,Ширина корпуса 900 мм,Ширина корпуса 1200 мм"</formula1>
    </dataValidation>
  </dataValidation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Лист21"/>
  <dimension ref="B3:T756"/>
  <sheetViews>
    <sheetView topLeftCell="A614" zoomScale="55" zoomScaleNormal="55" workbookViewId="0">
      <selection activeCell="E635" sqref="E635"/>
    </sheetView>
  </sheetViews>
  <sheetFormatPr defaultRowHeight="14.5" x14ac:dyDescent="0.35"/>
  <cols>
    <col min="2" max="2" width="41.7265625" bestFit="1" customWidth="1"/>
    <col min="3" max="4" width="35" bestFit="1" customWidth="1"/>
    <col min="5" max="5" width="42.26953125" bestFit="1" customWidth="1"/>
    <col min="6" max="6" width="38.26953125" bestFit="1" customWidth="1"/>
    <col min="7" max="8" width="34.6328125" bestFit="1" customWidth="1"/>
    <col min="9" max="9" width="39.90625" bestFit="1" customWidth="1"/>
    <col min="10" max="10" width="31.54296875" bestFit="1" customWidth="1"/>
    <col min="11" max="11" width="40.6328125" bestFit="1" customWidth="1"/>
    <col min="12" max="12" width="42.26953125" bestFit="1" customWidth="1"/>
    <col min="13" max="13" width="30.6328125" bestFit="1" customWidth="1"/>
    <col min="14" max="14" width="34.6328125" bestFit="1" customWidth="1"/>
    <col min="15" max="15" width="32.08984375" bestFit="1" customWidth="1"/>
    <col min="16" max="16" width="31.54296875" bestFit="1" customWidth="1"/>
    <col min="17" max="17" width="40.6328125" bestFit="1" customWidth="1"/>
    <col min="18" max="18" width="13.90625" bestFit="1" customWidth="1"/>
    <col min="19" max="19" width="12.81640625" bestFit="1" customWidth="1"/>
    <col min="20" max="20" width="9.54296875" bestFit="1" customWidth="1"/>
  </cols>
  <sheetData>
    <row r="3" spans="2:10" ht="26" x14ac:dyDescent="0.6">
      <c r="B3" s="824" t="s">
        <v>115</v>
      </c>
      <c r="C3" s="824"/>
      <c r="D3" s="824"/>
      <c r="E3" s="824"/>
      <c r="F3" s="824"/>
    </row>
    <row r="5" spans="2:10" x14ac:dyDescent="0.35">
      <c r="B5" s="721" t="s">
        <v>116</v>
      </c>
      <c r="C5" s="721"/>
      <c r="D5" s="721"/>
      <c r="E5" s="721"/>
      <c r="G5" t="s">
        <v>109</v>
      </c>
      <c r="H5">
        <v>9240161</v>
      </c>
    </row>
    <row r="6" spans="2:10" x14ac:dyDescent="0.35">
      <c r="B6" s="28"/>
      <c r="C6" s="28" t="s">
        <v>67</v>
      </c>
      <c r="D6" s="28" t="s">
        <v>82</v>
      </c>
      <c r="E6" s="28" t="s">
        <v>69</v>
      </c>
      <c r="G6" t="s">
        <v>129</v>
      </c>
      <c r="H6">
        <v>9240163</v>
      </c>
    </row>
    <row r="7" spans="2:10" x14ac:dyDescent="0.35">
      <c r="B7" s="28" t="s">
        <v>117</v>
      </c>
      <c r="C7" s="28">
        <v>9245477</v>
      </c>
      <c r="D7" s="28">
        <v>9245475</v>
      </c>
      <c r="E7" s="28">
        <v>9245476</v>
      </c>
    </row>
    <row r="8" spans="2:10" x14ac:dyDescent="0.35">
      <c r="B8" s="58"/>
      <c r="C8" s="58"/>
      <c r="D8" s="58"/>
      <c r="E8" s="58"/>
    </row>
    <row r="9" spans="2:10" x14ac:dyDescent="0.35">
      <c r="B9" s="58"/>
      <c r="C9" s="58"/>
      <c r="D9" s="58"/>
      <c r="E9" s="58"/>
    </row>
    <row r="10" spans="2:10" x14ac:dyDescent="0.35">
      <c r="B10" s="472"/>
      <c r="C10" s="472" t="s">
        <v>67</v>
      </c>
      <c r="D10" s="472" t="s">
        <v>82</v>
      </c>
      <c r="E10" s="472" t="s">
        <v>69</v>
      </c>
    </row>
    <row r="11" spans="2:10" x14ac:dyDescent="0.35">
      <c r="B11" s="472" t="s">
        <v>117</v>
      </c>
      <c r="C11" s="204">
        <v>9337831</v>
      </c>
      <c r="D11" s="204">
        <v>9337679</v>
      </c>
      <c r="E11" s="204">
        <v>9337680</v>
      </c>
    </row>
    <row r="12" spans="2:10" x14ac:dyDescent="0.35">
      <c r="G12" s="722" t="s">
        <v>594</v>
      </c>
      <c r="H12" s="722"/>
    </row>
    <row r="14" spans="2:10" x14ac:dyDescent="0.35">
      <c r="B14" s="721" t="s">
        <v>121</v>
      </c>
      <c r="C14" s="721"/>
      <c r="D14" s="721"/>
      <c r="E14" s="721"/>
      <c r="G14" s="721" t="s">
        <v>121</v>
      </c>
      <c r="H14" s="721"/>
      <c r="I14" s="721"/>
      <c r="J14" s="721"/>
    </row>
    <row r="15" spans="2:10" x14ac:dyDescent="0.35">
      <c r="B15" s="816" t="s">
        <v>119</v>
      </c>
      <c r="C15" s="817"/>
      <c r="D15" s="817"/>
      <c r="E15" s="818"/>
      <c r="G15" s="816" t="s">
        <v>119</v>
      </c>
      <c r="H15" s="817"/>
      <c r="I15" s="817"/>
      <c r="J15" s="818"/>
    </row>
    <row r="16" spans="2:10" x14ac:dyDescent="0.35">
      <c r="B16" s="28"/>
      <c r="C16" s="28" t="s">
        <v>67</v>
      </c>
      <c r="D16" s="28" t="s">
        <v>82</v>
      </c>
      <c r="E16" s="28" t="s">
        <v>69</v>
      </c>
      <c r="G16" s="294"/>
      <c r="H16" s="294" t="s">
        <v>67</v>
      </c>
      <c r="I16" s="294" t="s">
        <v>82</v>
      </c>
      <c r="J16" s="294" t="s">
        <v>69</v>
      </c>
    </row>
    <row r="17" spans="2:10" x14ac:dyDescent="0.35">
      <c r="B17" s="28" t="s">
        <v>122</v>
      </c>
      <c r="C17" s="28">
        <v>9234541</v>
      </c>
      <c r="D17" s="28">
        <v>9228876</v>
      </c>
      <c r="E17" s="28">
        <v>9230044</v>
      </c>
      <c r="G17" s="294" t="s">
        <v>122</v>
      </c>
      <c r="H17" s="294" t="s">
        <v>91</v>
      </c>
      <c r="I17" s="294" t="s">
        <v>91</v>
      </c>
      <c r="J17" s="294" t="s">
        <v>91</v>
      </c>
    </row>
    <row r="18" spans="2:10" x14ac:dyDescent="0.35">
      <c r="B18" s="28" t="s">
        <v>84</v>
      </c>
      <c r="C18" s="28">
        <v>9234542</v>
      </c>
      <c r="D18" s="28">
        <v>9228877</v>
      </c>
      <c r="E18" s="28">
        <v>9230045</v>
      </c>
      <c r="G18" s="294" t="s">
        <v>84</v>
      </c>
      <c r="H18" s="294" t="s">
        <v>91</v>
      </c>
      <c r="I18" s="294" t="s">
        <v>91</v>
      </c>
      <c r="J18" s="294" t="s">
        <v>91</v>
      </c>
    </row>
    <row r="19" spans="2:10" x14ac:dyDescent="0.35">
      <c r="B19" s="28" t="s">
        <v>85</v>
      </c>
      <c r="C19" s="28">
        <v>9234543</v>
      </c>
      <c r="D19" s="28">
        <v>9228878</v>
      </c>
      <c r="E19" s="28">
        <v>9230046</v>
      </c>
      <c r="G19" s="294" t="s">
        <v>85</v>
      </c>
      <c r="H19" s="294" t="s">
        <v>91</v>
      </c>
      <c r="I19" s="294" t="s">
        <v>91</v>
      </c>
      <c r="J19" s="294" t="s">
        <v>91</v>
      </c>
    </row>
    <row r="20" spans="2:10" x14ac:dyDescent="0.35">
      <c r="B20" s="28" t="s">
        <v>123</v>
      </c>
      <c r="C20" s="28">
        <v>9234544</v>
      </c>
      <c r="D20" s="28">
        <v>9228889</v>
      </c>
      <c r="E20" s="28">
        <v>9230047</v>
      </c>
      <c r="G20" s="294" t="s">
        <v>123</v>
      </c>
      <c r="H20" s="294" t="s">
        <v>91</v>
      </c>
      <c r="I20" s="294" t="s">
        <v>91</v>
      </c>
      <c r="J20" s="294" t="s">
        <v>91</v>
      </c>
    </row>
    <row r="21" spans="2:10" x14ac:dyDescent="0.35">
      <c r="B21" s="28" t="s">
        <v>117</v>
      </c>
      <c r="C21" s="28">
        <v>9234545</v>
      </c>
      <c r="D21" s="28">
        <v>9228890</v>
      </c>
      <c r="E21" s="28">
        <v>9230048</v>
      </c>
      <c r="G21" s="294" t="s">
        <v>117</v>
      </c>
      <c r="H21" s="294" t="s">
        <v>91</v>
      </c>
      <c r="I21" s="294" t="s">
        <v>91</v>
      </c>
      <c r="J21" s="294" t="s">
        <v>91</v>
      </c>
    </row>
    <row r="22" spans="2:10" x14ac:dyDescent="0.35">
      <c r="B22" s="28" t="s">
        <v>124</v>
      </c>
      <c r="C22" s="28">
        <v>9234546</v>
      </c>
      <c r="D22" s="28">
        <v>9228891</v>
      </c>
      <c r="E22" s="28">
        <v>9230049</v>
      </c>
      <c r="G22" s="294" t="s">
        <v>124</v>
      </c>
      <c r="H22" s="294" t="s">
        <v>91</v>
      </c>
      <c r="I22" s="294" t="s">
        <v>91</v>
      </c>
      <c r="J22" s="294" t="s">
        <v>91</v>
      </c>
    </row>
    <row r="24" spans="2:10" x14ac:dyDescent="0.35">
      <c r="B24" s="721" t="s">
        <v>121</v>
      </c>
      <c r="C24" s="721"/>
      <c r="D24" s="721"/>
      <c r="E24" s="721"/>
      <c r="G24" s="721" t="s">
        <v>121</v>
      </c>
      <c r="H24" s="721"/>
      <c r="I24" s="721"/>
      <c r="J24" s="721"/>
    </row>
    <row r="25" spans="2:10" x14ac:dyDescent="0.35">
      <c r="B25" s="816" t="s">
        <v>120</v>
      </c>
      <c r="C25" s="817"/>
      <c r="D25" s="817"/>
      <c r="E25" s="818"/>
      <c r="G25" s="816" t="s">
        <v>120</v>
      </c>
      <c r="H25" s="817"/>
      <c r="I25" s="817"/>
      <c r="J25" s="818"/>
    </row>
    <row r="26" spans="2:10" x14ac:dyDescent="0.35">
      <c r="B26" s="28"/>
      <c r="C26" s="28" t="s">
        <v>67</v>
      </c>
      <c r="D26" s="28" t="s">
        <v>82</v>
      </c>
      <c r="E26" s="28" t="s">
        <v>69</v>
      </c>
      <c r="G26" s="294"/>
      <c r="H26" s="294" t="s">
        <v>67</v>
      </c>
      <c r="I26" s="294" t="s">
        <v>82</v>
      </c>
      <c r="J26" s="294" t="s">
        <v>69</v>
      </c>
    </row>
    <row r="27" spans="2:10" x14ac:dyDescent="0.35">
      <c r="B27" s="28" t="s">
        <v>122</v>
      </c>
      <c r="C27" s="28">
        <v>9248751</v>
      </c>
      <c r="D27" s="28">
        <v>9248729</v>
      </c>
      <c r="E27" s="28">
        <v>9248740</v>
      </c>
      <c r="G27" s="294" t="s">
        <v>122</v>
      </c>
      <c r="H27" s="294" t="s">
        <v>91</v>
      </c>
      <c r="I27" s="294" t="s">
        <v>91</v>
      </c>
      <c r="J27" s="294" t="s">
        <v>91</v>
      </c>
    </row>
    <row r="28" spans="2:10" x14ac:dyDescent="0.35">
      <c r="B28" s="28" t="s">
        <v>84</v>
      </c>
      <c r="C28" s="28" t="s">
        <v>131</v>
      </c>
      <c r="D28" s="28" t="s">
        <v>131</v>
      </c>
      <c r="E28" s="28" t="s">
        <v>131</v>
      </c>
      <c r="G28" s="294" t="s">
        <v>84</v>
      </c>
      <c r="H28" s="294" t="s">
        <v>91</v>
      </c>
      <c r="I28" s="294" t="s">
        <v>91</v>
      </c>
      <c r="J28" s="294" t="s">
        <v>91</v>
      </c>
    </row>
    <row r="29" spans="2:10" x14ac:dyDescent="0.35">
      <c r="B29" s="28" t="s">
        <v>85</v>
      </c>
      <c r="C29" s="28">
        <v>9248752</v>
      </c>
      <c r="D29" s="28">
        <v>9248730</v>
      </c>
      <c r="E29" s="28">
        <v>9248741</v>
      </c>
      <c r="G29" s="294" t="s">
        <v>85</v>
      </c>
      <c r="H29" s="294" t="s">
        <v>91</v>
      </c>
      <c r="I29" s="294" t="s">
        <v>91</v>
      </c>
      <c r="J29" s="294" t="s">
        <v>91</v>
      </c>
    </row>
    <row r="30" spans="2:10" x14ac:dyDescent="0.35">
      <c r="B30" s="28" t="s">
        <v>123</v>
      </c>
      <c r="C30" s="28">
        <v>9234569</v>
      </c>
      <c r="D30" s="28">
        <v>9228915</v>
      </c>
      <c r="E30" s="28">
        <v>9230062</v>
      </c>
      <c r="G30" s="294" t="s">
        <v>123</v>
      </c>
      <c r="H30" s="294" t="s">
        <v>91</v>
      </c>
      <c r="I30" s="294" t="s">
        <v>91</v>
      </c>
      <c r="J30" s="294" t="s">
        <v>91</v>
      </c>
    </row>
    <row r="31" spans="2:10" x14ac:dyDescent="0.35">
      <c r="B31" s="28" t="s">
        <v>117</v>
      </c>
      <c r="C31" s="28">
        <v>9234570</v>
      </c>
      <c r="D31" s="28">
        <v>9228916</v>
      </c>
      <c r="E31" s="28">
        <v>9230064</v>
      </c>
      <c r="G31" s="294" t="s">
        <v>117</v>
      </c>
      <c r="H31" s="294" t="s">
        <v>91</v>
      </c>
      <c r="I31" s="294" t="s">
        <v>91</v>
      </c>
      <c r="J31" s="294" t="s">
        <v>91</v>
      </c>
    </row>
    <row r="32" spans="2:10" x14ac:dyDescent="0.35">
      <c r="B32" s="28" t="s">
        <v>124</v>
      </c>
      <c r="C32" s="28">
        <v>9248753</v>
      </c>
      <c r="D32" s="28">
        <v>9248731</v>
      </c>
      <c r="E32" s="28">
        <v>9248742</v>
      </c>
      <c r="G32" s="294" t="s">
        <v>124</v>
      </c>
      <c r="H32" s="294" t="s">
        <v>91</v>
      </c>
      <c r="I32" s="294" t="s">
        <v>91</v>
      </c>
      <c r="J32" s="294" t="s">
        <v>91</v>
      </c>
    </row>
    <row r="34" spans="2:15" x14ac:dyDescent="0.35">
      <c r="B34" s="721" t="s">
        <v>121</v>
      </c>
      <c r="C34" s="721"/>
      <c r="D34" s="721"/>
      <c r="E34" s="721"/>
      <c r="G34" s="721" t="s">
        <v>121</v>
      </c>
      <c r="H34" s="721"/>
      <c r="I34" s="721"/>
      <c r="J34" s="721"/>
    </row>
    <row r="35" spans="2:15" x14ac:dyDescent="0.35">
      <c r="B35" s="816" t="s">
        <v>125</v>
      </c>
      <c r="C35" s="817"/>
      <c r="D35" s="817"/>
      <c r="E35" s="818"/>
      <c r="G35" s="816" t="s">
        <v>125</v>
      </c>
      <c r="H35" s="817"/>
      <c r="I35" s="817"/>
      <c r="J35" s="818"/>
    </row>
    <row r="36" spans="2:15" x14ac:dyDescent="0.35">
      <c r="B36" s="28"/>
      <c r="C36" s="28" t="s">
        <v>67</v>
      </c>
      <c r="D36" s="28" t="s">
        <v>82</v>
      </c>
      <c r="E36" s="28" t="s">
        <v>69</v>
      </c>
      <c r="G36" s="294"/>
      <c r="H36" s="294" t="s">
        <v>67</v>
      </c>
      <c r="I36" s="294" t="s">
        <v>82</v>
      </c>
      <c r="J36" s="294" t="s">
        <v>69</v>
      </c>
    </row>
    <row r="37" spans="2:15" x14ac:dyDescent="0.35">
      <c r="B37" s="28" t="s">
        <v>122</v>
      </c>
      <c r="C37" s="204">
        <v>9336655</v>
      </c>
      <c r="D37" s="28">
        <v>9242926</v>
      </c>
      <c r="E37" s="204">
        <v>9336651</v>
      </c>
      <c r="G37" s="294" t="s">
        <v>122</v>
      </c>
      <c r="H37" s="294" t="s">
        <v>91</v>
      </c>
      <c r="I37" s="294" t="s">
        <v>91</v>
      </c>
      <c r="J37" s="294" t="s">
        <v>91</v>
      </c>
    </row>
    <row r="38" spans="2:15" x14ac:dyDescent="0.35">
      <c r="B38" s="28" t="s">
        <v>84</v>
      </c>
      <c r="C38" s="204">
        <v>9336656</v>
      </c>
      <c r="D38" s="28">
        <v>9242927</v>
      </c>
      <c r="E38" s="204">
        <v>9336652</v>
      </c>
      <c r="G38" s="294" t="s">
        <v>84</v>
      </c>
      <c r="H38" s="294" t="s">
        <v>91</v>
      </c>
      <c r="I38" s="294" t="s">
        <v>91</v>
      </c>
      <c r="J38" s="294" t="s">
        <v>91</v>
      </c>
    </row>
    <row r="39" spans="2:15" x14ac:dyDescent="0.35">
      <c r="B39" s="28" t="s">
        <v>85</v>
      </c>
      <c r="C39" s="204">
        <v>9336657</v>
      </c>
      <c r="D39" s="28">
        <v>9242928</v>
      </c>
      <c r="E39" s="204">
        <v>9336653</v>
      </c>
      <c r="G39" s="294" t="s">
        <v>85</v>
      </c>
      <c r="H39" s="294" t="s">
        <v>91</v>
      </c>
      <c r="I39" s="294" t="s">
        <v>91</v>
      </c>
      <c r="J39" s="294" t="s">
        <v>91</v>
      </c>
    </row>
    <row r="40" spans="2:15" x14ac:dyDescent="0.35">
      <c r="B40" s="28" t="s">
        <v>123</v>
      </c>
      <c r="C40" s="28">
        <v>9245440</v>
      </c>
      <c r="D40" s="28">
        <v>9242929</v>
      </c>
      <c r="E40" s="28">
        <v>9245409</v>
      </c>
      <c r="G40" s="294" t="s">
        <v>123</v>
      </c>
      <c r="H40" s="294" t="s">
        <v>91</v>
      </c>
      <c r="I40" s="294" t="s">
        <v>91</v>
      </c>
      <c r="J40" s="294" t="s">
        <v>91</v>
      </c>
    </row>
    <row r="41" spans="2:15" x14ac:dyDescent="0.35">
      <c r="B41" s="28" t="s">
        <v>117</v>
      </c>
      <c r="C41" s="28">
        <v>9245438</v>
      </c>
      <c r="D41" s="28">
        <v>9239731</v>
      </c>
      <c r="E41" s="28">
        <v>9245431</v>
      </c>
      <c r="G41" s="294" t="s">
        <v>117</v>
      </c>
      <c r="H41" s="294" t="s">
        <v>91</v>
      </c>
      <c r="I41" s="294" t="s">
        <v>91</v>
      </c>
      <c r="J41" s="294" t="s">
        <v>91</v>
      </c>
    </row>
    <row r="42" spans="2:15" x14ac:dyDescent="0.35">
      <c r="B42" s="28" t="s">
        <v>124</v>
      </c>
      <c r="C42" s="204">
        <v>9336658</v>
      </c>
      <c r="D42" s="28">
        <v>9242930</v>
      </c>
      <c r="E42" s="204">
        <v>9336654</v>
      </c>
      <c r="G42" s="294" t="s">
        <v>124</v>
      </c>
      <c r="H42" s="294" t="s">
        <v>91</v>
      </c>
      <c r="I42" s="294" t="s">
        <v>91</v>
      </c>
      <c r="J42" s="294" t="s">
        <v>91</v>
      </c>
    </row>
    <row r="44" spans="2:15" x14ac:dyDescent="0.35">
      <c r="B44" s="721" t="s">
        <v>126</v>
      </c>
      <c r="C44" s="721"/>
      <c r="D44" s="721"/>
      <c r="E44" s="721"/>
      <c r="G44" s="721" t="s">
        <v>128</v>
      </c>
      <c r="H44" s="721"/>
      <c r="I44" s="721"/>
      <c r="J44" s="721"/>
      <c r="L44" s="721" t="s">
        <v>132</v>
      </c>
      <c r="M44" s="721"/>
      <c r="N44" s="721"/>
      <c r="O44" s="721"/>
    </row>
    <row r="45" spans="2:15" x14ac:dyDescent="0.35">
      <c r="B45" s="816" t="s">
        <v>119</v>
      </c>
      <c r="C45" s="817"/>
      <c r="D45" s="817"/>
      <c r="E45" s="818"/>
      <c r="G45" s="816" t="s">
        <v>109</v>
      </c>
      <c r="H45" s="817"/>
      <c r="I45" s="817"/>
      <c r="J45" s="818"/>
      <c r="L45" s="816" t="s">
        <v>129</v>
      </c>
      <c r="M45" s="817"/>
      <c r="N45" s="817"/>
      <c r="O45" s="818"/>
    </row>
    <row r="46" spans="2:15" x14ac:dyDescent="0.35">
      <c r="B46" s="28"/>
      <c r="C46" s="28" t="s">
        <v>67</v>
      </c>
      <c r="D46" s="28" t="s">
        <v>82</v>
      </c>
      <c r="E46" s="28" t="s">
        <v>69</v>
      </c>
      <c r="G46" s="294"/>
      <c r="H46" s="294" t="s">
        <v>67</v>
      </c>
      <c r="I46" s="294" t="s">
        <v>82</v>
      </c>
      <c r="J46" s="294" t="s">
        <v>69</v>
      </c>
      <c r="L46" s="327"/>
      <c r="M46" s="327" t="s">
        <v>67</v>
      </c>
      <c r="N46" s="327" t="s">
        <v>82</v>
      </c>
      <c r="O46" s="327" t="s">
        <v>69</v>
      </c>
    </row>
    <row r="47" spans="2:15" x14ac:dyDescent="0.35">
      <c r="B47" s="28" t="s">
        <v>122</v>
      </c>
      <c r="C47" s="28">
        <v>9234547</v>
      </c>
      <c r="D47" s="28">
        <v>9228892</v>
      </c>
      <c r="E47" s="28">
        <v>9230050</v>
      </c>
      <c r="G47" s="294" t="s">
        <v>122</v>
      </c>
      <c r="H47">
        <v>9240161</v>
      </c>
      <c r="I47">
        <v>9240161</v>
      </c>
      <c r="J47">
        <v>9240161</v>
      </c>
      <c r="L47" s="327" t="s">
        <v>122</v>
      </c>
      <c r="M47" s="327" t="s">
        <v>131</v>
      </c>
      <c r="N47">
        <v>9240162</v>
      </c>
      <c r="O47">
        <v>9240162</v>
      </c>
    </row>
    <row r="48" spans="2:15" x14ac:dyDescent="0.35">
      <c r="B48" s="28" t="s">
        <v>84</v>
      </c>
      <c r="C48" s="28">
        <v>9234548</v>
      </c>
      <c r="D48" s="28">
        <v>9228893</v>
      </c>
      <c r="E48" s="28">
        <v>9230051</v>
      </c>
      <c r="G48" s="294" t="s">
        <v>84</v>
      </c>
      <c r="H48">
        <v>9240161</v>
      </c>
      <c r="I48">
        <v>9240161</v>
      </c>
      <c r="J48">
        <v>9240161</v>
      </c>
      <c r="L48" s="327" t="s">
        <v>84</v>
      </c>
      <c r="M48" s="327" t="s">
        <v>131</v>
      </c>
      <c r="N48">
        <v>9240162</v>
      </c>
      <c r="O48">
        <v>9240162</v>
      </c>
    </row>
    <row r="49" spans="2:15" x14ac:dyDescent="0.35">
      <c r="B49" s="28" t="s">
        <v>85</v>
      </c>
      <c r="C49" s="28">
        <v>9234549</v>
      </c>
      <c r="D49" s="28">
        <v>9228894</v>
      </c>
      <c r="E49" s="28">
        <v>9230052</v>
      </c>
      <c r="G49" s="294" t="s">
        <v>85</v>
      </c>
      <c r="H49">
        <v>9240161</v>
      </c>
      <c r="I49">
        <v>9240161</v>
      </c>
      <c r="J49">
        <v>9240161</v>
      </c>
      <c r="L49" s="327" t="s">
        <v>85</v>
      </c>
      <c r="M49" s="327" t="s">
        <v>131</v>
      </c>
      <c r="N49">
        <v>9240162</v>
      </c>
      <c r="O49">
        <v>9240162</v>
      </c>
    </row>
    <row r="50" spans="2:15" x14ac:dyDescent="0.35">
      <c r="B50" s="28" t="s">
        <v>123</v>
      </c>
      <c r="C50" s="28">
        <v>9234550</v>
      </c>
      <c r="D50" s="28">
        <v>9228895</v>
      </c>
      <c r="E50" s="28">
        <v>9230053</v>
      </c>
      <c r="G50" s="294" t="s">
        <v>123</v>
      </c>
      <c r="H50" s="294" t="s">
        <v>131</v>
      </c>
      <c r="I50" s="294" t="s">
        <v>131</v>
      </c>
      <c r="J50" s="294" t="s">
        <v>131</v>
      </c>
      <c r="L50" s="327" t="s">
        <v>123</v>
      </c>
      <c r="M50" s="327" t="s">
        <v>131</v>
      </c>
      <c r="N50">
        <v>9240162</v>
      </c>
      <c r="O50">
        <v>9240162</v>
      </c>
    </row>
    <row r="51" spans="2:15" x14ac:dyDescent="0.35">
      <c r="B51" s="28" t="s">
        <v>117</v>
      </c>
      <c r="C51" s="28">
        <v>9234551</v>
      </c>
      <c r="D51" s="28">
        <v>9228897</v>
      </c>
      <c r="E51" s="28">
        <v>9230054</v>
      </c>
      <c r="G51" s="294" t="s">
        <v>117</v>
      </c>
      <c r="H51" s="294" t="s">
        <v>131</v>
      </c>
      <c r="I51" s="294" t="s">
        <v>131</v>
      </c>
      <c r="J51" s="294" t="s">
        <v>131</v>
      </c>
      <c r="L51" s="327" t="s">
        <v>117</v>
      </c>
      <c r="M51" s="327" t="s">
        <v>131</v>
      </c>
      <c r="N51">
        <v>9240162</v>
      </c>
      <c r="O51">
        <v>9240162</v>
      </c>
    </row>
    <row r="52" spans="2:15" x14ac:dyDescent="0.35">
      <c r="B52" s="28" t="s">
        <v>124</v>
      </c>
      <c r="C52" s="28">
        <v>9234552</v>
      </c>
      <c r="D52" s="28">
        <v>9228898</v>
      </c>
      <c r="E52" s="28">
        <v>9230055</v>
      </c>
      <c r="G52" s="294" t="s">
        <v>124</v>
      </c>
      <c r="H52" s="294" t="s">
        <v>131</v>
      </c>
      <c r="I52" s="294" t="s">
        <v>131</v>
      </c>
      <c r="J52" s="294" t="s">
        <v>131</v>
      </c>
      <c r="L52" s="327" t="s">
        <v>124</v>
      </c>
      <c r="M52" s="327" t="s">
        <v>131</v>
      </c>
      <c r="N52">
        <v>9240162</v>
      </c>
      <c r="O52">
        <v>9240162</v>
      </c>
    </row>
    <row r="54" spans="2:15" x14ac:dyDescent="0.35">
      <c r="B54" s="721" t="s">
        <v>126</v>
      </c>
      <c r="C54" s="721"/>
      <c r="D54" s="721"/>
      <c r="E54" s="721"/>
      <c r="G54" s="721" t="s">
        <v>128</v>
      </c>
      <c r="H54" s="721"/>
      <c r="I54" s="721"/>
      <c r="J54" s="721"/>
      <c r="L54" s="721" t="s">
        <v>128</v>
      </c>
      <c r="M54" s="721"/>
      <c r="N54" s="721"/>
      <c r="O54" s="721"/>
    </row>
    <row r="55" spans="2:15" x14ac:dyDescent="0.35">
      <c r="B55" s="816" t="s">
        <v>120</v>
      </c>
      <c r="C55" s="817"/>
      <c r="D55" s="817"/>
      <c r="E55" s="818"/>
      <c r="G55" s="816" t="s">
        <v>129</v>
      </c>
      <c r="H55" s="817"/>
      <c r="I55" s="817"/>
      <c r="J55" s="818"/>
      <c r="L55" s="816" t="s">
        <v>129</v>
      </c>
      <c r="M55" s="817"/>
      <c r="N55" s="817"/>
      <c r="O55" s="818"/>
    </row>
    <row r="56" spans="2:15" x14ac:dyDescent="0.35">
      <c r="B56" s="28"/>
      <c r="C56" s="28" t="s">
        <v>67</v>
      </c>
      <c r="D56" s="28" t="s">
        <v>82</v>
      </c>
      <c r="E56" s="28" t="s">
        <v>69</v>
      </c>
      <c r="G56" s="294"/>
      <c r="H56" s="294" t="s">
        <v>67</v>
      </c>
      <c r="I56" s="294" t="s">
        <v>82</v>
      </c>
      <c r="J56" s="294" t="s">
        <v>69</v>
      </c>
      <c r="L56" s="327"/>
      <c r="M56" s="327" t="s">
        <v>67</v>
      </c>
      <c r="N56" s="327" t="s">
        <v>82</v>
      </c>
      <c r="O56" s="327" t="s">
        <v>69</v>
      </c>
    </row>
    <row r="57" spans="2:15" x14ac:dyDescent="0.35">
      <c r="B57" s="28" t="s">
        <v>122</v>
      </c>
      <c r="C57" s="28">
        <v>9248754</v>
      </c>
      <c r="D57" s="28">
        <v>9248732</v>
      </c>
      <c r="E57" s="28">
        <v>9248743</v>
      </c>
      <c r="G57" s="294" t="s">
        <v>122</v>
      </c>
      <c r="H57">
        <v>9240163</v>
      </c>
      <c r="I57">
        <v>9240163</v>
      </c>
      <c r="J57">
        <v>9240163</v>
      </c>
      <c r="L57" s="327" t="s">
        <v>122</v>
      </c>
      <c r="M57">
        <v>9240162</v>
      </c>
      <c r="N57">
        <v>9240162</v>
      </c>
      <c r="O57">
        <v>9240162</v>
      </c>
    </row>
    <row r="58" spans="2:15" x14ac:dyDescent="0.35">
      <c r="B58" s="28" t="s">
        <v>84</v>
      </c>
      <c r="C58" s="28" t="s">
        <v>131</v>
      </c>
      <c r="D58" s="28" t="s">
        <v>131</v>
      </c>
      <c r="E58" s="28" t="s">
        <v>131</v>
      </c>
      <c r="G58" s="294" t="s">
        <v>84</v>
      </c>
      <c r="H58">
        <v>9240163</v>
      </c>
      <c r="I58">
        <v>9240163</v>
      </c>
      <c r="J58">
        <v>9240163</v>
      </c>
      <c r="L58" s="327" t="s">
        <v>84</v>
      </c>
      <c r="M58">
        <v>9240162</v>
      </c>
      <c r="N58">
        <v>9240162</v>
      </c>
      <c r="O58">
        <v>9240162</v>
      </c>
    </row>
    <row r="59" spans="2:15" x14ac:dyDescent="0.35">
      <c r="B59" s="28" t="s">
        <v>85</v>
      </c>
      <c r="C59" s="28">
        <v>9248755</v>
      </c>
      <c r="D59" s="28">
        <v>9248733</v>
      </c>
      <c r="E59" s="28">
        <v>9248744</v>
      </c>
      <c r="G59" s="294" t="s">
        <v>85</v>
      </c>
      <c r="H59">
        <v>9240163</v>
      </c>
      <c r="I59">
        <v>9240163</v>
      </c>
      <c r="J59">
        <v>9240163</v>
      </c>
      <c r="L59" s="327" t="s">
        <v>85</v>
      </c>
      <c r="M59">
        <v>9240162</v>
      </c>
      <c r="N59">
        <v>9240162</v>
      </c>
      <c r="O59">
        <v>9240162</v>
      </c>
    </row>
    <row r="60" spans="2:15" x14ac:dyDescent="0.35">
      <c r="B60" s="28" t="s">
        <v>123</v>
      </c>
      <c r="C60" s="28">
        <v>9234571</v>
      </c>
      <c r="D60" s="28">
        <v>9228917</v>
      </c>
      <c r="E60" s="28">
        <v>9230065</v>
      </c>
      <c r="G60" s="294" t="s">
        <v>123</v>
      </c>
      <c r="H60">
        <v>9240163</v>
      </c>
      <c r="I60">
        <v>9240163</v>
      </c>
      <c r="J60">
        <v>9240163</v>
      </c>
      <c r="L60" s="327" t="s">
        <v>123</v>
      </c>
      <c r="M60">
        <v>9240162</v>
      </c>
      <c r="N60">
        <v>9240162</v>
      </c>
      <c r="O60">
        <v>9240162</v>
      </c>
    </row>
    <row r="61" spans="2:15" x14ac:dyDescent="0.35">
      <c r="B61" s="28" t="s">
        <v>117</v>
      </c>
      <c r="C61" s="28">
        <v>9234572</v>
      </c>
      <c r="D61" s="28">
        <v>9228918</v>
      </c>
      <c r="E61" s="28">
        <v>9230066</v>
      </c>
      <c r="G61" s="294" t="s">
        <v>117</v>
      </c>
      <c r="H61">
        <v>9240163</v>
      </c>
      <c r="I61">
        <v>9240163</v>
      </c>
      <c r="J61">
        <v>9240163</v>
      </c>
      <c r="L61" s="327" t="s">
        <v>117</v>
      </c>
      <c r="M61">
        <v>9240162</v>
      </c>
      <c r="N61">
        <v>9240162</v>
      </c>
      <c r="O61">
        <v>9240162</v>
      </c>
    </row>
    <row r="62" spans="2:15" x14ac:dyDescent="0.35">
      <c r="B62" s="28" t="s">
        <v>124</v>
      </c>
      <c r="C62" s="28">
        <v>9248756</v>
      </c>
      <c r="D62" s="28">
        <v>9248734</v>
      </c>
      <c r="E62" s="28">
        <v>9248745</v>
      </c>
      <c r="G62" s="294" t="s">
        <v>124</v>
      </c>
      <c r="H62">
        <v>9240163</v>
      </c>
      <c r="I62">
        <v>9240163</v>
      </c>
      <c r="J62">
        <v>9240163</v>
      </c>
      <c r="L62" s="327" t="s">
        <v>124</v>
      </c>
      <c r="M62">
        <v>9240162</v>
      </c>
      <c r="N62">
        <v>9240162</v>
      </c>
      <c r="O62">
        <v>9240162</v>
      </c>
    </row>
    <row r="64" spans="2:15" x14ac:dyDescent="0.35">
      <c r="B64" s="721" t="s">
        <v>126</v>
      </c>
      <c r="C64" s="721"/>
      <c r="D64" s="721"/>
      <c r="E64" s="721"/>
    </row>
    <row r="65" spans="2:15" x14ac:dyDescent="0.35">
      <c r="B65" s="816" t="s">
        <v>125</v>
      </c>
      <c r="C65" s="817"/>
      <c r="D65" s="817"/>
      <c r="E65" s="818"/>
      <c r="G65" s="816" t="s">
        <v>632</v>
      </c>
      <c r="H65" s="817"/>
      <c r="I65" s="817"/>
      <c r="J65" s="818"/>
    </row>
    <row r="66" spans="2:15" x14ac:dyDescent="0.35">
      <c r="B66" s="28"/>
      <c r="C66" s="28" t="s">
        <v>67</v>
      </c>
      <c r="D66" s="28" t="s">
        <v>82</v>
      </c>
      <c r="E66" s="28" t="s">
        <v>69</v>
      </c>
      <c r="G66" s="294"/>
      <c r="H66" s="294" t="s">
        <v>67</v>
      </c>
      <c r="I66" s="294" t="s">
        <v>82</v>
      </c>
      <c r="J66" s="294" t="s">
        <v>69</v>
      </c>
    </row>
    <row r="67" spans="2:15" x14ac:dyDescent="0.35">
      <c r="B67" s="28" t="s">
        <v>122</v>
      </c>
      <c r="C67" s="204">
        <v>9336663</v>
      </c>
      <c r="D67" s="28">
        <v>9242931</v>
      </c>
      <c r="E67" s="204">
        <v>9336659</v>
      </c>
      <c r="G67" s="294" t="s">
        <v>122</v>
      </c>
      <c r="H67" s="204">
        <v>9194691</v>
      </c>
      <c r="I67" s="204">
        <v>9194677</v>
      </c>
      <c r="J67" s="204">
        <v>9194684</v>
      </c>
      <c r="L67" s="294" t="s">
        <v>67</v>
      </c>
      <c r="M67" s="222">
        <v>9194659</v>
      </c>
    </row>
    <row r="68" spans="2:15" x14ac:dyDescent="0.35">
      <c r="B68" s="28" t="s">
        <v>84</v>
      </c>
      <c r="C68" s="204">
        <v>9336664</v>
      </c>
      <c r="D68" s="28">
        <v>9242932</v>
      </c>
      <c r="E68" s="204">
        <v>9336660</v>
      </c>
      <c r="G68" s="294" t="s">
        <v>84</v>
      </c>
      <c r="H68" s="204">
        <v>9194692</v>
      </c>
      <c r="I68" s="204">
        <v>9194678</v>
      </c>
      <c r="J68" s="204">
        <v>9194685</v>
      </c>
      <c r="L68" s="294" t="s">
        <v>82</v>
      </c>
      <c r="M68" s="222">
        <v>9194657</v>
      </c>
    </row>
    <row r="69" spans="2:15" x14ac:dyDescent="0.35">
      <c r="B69" s="28" t="s">
        <v>85</v>
      </c>
      <c r="C69" s="204">
        <v>9336665</v>
      </c>
      <c r="D69" s="28">
        <v>9242933</v>
      </c>
      <c r="E69" s="204">
        <v>9336661</v>
      </c>
      <c r="G69" s="294" t="s">
        <v>85</v>
      </c>
      <c r="H69" s="204">
        <v>9194693</v>
      </c>
      <c r="I69" s="204">
        <v>9194679</v>
      </c>
      <c r="J69" s="204">
        <v>9194686</v>
      </c>
      <c r="L69" s="294" t="s">
        <v>69</v>
      </c>
      <c r="M69" s="222">
        <v>9194658</v>
      </c>
    </row>
    <row r="70" spans="2:15" x14ac:dyDescent="0.35">
      <c r="B70" s="28" t="s">
        <v>123</v>
      </c>
      <c r="C70" s="28">
        <v>9245441</v>
      </c>
      <c r="D70" s="28">
        <v>9242934</v>
      </c>
      <c r="E70" s="28">
        <v>9245433</v>
      </c>
      <c r="G70" s="294" t="s">
        <v>123</v>
      </c>
      <c r="H70" s="204">
        <v>9194694</v>
      </c>
      <c r="I70" s="204">
        <v>9194680</v>
      </c>
      <c r="J70" s="204">
        <v>9194687</v>
      </c>
    </row>
    <row r="71" spans="2:15" x14ac:dyDescent="0.35">
      <c r="B71" s="28" t="s">
        <v>117</v>
      </c>
      <c r="C71" s="28">
        <v>9245442</v>
      </c>
      <c r="D71" s="28">
        <v>9242935</v>
      </c>
      <c r="E71" s="28">
        <v>9245434</v>
      </c>
      <c r="G71" s="294" t="s">
        <v>117</v>
      </c>
      <c r="H71" s="204">
        <v>9194695</v>
      </c>
      <c r="I71" s="204">
        <v>9194681</v>
      </c>
      <c r="J71" s="204">
        <v>9194688</v>
      </c>
    </row>
    <row r="72" spans="2:15" x14ac:dyDescent="0.35">
      <c r="B72" s="28" t="s">
        <v>124</v>
      </c>
      <c r="C72" s="204">
        <v>9336666</v>
      </c>
      <c r="D72" s="28">
        <v>9242936</v>
      </c>
      <c r="E72" s="204">
        <v>9336662</v>
      </c>
      <c r="G72" s="294" t="s">
        <v>124</v>
      </c>
      <c r="H72" s="204">
        <v>9194696</v>
      </c>
      <c r="I72" s="204">
        <v>9194682</v>
      </c>
      <c r="J72" s="204">
        <v>9194689</v>
      </c>
    </row>
    <row r="74" spans="2:15" x14ac:dyDescent="0.35">
      <c r="B74" s="721" t="s">
        <v>127</v>
      </c>
      <c r="C74" s="721"/>
      <c r="D74" s="721"/>
      <c r="E74" s="721"/>
    </row>
    <row r="75" spans="2:15" x14ac:dyDescent="0.35">
      <c r="B75" s="816" t="s">
        <v>119</v>
      </c>
      <c r="C75" s="817"/>
      <c r="D75" s="817"/>
      <c r="E75" s="818"/>
      <c r="G75" s="816" t="s">
        <v>633</v>
      </c>
      <c r="H75" s="817"/>
      <c r="I75" s="817"/>
      <c r="J75" s="818"/>
      <c r="L75" s="816" t="s">
        <v>633</v>
      </c>
      <c r="M75" s="817"/>
      <c r="N75" s="817"/>
      <c r="O75" s="818"/>
    </row>
    <row r="76" spans="2:15" x14ac:dyDescent="0.35">
      <c r="B76" s="28"/>
      <c r="C76" s="28" t="s">
        <v>67</v>
      </c>
      <c r="D76" s="28" t="s">
        <v>82</v>
      </c>
      <c r="E76" s="28" t="s">
        <v>69</v>
      </c>
      <c r="G76" s="294"/>
      <c r="H76" s="294" t="s">
        <v>67</v>
      </c>
      <c r="I76" s="294" t="s">
        <v>82</v>
      </c>
      <c r="J76" s="294" t="s">
        <v>69</v>
      </c>
      <c r="L76" s="294"/>
      <c r="M76" s="294" t="s">
        <v>67</v>
      </c>
      <c r="N76" s="294" t="s">
        <v>82</v>
      </c>
      <c r="O76" s="294" t="s">
        <v>69</v>
      </c>
    </row>
    <row r="77" spans="2:15" x14ac:dyDescent="0.35">
      <c r="B77" s="28" t="s">
        <v>122</v>
      </c>
      <c r="C77" s="28">
        <v>9234553</v>
      </c>
      <c r="D77" s="28">
        <v>9228909</v>
      </c>
      <c r="E77" s="28">
        <v>9230056</v>
      </c>
      <c r="G77" s="294" t="s">
        <v>122</v>
      </c>
      <c r="H77" s="204" t="s">
        <v>374</v>
      </c>
      <c r="I77" s="204" t="s">
        <v>374</v>
      </c>
      <c r="J77" s="204" t="s">
        <v>374</v>
      </c>
      <c r="L77" s="294" t="s">
        <v>122</v>
      </c>
      <c r="M77" s="204" t="s">
        <v>374</v>
      </c>
      <c r="N77" s="204" t="s">
        <v>374</v>
      </c>
      <c r="O77" s="204" t="s">
        <v>374</v>
      </c>
    </row>
    <row r="78" spans="2:15" x14ac:dyDescent="0.35">
      <c r="B78" s="28" t="s">
        <v>84</v>
      </c>
      <c r="C78" s="28">
        <v>9234554</v>
      </c>
      <c r="D78" s="28">
        <v>9228910</v>
      </c>
      <c r="E78" s="28">
        <v>9230057</v>
      </c>
      <c r="G78" s="294" t="s">
        <v>84</v>
      </c>
      <c r="H78" s="204" t="s">
        <v>374</v>
      </c>
      <c r="I78" s="204" t="s">
        <v>374</v>
      </c>
      <c r="J78" s="204" t="s">
        <v>374</v>
      </c>
      <c r="L78" s="294" t="s">
        <v>84</v>
      </c>
      <c r="M78" s="204" t="s">
        <v>374</v>
      </c>
      <c r="N78" s="204" t="s">
        <v>374</v>
      </c>
      <c r="O78" s="204" t="s">
        <v>374</v>
      </c>
    </row>
    <row r="79" spans="2:15" x14ac:dyDescent="0.35">
      <c r="B79" s="28" t="s">
        <v>85</v>
      </c>
      <c r="C79" s="28">
        <v>9234555</v>
      </c>
      <c r="D79" s="28">
        <v>9228911</v>
      </c>
      <c r="E79" s="28">
        <v>9230058</v>
      </c>
      <c r="G79" s="294" t="s">
        <v>85</v>
      </c>
      <c r="H79" s="204">
        <v>9195042</v>
      </c>
      <c r="I79" s="204">
        <v>9195014</v>
      </c>
      <c r="J79" s="204">
        <v>9195028</v>
      </c>
      <c r="L79" s="294" t="s">
        <v>85</v>
      </c>
      <c r="M79" s="204">
        <v>9195043</v>
      </c>
      <c r="N79" s="204">
        <v>9195015</v>
      </c>
      <c r="O79" s="204">
        <v>9195029</v>
      </c>
    </row>
    <row r="80" spans="2:15" x14ac:dyDescent="0.35">
      <c r="B80" s="28" t="s">
        <v>123</v>
      </c>
      <c r="C80" s="28">
        <v>9234556</v>
      </c>
      <c r="D80" s="28">
        <v>9228912</v>
      </c>
      <c r="E80" s="28">
        <v>9230059</v>
      </c>
      <c r="G80" s="294" t="s">
        <v>123</v>
      </c>
      <c r="H80" s="204">
        <v>9195044</v>
      </c>
      <c r="I80" s="204">
        <v>9195016</v>
      </c>
      <c r="J80" s="204">
        <v>9195030</v>
      </c>
      <c r="L80" s="294" t="s">
        <v>123</v>
      </c>
      <c r="M80" s="204">
        <v>9195045</v>
      </c>
      <c r="N80" s="204">
        <v>9195017</v>
      </c>
      <c r="O80" s="204">
        <v>9195031</v>
      </c>
    </row>
    <row r="81" spans="2:15" x14ac:dyDescent="0.35">
      <c r="B81" s="28" t="s">
        <v>117</v>
      </c>
      <c r="C81" s="28">
        <v>9234557</v>
      </c>
      <c r="D81" s="28">
        <v>9228913</v>
      </c>
      <c r="E81" s="28">
        <v>9230060</v>
      </c>
      <c r="G81" s="294" t="s">
        <v>117</v>
      </c>
      <c r="H81" s="204">
        <v>9195046</v>
      </c>
      <c r="I81" s="204">
        <v>9195018</v>
      </c>
      <c r="J81" s="204">
        <v>9195032</v>
      </c>
      <c r="L81" s="294" t="s">
        <v>117</v>
      </c>
      <c r="M81" s="204">
        <v>9195047</v>
      </c>
      <c r="N81" s="204">
        <v>9195019</v>
      </c>
      <c r="O81" s="204">
        <v>9195033</v>
      </c>
    </row>
    <row r="82" spans="2:15" x14ac:dyDescent="0.35">
      <c r="B82" s="28" t="s">
        <v>124</v>
      </c>
      <c r="C82" s="28">
        <v>9234558</v>
      </c>
      <c r="D82" s="28">
        <v>9228914</v>
      </c>
      <c r="E82" s="28">
        <v>9230061</v>
      </c>
      <c r="G82" s="294" t="s">
        <v>124</v>
      </c>
      <c r="H82" s="204">
        <v>9195048</v>
      </c>
      <c r="I82" s="204">
        <v>9195020</v>
      </c>
      <c r="J82" s="204">
        <v>9195034</v>
      </c>
      <c r="L82" s="294" t="s">
        <v>124</v>
      </c>
      <c r="M82" s="204">
        <v>9195049</v>
      </c>
      <c r="N82" s="204">
        <v>9195021</v>
      </c>
      <c r="O82" s="204">
        <v>9195035</v>
      </c>
    </row>
    <row r="84" spans="2:15" x14ac:dyDescent="0.35">
      <c r="B84" s="721" t="s">
        <v>127</v>
      </c>
      <c r="C84" s="721"/>
      <c r="D84" s="721"/>
      <c r="E84" s="721"/>
    </row>
    <row r="85" spans="2:15" x14ac:dyDescent="0.35">
      <c r="B85" s="816" t="s">
        <v>120</v>
      </c>
      <c r="C85" s="817"/>
      <c r="D85" s="817"/>
      <c r="E85" s="818"/>
      <c r="G85" s="816" t="s">
        <v>634</v>
      </c>
      <c r="H85" s="817"/>
      <c r="I85" s="817"/>
      <c r="J85" s="818"/>
    </row>
    <row r="86" spans="2:15" x14ac:dyDescent="0.35">
      <c r="B86" s="28"/>
      <c r="C86" s="28" t="s">
        <v>67</v>
      </c>
      <c r="D86" s="28" t="s">
        <v>82</v>
      </c>
      <c r="E86" s="28" t="s">
        <v>69</v>
      </c>
      <c r="G86" s="294"/>
      <c r="H86" s="294" t="s">
        <v>67</v>
      </c>
      <c r="I86" s="294" t="s">
        <v>82</v>
      </c>
      <c r="J86" s="294" t="s">
        <v>69</v>
      </c>
    </row>
    <row r="87" spans="2:15" x14ac:dyDescent="0.35">
      <c r="B87" s="28" t="s">
        <v>122</v>
      </c>
      <c r="C87" s="28">
        <v>9248757</v>
      </c>
      <c r="D87" s="28">
        <v>9248735</v>
      </c>
      <c r="E87" s="28">
        <v>9248746</v>
      </c>
      <c r="G87" s="294" t="s">
        <v>122</v>
      </c>
      <c r="H87" s="204">
        <v>9194712</v>
      </c>
      <c r="I87" s="204">
        <v>9194698</v>
      </c>
      <c r="J87" s="204">
        <v>9194705</v>
      </c>
      <c r="L87" s="294" t="s">
        <v>67</v>
      </c>
      <c r="M87" s="222">
        <v>9194662</v>
      </c>
    </row>
    <row r="88" spans="2:15" x14ac:dyDescent="0.35">
      <c r="B88" s="28" t="s">
        <v>84</v>
      </c>
      <c r="C88" s="28" t="s">
        <v>131</v>
      </c>
      <c r="D88" s="28" t="s">
        <v>130</v>
      </c>
      <c r="E88" s="28" t="s">
        <v>131</v>
      </c>
      <c r="G88" s="294" t="s">
        <v>84</v>
      </c>
      <c r="H88" s="204">
        <v>9194713</v>
      </c>
      <c r="I88" s="204">
        <v>9194699</v>
      </c>
      <c r="J88" s="204">
        <v>9194706</v>
      </c>
      <c r="L88" s="294" t="s">
        <v>82</v>
      </c>
      <c r="M88" s="222">
        <v>9194660</v>
      </c>
    </row>
    <row r="89" spans="2:15" x14ac:dyDescent="0.35">
      <c r="B89" s="28" t="s">
        <v>85</v>
      </c>
      <c r="C89" s="28">
        <v>9248758</v>
      </c>
      <c r="D89" s="28">
        <v>9248736</v>
      </c>
      <c r="E89" s="28">
        <v>9248747</v>
      </c>
      <c r="G89" s="294" t="s">
        <v>85</v>
      </c>
      <c r="H89" s="204">
        <v>9194714</v>
      </c>
      <c r="I89" s="204">
        <v>9194700</v>
      </c>
      <c r="J89" s="204">
        <v>9194707</v>
      </c>
      <c r="L89" s="294" t="s">
        <v>69</v>
      </c>
      <c r="M89" s="222">
        <v>9194661</v>
      </c>
    </row>
    <row r="90" spans="2:15" x14ac:dyDescent="0.35">
      <c r="B90" s="28" t="s">
        <v>123</v>
      </c>
      <c r="C90" s="28">
        <v>9248759</v>
      </c>
      <c r="D90" s="28">
        <v>9248737</v>
      </c>
      <c r="E90" s="28">
        <v>9248748</v>
      </c>
      <c r="G90" s="294" t="s">
        <v>123</v>
      </c>
      <c r="H90" s="204">
        <v>9194715</v>
      </c>
      <c r="I90" s="204">
        <v>9194701</v>
      </c>
      <c r="J90" s="204">
        <v>9194708</v>
      </c>
    </row>
    <row r="91" spans="2:15" x14ac:dyDescent="0.35">
      <c r="B91" s="28" t="s">
        <v>117</v>
      </c>
      <c r="C91" s="28">
        <v>9248760</v>
      </c>
      <c r="D91" s="28">
        <v>9248738</v>
      </c>
      <c r="E91" s="28">
        <v>9248749</v>
      </c>
      <c r="G91" s="294" t="s">
        <v>117</v>
      </c>
      <c r="H91" s="204">
        <v>9194716</v>
      </c>
      <c r="I91" s="204">
        <v>9194702</v>
      </c>
      <c r="J91" s="204">
        <v>9194709</v>
      </c>
    </row>
    <row r="92" spans="2:15" x14ac:dyDescent="0.35">
      <c r="B92" s="28" t="s">
        <v>124</v>
      </c>
      <c r="C92" s="28">
        <v>9248761</v>
      </c>
      <c r="D92" s="28">
        <v>9248739</v>
      </c>
      <c r="E92" s="28">
        <v>9248750</v>
      </c>
      <c r="G92" s="294" t="s">
        <v>124</v>
      </c>
      <c r="H92" s="204">
        <v>9194717</v>
      </c>
      <c r="I92" s="204">
        <v>9194703</v>
      </c>
      <c r="J92" s="204">
        <v>9194710</v>
      </c>
      <c r="L92" s="294" t="s">
        <v>67</v>
      </c>
      <c r="M92" s="222">
        <v>9235837</v>
      </c>
    </row>
    <row r="93" spans="2:15" x14ac:dyDescent="0.35">
      <c r="L93" s="294" t="s">
        <v>82</v>
      </c>
      <c r="M93" s="222">
        <v>9235838</v>
      </c>
    </row>
    <row r="94" spans="2:15" x14ac:dyDescent="0.35">
      <c r="B94" s="721" t="s">
        <v>127</v>
      </c>
      <c r="C94" s="721"/>
      <c r="D94" s="721"/>
      <c r="E94" s="721"/>
      <c r="L94" s="294" t="s">
        <v>69</v>
      </c>
      <c r="M94" s="222">
        <v>9235838</v>
      </c>
    </row>
    <row r="95" spans="2:15" x14ac:dyDescent="0.35">
      <c r="B95" s="816" t="s">
        <v>125</v>
      </c>
      <c r="C95" s="817"/>
      <c r="D95" s="817"/>
      <c r="E95" s="818"/>
      <c r="G95" s="294" t="s">
        <v>67</v>
      </c>
      <c r="H95" s="222">
        <v>9194637</v>
      </c>
      <c r="J95" s="294" t="s">
        <v>67</v>
      </c>
      <c r="K95" s="222">
        <v>9194641</v>
      </c>
    </row>
    <row r="96" spans="2:15" x14ac:dyDescent="0.35">
      <c r="B96" s="28"/>
      <c r="C96" s="28" t="s">
        <v>67</v>
      </c>
      <c r="D96" s="28" t="s">
        <v>82</v>
      </c>
      <c r="E96" s="28" t="s">
        <v>69</v>
      </c>
      <c r="G96" s="294" t="s">
        <v>82</v>
      </c>
      <c r="H96" s="222">
        <v>9007355</v>
      </c>
      <c r="J96" s="294" t="s">
        <v>82</v>
      </c>
      <c r="K96" s="222">
        <v>9027831</v>
      </c>
    </row>
    <row r="97" spans="2:15" x14ac:dyDescent="0.35">
      <c r="B97" s="28" t="s">
        <v>122</v>
      </c>
      <c r="C97" s="204">
        <v>9336689</v>
      </c>
      <c r="D97" s="28">
        <v>9242937</v>
      </c>
      <c r="E97" s="204">
        <v>9336685</v>
      </c>
      <c r="G97" s="294" t="s">
        <v>69</v>
      </c>
      <c r="H97" s="222">
        <v>9194635</v>
      </c>
      <c r="J97" s="294" t="s">
        <v>69</v>
      </c>
      <c r="K97" s="222">
        <v>9194639</v>
      </c>
    </row>
    <row r="98" spans="2:15" x14ac:dyDescent="0.35">
      <c r="B98" s="28" t="s">
        <v>84</v>
      </c>
      <c r="C98" s="204">
        <v>9336690</v>
      </c>
      <c r="D98" s="28">
        <v>9242939</v>
      </c>
      <c r="E98" s="204">
        <v>9336686</v>
      </c>
    </row>
    <row r="99" spans="2:15" x14ac:dyDescent="0.35">
      <c r="B99" s="28" t="s">
        <v>85</v>
      </c>
      <c r="C99" s="204">
        <v>9336691</v>
      </c>
      <c r="D99" s="28">
        <v>9242941</v>
      </c>
      <c r="E99" s="204">
        <v>9336687</v>
      </c>
    </row>
    <row r="100" spans="2:15" x14ac:dyDescent="0.35">
      <c r="B100" s="28" t="s">
        <v>123</v>
      </c>
      <c r="C100" s="28">
        <v>9245443</v>
      </c>
      <c r="D100" s="28">
        <v>9242943</v>
      </c>
      <c r="E100" s="28">
        <v>9245435</v>
      </c>
      <c r="G100" s="294" t="s">
        <v>67</v>
      </c>
      <c r="H100" s="222">
        <v>9194638</v>
      </c>
      <c r="J100" s="294" t="s">
        <v>67</v>
      </c>
      <c r="K100" s="222">
        <v>9194642</v>
      </c>
    </row>
    <row r="101" spans="2:15" x14ac:dyDescent="0.35">
      <c r="B101" s="28" t="s">
        <v>117</v>
      </c>
      <c r="C101" s="28">
        <v>9245444</v>
      </c>
      <c r="D101" s="28">
        <v>9239733</v>
      </c>
      <c r="E101" s="28">
        <v>9245436</v>
      </c>
      <c r="G101" s="294" t="s">
        <v>82</v>
      </c>
      <c r="H101" s="222">
        <v>9007356</v>
      </c>
      <c r="J101" s="294" t="s">
        <v>82</v>
      </c>
      <c r="K101" s="222">
        <v>9027832</v>
      </c>
    </row>
    <row r="102" spans="2:15" x14ac:dyDescent="0.35">
      <c r="B102" s="28" t="s">
        <v>124</v>
      </c>
      <c r="C102" s="204">
        <v>9336692</v>
      </c>
      <c r="D102" s="28">
        <v>9242944</v>
      </c>
      <c r="E102" s="204">
        <v>9336688</v>
      </c>
      <c r="G102" s="294" t="s">
        <v>69</v>
      </c>
      <c r="H102" s="222">
        <v>9194636</v>
      </c>
      <c r="J102" s="294" t="s">
        <v>69</v>
      </c>
      <c r="K102" s="222">
        <v>9194640</v>
      </c>
    </row>
    <row r="104" spans="2:15" x14ac:dyDescent="0.35">
      <c r="B104" s="721" t="s">
        <v>128</v>
      </c>
      <c r="C104" s="721"/>
      <c r="D104" s="721"/>
      <c r="E104" s="721"/>
      <c r="G104" s="816" t="s">
        <v>636</v>
      </c>
      <c r="H104" s="817"/>
      <c r="I104" s="817"/>
      <c r="J104" s="818"/>
      <c r="L104" s="816" t="s">
        <v>637</v>
      </c>
      <c r="M104" s="817"/>
      <c r="N104" s="817"/>
      <c r="O104" s="818"/>
    </row>
    <row r="105" spans="2:15" x14ac:dyDescent="0.35">
      <c r="B105" s="816" t="s">
        <v>109</v>
      </c>
      <c r="C105" s="817"/>
      <c r="D105" s="817"/>
      <c r="E105" s="818"/>
      <c r="G105" s="294"/>
      <c r="H105" s="294" t="s">
        <v>67</v>
      </c>
      <c r="I105" s="294" t="s">
        <v>82</v>
      </c>
      <c r="J105" s="294" t="s">
        <v>69</v>
      </c>
      <c r="L105" s="294"/>
      <c r="M105" s="294" t="s">
        <v>67</v>
      </c>
      <c r="N105" s="294" t="s">
        <v>82</v>
      </c>
      <c r="O105" s="294" t="s">
        <v>69</v>
      </c>
    </row>
    <row r="106" spans="2:15" x14ac:dyDescent="0.35">
      <c r="B106" s="28"/>
      <c r="C106" s="28" t="s">
        <v>67</v>
      </c>
      <c r="D106" s="28" t="s">
        <v>82</v>
      </c>
      <c r="E106" s="28" t="s">
        <v>69</v>
      </c>
      <c r="G106" s="294" t="s">
        <v>122</v>
      </c>
      <c r="H106" s="204">
        <v>9194811</v>
      </c>
      <c r="I106" s="204">
        <v>9194797</v>
      </c>
      <c r="J106" s="204">
        <v>9194804</v>
      </c>
      <c r="L106" s="294" t="s">
        <v>122</v>
      </c>
      <c r="M106" s="204">
        <v>9194832</v>
      </c>
      <c r="N106" s="204">
        <v>9194818</v>
      </c>
      <c r="O106" s="204">
        <v>9194825</v>
      </c>
    </row>
    <row r="107" spans="2:15" x14ac:dyDescent="0.35">
      <c r="B107" s="28" t="s">
        <v>122</v>
      </c>
      <c r="C107" s="204">
        <v>9336693</v>
      </c>
      <c r="D107" s="28">
        <v>9259359</v>
      </c>
      <c r="E107" s="28">
        <v>9254878</v>
      </c>
      <c r="G107" s="294" t="s">
        <v>84</v>
      </c>
      <c r="H107" s="204">
        <v>9194812</v>
      </c>
      <c r="I107" s="204">
        <v>9194798</v>
      </c>
      <c r="J107" s="204">
        <v>9194805</v>
      </c>
      <c r="L107" s="294" t="s">
        <v>84</v>
      </c>
      <c r="M107" s="204">
        <v>9194833</v>
      </c>
      <c r="N107" s="204">
        <v>9194819</v>
      </c>
      <c r="O107" s="204">
        <v>9194826</v>
      </c>
    </row>
    <row r="108" spans="2:15" x14ac:dyDescent="0.35">
      <c r="B108" s="28" t="s">
        <v>84</v>
      </c>
      <c r="C108" s="204">
        <v>9336694</v>
      </c>
      <c r="D108" s="28">
        <v>9259360</v>
      </c>
      <c r="E108" s="28">
        <v>9254879</v>
      </c>
      <c r="G108" s="294" t="s">
        <v>85</v>
      </c>
      <c r="H108" s="204">
        <v>9194813</v>
      </c>
      <c r="I108" s="204">
        <v>9194799</v>
      </c>
      <c r="J108" s="204">
        <v>9194806</v>
      </c>
      <c r="L108" s="294" t="s">
        <v>85</v>
      </c>
      <c r="M108" s="204">
        <v>9194834</v>
      </c>
      <c r="N108" s="204">
        <v>9194820</v>
      </c>
      <c r="O108" s="204">
        <v>9194827</v>
      </c>
    </row>
    <row r="109" spans="2:15" x14ac:dyDescent="0.35">
      <c r="B109" s="28" t="s">
        <v>85</v>
      </c>
      <c r="C109" s="204">
        <v>9336695</v>
      </c>
      <c r="D109" s="28">
        <v>9254859</v>
      </c>
      <c r="E109" s="28">
        <v>9254880</v>
      </c>
      <c r="G109" s="294" t="s">
        <v>123</v>
      </c>
      <c r="H109" s="204">
        <v>9194814</v>
      </c>
      <c r="I109" s="204">
        <v>9194800</v>
      </c>
      <c r="J109" s="204">
        <v>9194807</v>
      </c>
      <c r="L109" s="294" t="s">
        <v>123</v>
      </c>
      <c r="M109" s="204">
        <v>9194835</v>
      </c>
      <c r="N109" s="204">
        <v>9194821</v>
      </c>
      <c r="O109" s="204">
        <v>9194828</v>
      </c>
    </row>
    <row r="110" spans="2:15" x14ac:dyDescent="0.35">
      <c r="B110" s="28" t="s">
        <v>123</v>
      </c>
      <c r="C110" s="28" t="s">
        <v>131</v>
      </c>
      <c r="D110" s="28" t="s">
        <v>131</v>
      </c>
      <c r="E110" s="28" t="s">
        <v>131</v>
      </c>
      <c r="G110" s="294" t="s">
        <v>117</v>
      </c>
      <c r="H110" s="204">
        <v>9194815</v>
      </c>
      <c r="I110" s="204">
        <v>9194801</v>
      </c>
      <c r="J110" s="204">
        <v>9194808</v>
      </c>
      <c r="L110" s="294" t="s">
        <v>117</v>
      </c>
      <c r="M110" s="204">
        <v>9194836</v>
      </c>
      <c r="N110" s="204">
        <v>9194822</v>
      </c>
      <c r="O110" s="204">
        <v>9194829</v>
      </c>
    </row>
    <row r="111" spans="2:15" x14ac:dyDescent="0.35">
      <c r="B111" s="28" t="s">
        <v>117</v>
      </c>
      <c r="C111" s="28" t="s">
        <v>131</v>
      </c>
      <c r="D111" s="28" t="s">
        <v>131</v>
      </c>
      <c r="E111" s="28" t="s">
        <v>131</v>
      </c>
      <c r="G111" s="294" t="s">
        <v>124</v>
      </c>
      <c r="H111" s="204">
        <v>9194816</v>
      </c>
      <c r="I111" s="204">
        <v>9194802</v>
      </c>
      <c r="J111" s="204">
        <v>9194809</v>
      </c>
      <c r="L111" s="294" t="s">
        <v>124</v>
      </c>
      <c r="M111" s="204">
        <v>9194837</v>
      </c>
      <c r="N111" s="204">
        <v>9194823</v>
      </c>
      <c r="O111" s="204">
        <v>9194830</v>
      </c>
    </row>
    <row r="112" spans="2:15" x14ac:dyDescent="0.35">
      <c r="B112" s="28" t="s">
        <v>124</v>
      </c>
      <c r="C112" s="28" t="s">
        <v>131</v>
      </c>
      <c r="D112" s="28" t="s">
        <v>131</v>
      </c>
      <c r="E112" s="28" t="s">
        <v>131</v>
      </c>
    </row>
    <row r="114" spans="2:18" x14ac:dyDescent="0.35">
      <c r="B114" s="721" t="s">
        <v>128</v>
      </c>
      <c r="C114" s="721"/>
      <c r="D114" s="721"/>
      <c r="E114" s="721"/>
      <c r="G114" s="815" t="s">
        <v>640</v>
      </c>
      <c r="H114" s="815"/>
      <c r="I114" s="815"/>
      <c r="J114" s="815"/>
      <c r="M114" s="815" t="s">
        <v>641</v>
      </c>
      <c r="N114" s="815"/>
      <c r="O114" s="815"/>
      <c r="P114" s="815"/>
    </row>
    <row r="115" spans="2:18" x14ac:dyDescent="0.35">
      <c r="B115" s="816" t="s">
        <v>129</v>
      </c>
      <c r="C115" s="817"/>
      <c r="D115" s="817"/>
      <c r="E115" s="818"/>
      <c r="G115" s="294"/>
      <c r="H115" s="294" t="s">
        <v>120</v>
      </c>
      <c r="I115" s="294" t="s">
        <v>119</v>
      </c>
      <c r="J115" s="294" t="s">
        <v>358</v>
      </c>
      <c r="K115" s="499" t="s">
        <v>1177</v>
      </c>
      <c r="L115" s="294" t="s">
        <v>631</v>
      </c>
      <c r="M115" s="297"/>
      <c r="N115" s="297" t="s">
        <v>120</v>
      </c>
      <c r="O115" s="297" t="s">
        <v>119</v>
      </c>
      <c r="P115" s="297" t="s">
        <v>358</v>
      </c>
      <c r="Q115" s="499" t="s">
        <v>1177</v>
      </c>
      <c r="R115" s="297" t="s">
        <v>631</v>
      </c>
    </row>
    <row r="116" spans="2:18" x14ac:dyDescent="0.35">
      <c r="B116" s="28"/>
      <c r="C116" s="28" t="s">
        <v>67</v>
      </c>
      <c r="D116" s="28" t="s">
        <v>82</v>
      </c>
      <c r="E116" s="28" t="s">
        <v>69</v>
      </c>
      <c r="G116" s="294" t="s">
        <v>122</v>
      </c>
      <c r="H116" s="204">
        <v>9158850</v>
      </c>
      <c r="I116" s="204">
        <v>9229333</v>
      </c>
      <c r="J116" s="204">
        <v>9116754</v>
      </c>
      <c r="K116" s="204">
        <v>9243716</v>
      </c>
      <c r="L116" s="204">
        <v>9243716</v>
      </c>
      <c r="M116" s="297" t="s">
        <v>122</v>
      </c>
      <c r="N116" s="204">
        <v>9158962</v>
      </c>
      <c r="O116" s="204">
        <v>9237598</v>
      </c>
      <c r="P116" s="204">
        <v>9113945</v>
      </c>
      <c r="Q116" s="204">
        <v>9243691</v>
      </c>
      <c r="R116" s="204">
        <v>9243691</v>
      </c>
    </row>
    <row r="117" spans="2:18" x14ac:dyDescent="0.35">
      <c r="B117" s="28" t="s">
        <v>122</v>
      </c>
      <c r="C117" s="204">
        <v>9336696</v>
      </c>
      <c r="D117" s="28">
        <v>9254860</v>
      </c>
      <c r="E117" s="28">
        <v>9254881</v>
      </c>
      <c r="G117" s="294" t="s">
        <v>84</v>
      </c>
      <c r="H117" s="204" t="s">
        <v>374</v>
      </c>
      <c r="I117" s="204">
        <v>9208589</v>
      </c>
      <c r="J117" s="204">
        <v>9117490</v>
      </c>
      <c r="K117" s="204">
        <v>9243719</v>
      </c>
      <c r="L117" s="204">
        <v>9243719</v>
      </c>
      <c r="M117" s="297" t="s">
        <v>84</v>
      </c>
      <c r="N117" s="204" t="s">
        <v>374</v>
      </c>
      <c r="O117" s="204">
        <v>9237603</v>
      </c>
      <c r="P117" s="204">
        <v>9117396</v>
      </c>
      <c r="Q117" s="204">
        <v>9243694</v>
      </c>
      <c r="R117" s="204">
        <v>9243694</v>
      </c>
    </row>
    <row r="118" spans="2:18" x14ac:dyDescent="0.35">
      <c r="B118" s="28" t="s">
        <v>84</v>
      </c>
      <c r="C118" s="204">
        <v>9336697</v>
      </c>
      <c r="D118" s="28">
        <v>9254861</v>
      </c>
      <c r="E118" s="28">
        <v>9254882</v>
      </c>
      <c r="G118" s="294" t="s">
        <v>85</v>
      </c>
      <c r="H118" s="204">
        <v>9158954</v>
      </c>
      <c r="I118" s="204">
        <v>9082523</v>
      </c>
      <c r="J118" s="204">
        <v>9117473</v>
      </c>
      <c r="K118" s="204">
        <v>9243722</v>
      </c>
      <c r="L118" s="204">
        <v>9243722</v>
      </c>
      <c r="M118" s="297" t="s">
        <v>85</v>
      </c>
      <c r="N118" s="204">
        <v>9158966</v>
      </c>
      <c r="O118" s="204">
        <v>9237605</v>
      </c>
      <c r="P118" s="204">
        <v>9117372</v>
      </c>
      <c r="Q118" s="204">
        <v>9243697</v>
      </c>
      <c r="R118" s="204">
        <v>9243697</v>
      </c>
    </row>
    <row r="119" spans="2:18" x14ac:dyDescent="0.35">
      <c r="B119" s="28" t="s">
        <v>85</v>
      </c>
      <c r="C119" s="204">
        <v>9336698</v>
      </c>
      <c r="D119" s="28">
        <v>9254862</v>
      </c>
      <c r="E119" s="28">
        <v>9254883</v>
      </c>
      <c r="G119" s="294" t="s">
        <v>123</v>
      </c>
      <c r="H119" s="204">
        <v>9158956</v>
      </c>
      <c r="I119" s="204">
        <v>9208567</v>
      </c>
      <c r="J119" s="204">
        <v>9116789</v>
      </c>
      <c r="K119" s="204">
        <v>9243725</v>
      </c>
      <c r="L119" s="204">
        <v>9243725</v>
      </c>
      <c r="M119" s="297" t="s">
        <v>123</v>
      </c>
      <c r="N119" s="204">
        <v>9158968</v>
      </c>
      <c r="O119" s="204">
        <v>9237607</v>
      </c>
      <c r="P119" s="204">
        <v>9113907</v>
      </c>
      <c r="Q119" s="204">
        <v>9243700</v>
      </c>
      <c r="R119" s="204">
        <v>9243700</v>
      </c>
    </row>
    <row r="120" spans="2:18" x14ac:dyDescent="0.35">
      <c r="B120" s="28" t="s">
        <v>123</v>
      </c>
      <c r="C120" s="204">
        <v>9336699</v>
      </c>
      <c r="D120" s="28">
        <v>9254863</v>
      </c>
      <c r="E120" s="28">
        <v>9254884</v>
      </c>
      <c r="G120" s="294" t="s">
        <v>117</v>
      </c>
      <c r="H120" s="204">
        <v>9158958</v>
      </c>
      <c r="I120" s="204">
        <v>9065916</v>
      </c>
      <c r="J120" s="204">
        <v>9115820</v>
      </c>
      <c r="K120" s="204">
        <v>9243728</v>
      </c>
      <c r="L120" s="204">
        <v>9243728</v>
      </c>
      <c r="M120" s="297" t="s">
        <v>117</v>
      </c>
      <c r="N120" s="204">
        <v>9158970</v>
      </c>
      <c r="O120" s="204">
        <v>9217483</v>
      </c>
      <c r="P120" s="204">
        <v>9117305</v>
      </c>
      <c r="Q120" s="204">
        <v>9243703</v>
      </c>
      <c r="R120" s="204">
        <v>9243703</v>
      </c>
    </row>
    <row r="121" spans="2:18" x14ac:dyDescent="0.35">
      <c r="B121" s="28" t="s">
        <v>117</v>
      </c>
      <c r="C121" s="204">
        <v>9336700</v>
      </c>
      <c r="D121" s="28">
        <v>9254864</v>
      </c>
      <c r="E121" s="28">
        <v>9254885</v>
      </c>
      <c r="G121" s="294" t="s">
        <v>124</v>
      </c>
      <c r="H121" s="204">
        <v>9158960</v>
      </c>
      <c r="I121" s="204">
        <v>9083739</v>
      </c>
      <c r="J121" s="204">
        <v>9117871</v>
      </c>
      <c r="K121" s="204">
        <v>9243731</v>
      </c>
      <c r="L121" s="204">
        <v>9243731</v>
      </c>
      <c r="M121" s="297" t="s">
        <v>124</v>
      </c>
      <c r="N121" s="204">
        <v>9158973</v>
      </c>
      <c r="O121" s="204">
        <v>9237609</v>
      </c>
      <c r="P121" s="204">
        <v>9118403</v>
      </c>
      <c r="Q121" s="204">
        <v>9243706</v>
      </c>
      <c r="R121" s="204">
        <v>9243706</v>
      </c>
    </row>
    <row r="122" spans="2:18" x14ac:dyDescent="0.35">
      <c r="B122" s="28" t="s">
        <v>124</v>
      </c>
      <c r="C122" s="204">
        <v>9336701</v>
      </c>
      <c r="D122" s="28">
        <v>9254865</v>
      </c>
      <c r="E122" s="28">
        <v>9254886</v>
      </c>
    </row>
    <row r="123" spans="2:18" x14ac:dyDescent="0.35">
      <c r="G123" s="815" t="s">
        <v>359</v>
      </c>
      <c r="H123" s="815"/>
      <c r="I123" s="815"/>
      <c r="J123" s="815"/>
      <c r="M123" s="815" t="s">
        <v>642</v>
      </c>
      <c r="N123" s="815"/>
      <c r="O123" s="815"/>
      <c r="P123" s="815"/>
    </row>
    <row r="124" spans="2:18" x14ac:dyDescent="0.35">
      <c r="B124" s="721" t="s">
        <v>132</v>
      </c>
      <c r="C124" s="721"/>
      <c r="D124" s="721"/>
      <c r="E124" s="721"/>
      <c r="G124" s="294"/>
      <c r="H124" s="294" t="s">
        <v>120</v>
      </c>
      <c r="I124" s="294" t="s">
        <v>119</v>
      </c>
      <c r="J124" s="294" t="s">
        <v>358</v>
      </c>
      <c r="K124" s="499" t="s">
        <v>1177</v>
      </c>
      <c r="L124" s="294" t="s">
        <v>631</v>
      </c>
      <c r="M124" s="297"/>
      <c r="N124" s="297" t="s">
        <v>120</v>
      </c>
      <c r="O124" s="297" t="s">
        <v>119</v>
      </c>
      <c r="P124" s="297" t="s">
        <v>358</v>
      </c>
      <c r="Q124" s="499" t="s">
        <v>1177</v>
      </c>
      <c r="R124" s="297" t="s">
        <v>631</v>
      </c>
    </row>
    <row r="125" spans="2:18" x14ac:dyDescent="0.35">
      <c r="B125" s="816"/>
      <c r="C125" s="817"/>
      <c r="D125" s="817"/>
      <c r="E125" s="818"/>
      <c r="G125" s="294" t="s">
        <v>122</v>
      </c>
      <c r="H125" s="204">
        <v>9158951</v>
      </c>
      <c r="I125" s="204">
        <v>9229334</v>
      </c>
      <c r="J125" s="204">
        <v>9116775</v>
      </c>
      <c r="K125" s="204">
        <v>9243717</v>
      </c>
      <c r="L125" s="204">
        <v>9243717</v>
      </c>
      <c r="M125" s="297" t="s">
        <v>122</v>
      </c>
      <c r="N125" s="204">
        <v>9158963</v>
      </c>
      <c r="O125" s="204">
        <v>9237600</v>
      </c>
      <c r="P125" s="204">
        <v>9113951</v>
      </c>
      <c r="Q125" s="204" t="s">
        <v>91</v>
      </c>
      <c r="R125" s="204" t="s">
        <v>91</v>
      </c>
    </row>
    <row r="126" spans="2:18" x14ac:dyDescent="0.35">
      <c r="B126" s="28"/>
      <c r="C126" s="28" t="s">
        <v>67</v>
      </c>
      <c r="D126" s="28" t="s">
        <v>82</v>
      </c>
      <c r="E126" s="28" t="s">
        <v>69</v>
      </c>
      <c r="G126" s="294" t="s">
        <v>84</v>
      </c>
      <c r="H126" s="294" t="s">
        <v>374</v>
      </c>
      <c r="I126" s="204">
        <v>9208590</v>
      </c>
      <c r="J126" s="204">
        <v>9117501</v>
      </c>
      <c r="K126" s="204">
        <v>9243720</v>
      </c>
      <c r="L126" s="204">
        <v>9243720</v>
      </c>
      <c r="M126" s="297" t="s">
        <v>84</v>
      </c>
      <c r="N126" s="204" t="s">
        <v>374</v>
      </c>
      <c r="O126" s="204">
        <v>9237604</v>
      </c>
      <c r="P126" s="204">
        <v>9117397</v>
      </c>
      <c r="Q126" s="204" t="s">
        <v>91</v>
      </c>
      <c r="R126" s="204" t="s">
        <v>91</v>
      </c>
    </row>
    <row r="127" spans="2:18" x14ac:dyDescent="0.35">
      <c r="B127" s="28" t="s">
        <v>122</v>
      </c>
      <c r="C127" s="204">
        <v>9336702</v>
      </c>
      <c r="D127" s="28">
        <v>9254866</v>
      </c>
      <c r="E127" s="28">
        <v>9254887</v>
      </c>
      <c r="G127" s="294" t="s">
        <v>85</v>
      </c>
      <c r="H127" s="204">
        <v>9158955</v>
      </c>
      <c r="I127" s="204">
        <v>9082525</v>
      </c>
      <c r="J127" s="204">
        <v>9117474</v>
      </c>
      <c r="K127" s="204">
        <v>9243723</v>
      </c>
      <c r="L127" s="204">
        <v>9243723</v>
      </c>
      <c r="M127" s="297" t="s">
        <v>85</v>
      </c>
      <c r="N127" s="204">
        <v>9158967</v>
      </c>
      <c r="O127" s="204">
        <v>9237606</v>
      </c>
      <c r="P127" s="204">
        <v>9117373</v>
      </c>
      <c r="Q127" s="204" t="s">
        <v>91</v>
      </c>
      <c r="R127" s="204" t="s">
        <v>91</v>
      </c>
    </row>
    <row r="128" spans="2:18" x14ac:dyDescent="0.35">
      <c r="B128" s="28" t="s">
        <v>84</v>
      </c>
      <c r="C128" s="204">
        <v>9336703</v>
      </c>
      <c r="D128" s="28">
        <v>9254867</v>
      </c>
      <c r="E128" s="28">
        <v>9254888</v>
      </c>
      <c r="G128" s="294" t="s">
        <v>123</v>
      </c>
      <c r="H128" s="204">
        <v>9158957</v>
      </c>
      <c r="I128" s="204">
        <v>9208568</v>
      </c>
      <c r="J128" s="204">
        <v>9116790</v>
      </c>
      <c r="K128" s="204">
        <v>9243726</v>
      </c>
      <c r="L128" s="204">
        <v>9243726</v>
      </c>
      <c r="M128" s="297" t="s">
        <v>123</v>
      </c>
      <c r="N128" s="204">
        <v>9158969</v>
      </c>
      <c r="O128" s="204">
        <v>9237608</v>
      </c>
      <c r="P128" s="204">
        <v>9113938</v>
      </c>
      <c r="Q128" s="204" t="s">
        <v>91</v>
      </c>
      <c r="R128" s="204" t="s">
        <v>91</v>
      </c>
    </row>
    <row r="129" spans="2:18" x14ac:dyDescent="0.35">
      <c r="B129" s="28" t="s">
        <v>85</v>
      </c>
      <c r="C129" s="204">
        <v>9336704</v>
      </c>
      <c r="D129" s="28">
        <v>9254868</v>
      </c>
      <c r="E129" s="28">
        <v>9254889</v>
      </c>
      <c r="G129" s="294" t="s">
        <v>117</v>
      </c>
      <c r="H129" s="204">
        <v>9158959</v>
      </c>
      <c r="I129" s="204">
        <v>9065917</v>
      </c>
      <c r="J129" s="204">
        <v>9115821</v>
      </c>
      <c r="K129" s="204">
        <v>9243729</v>
      </c>
      <c r="L129" s="204">
        <v>9243729</v>
      </c>
      <c r="M129" s="297" t="s">
        <v>117</v>
      </c>
      <c r="N129" s="204">
        <v>9158971</v>
      </c>
      <c r="O129" s="204">
        <v>9217484</v>
      </c>
      <c r="P129" s="204">
        <v>9117306</v>
      </c>
      <c r="Q129" s="204" t="s">
        <v>91</v>
      </c>
      <c r="R129" s="204" t="s">
        <v>91</v>
      </c>
    </row>
    <row r="130" spans="2:18" x14ac:dyDescent="0.35">
      <c r="B130" s="28" t="s">
        <v>123</v>
      </c>
      <c r="C130" s="204">
        <v>9336705</v>
      </c>
      <c r="D130" s="28">
        <v>9254869</v>
      </c>
      <c r="E130" s="28">
        <v>9254890</v>
      </c>
      <c r="G130" s="294" t="s">
        <v>124</v>
      </c>
      <c r="H130" s="204">
        <v>9158961</v>
      </c>
      <c r="I130" s="204">
        <v>9083740</v>
      </c>
      <c r="J130" s="204">
        <v>9117872</v>
      </c>
      <c r="K130" s="204">
        <v>9243732</v>
      </c>
      <c r="L130" s="204">
        <v>9243732</v>
      </c>
      <c r="M130" s="297" t="s">
        <v>124</v>
      </c>
      <c r="N130" s="204">
        <v>9158975</v>
      </c>
      <c r="O130" s="204">
        <v>9237610</v>
      </c>
      <c r="P130" s="204">
        <v>9118404</v>
      </c>
      <c r="Q130" s="204" t="s">
        <v>91</v>
      </c>
      <c r="R130" s="204" t="s">
        <v>91</v>
      </c>
    </row>
    <row r="131" spans="2:18" x14ac:dyDescent="0.35">
      <c r="B131" s="28" t="s">
        <v>117</v>
      </c>
      <c r="C131" s="204">
        <v>9336706</v>
      </c>
      <c r="D131" s="28">
        <v>9254870</v>
      </c>
      <c r="E131" s="28">
        <v>9254891</v>
      </c>
    </row>
    <row r="132" spans="2:18" x14ac:dyDescent="0.35">
      <c r="B132" s="28" t="s">
        <v>124</v>
      </c>
      <c r="C132" s="204">
        <v>9336707</v>
      </c>
      <c r="D132" s="28">
        <v>9254871</v>
      </c>
      <c r="E132" s="28">
        <v>9254892</v>
      </c>
    </row>
    <row r="133" spans="2:18" x14ac:dyDescent="0.35">
      <c r="G133" s="816" t="s">
        <v>102</v>
      </c>
      <c r="H133" s="817"/>
      <c r="I133" s="817"/>
      <c r="J133" s="818"/>
      <c r="L133" s="816" t="s">
        <v>102</v>
      </c>
      <c r="M133" s="817"/>
      <c r="N133" s="817"/>
      <c r="O133" s="818"/>
    </row>
    <row r="134" spans="2:18" x14ac:dyDescent="0.35">
      <c r="B134" s="721" t="s">
        <v>133</v>
      </c>
      <c r="C134" s="721"/>
      <c r="D134" s="721"/>
      <c r="E134" s="721"/>
      <c r="G134" s="297"/>
      <c r="H134" s="297" t="s">
        <v>67</v>
      </c>
      <c r="I134" s="297" t="s">
        <v>82</v>
      </c>
      <c r="J134" s="297" t="s">
        <v>69</v>
      </c>
      <c r="L134" s="297"/>
      <c r="M134" s="297" t="s">
        <v>67</v>
      </c>
      <c r="N134" s="297" t="s">
        <v>82</v>
      </c>
      <c r="O134" s="297" t="s">
        <v>69</v>
      </c>
    </row>
    <row r="135" spans="2:18" x14ac:dyDescent="0.35">
      <c r="B135" s="816"/>
      <c r="C135" s="817"/>
      <c r="D135" s="817"/>
      <c r="E135" s="818"/>
      <c r="G135" s="297" t="s">
        <v>122</v>
      </c>
      <c r="H135" s="204">
        <v>9194550</v>
      </c>
      <c r="I135" s="204">
        <v>9194522</v>
      </c>
      <c r="J135" s="204">
        <v>9194536</v>
      </c>
      <c r="L135" s="297" t="s">
        <v>122</v>
      </c>
      <c r="M135" s="204">
        <v>9194551</v>
      </c>
      <c r="N135" s="204">
        <v>9194523</v>
      </c>
      <c r="O135" s="204">
        <v>9194537</v>
      </c>
    </row>
    <row r="136" spans="2:18" x14ac:dyDescent="0.35">
      <c r="B136" s="28"/>
      <c r="C136" s="28" t="s">
        <v>67</v>
      </c>
      <c r="D136" s="28" t="s">
        <v>82</v>
      </c>
      <c r="E136" s="28" t="s">
        <v>69</v>
      </c>
      <c r="G136" s="297" t="s">
        <v>84</v>
      </c>
      <c r="H136" s="204">
        <v>9194552</v>
      </c>
      <c r="I136" s="204">
        <v>9194524</v>
      </c>
      <c r="J136" s="204">
        <v>9194538</v>
      </c>
      <c r="L136" s="297" t="s">
        <v>84</v>
      </c>
      <c r="M136" s="204">
        <v>9194553</v>
      </c>
      <c r="N136" s="204">
        <v>9194525</v>
      </c>
      <c r="O136" s="204">
        <v>9194539</v>
      </c>
    </row>
    <row r="137" spans="2:18" x14ac:dyDescent="0.35">
      <c r="B137" s="28" t="s">
        <v>122</v>
      </c>
      <c r="C137" s="204">
        <v>9336708</v>
      </c>
      <c r="D137" s="28">
        <v>9254872</v>
      </c>
      <c r="E137" s="28">
        <v>9254893</v>
      </c>
      <c r="G137" s="297" t="s">
        <v>85</v>
      </c>
      <c r="H137" s="204">
        <v>9194554</v>
      </c>
      <c r="I137" s="204">
        <v>9194526</v>
      </c>
      <c r="J137" s="204">
        <v>9194540</v>
      </c>
      <c r="L137" s="297" t="s">
        <v>85</v>
      </c>
      <c r="M137" s="204">
        <v>9194555</v>
      </c>
      <c r="N137" s="204">
        <v>9194527</v>
      </c>
      <c r="O137" s="204">
        <v>9194541</v>
      </c>
    </row>
    <row r="138" spans="2:18" x14ac:dyDescent="0.35">
      <c r="B138" s="28" t="s">
        <v>84</v>
      </c>
      <c r="C138" s="204">
        <v>9336709</v>
      </c>
      <c r="D138" s="28">
        <v>9254873</v>
      </c>
      <c r="E138" s="28">
        <v>9254894</v>
      </c>
      <c r="G138" s="297" t="s">
        <v>123</v>
      </c>
      <c r="H138" s="204">
        <v>9194556</v>
      </c>
      <c r="I138" s="204">
        <v>9194528</v>
      </c>
      <c r="J138" s="204">
        <v>9194542</v>
      </c>
      <c r="L138" s="297" t="s">
        <v>123</v>
      </c>
      <c r="M138" s="204">
        <v>9194557</v>
      </c>
      <c r="N138" s="204">
        <v>9194529</v>
      </c>
      <c r="O138" s="204">
        <v>9194543</v>
      </c>
    </row>
    <row r="139" spans="2:18" x14ac:dyDescent="0.35">
      <c r="B139" s="28" t="s">
        <v>85</v>
      </c>
      <c r="C139" s="204">
        <v>9336710</v>
      </c>
      <c r="D139" s="28">
        <v>9254874</v>
      </c>
      <c r="E139" s="28">
        <v>9254895</v>
      </c>
      <c r="G139" s="297" t="s">
        <v>117</v>
      </c>
      <c r="H139" s="204">
        <v>9194558</v>
      </c>
      <c r="I139" s="204">
        <v>9194530</v>
      </c>
      <c r="J139" s="204">
        <v>9194544</v>
      </c>
      <c r="L139" s="297" t="s">
        <v>117</v>
      </c>
      <c r="M139" s="204">
        <v>9194559</v>
      </c>
      <c r="N139" s="204">
        <v>9194531</v>
      </c>
      <c r="O139" s="204">
        <v>9194545</v>
      </c>
    </row>
    <row r="140" spans="2:18" x14ac:dyDescent="0.35">
      <c r="B140" s="28" t="s">
        <v>123</v>
      </c>
      <c r="C140" s="204">
        <v>9336711</v>
      </c>
      <c r="D140" s="28">
        <v>9254875</v>
      </c>
      <c r="E140" s="28">
        <v>9254896</v>
      </c>
      <c r="G140" s="297" t="s">
        <v>124</v>
      </c>
      <c r="H140" s="204">
        <v>9194560</v>
      </c>
      <c r="I140" s="204">
        <v>9194532</v>
      </c>
      <c r="J140" s="204">
        <v>9194546</v>
      </c>
      <c r="L140" s="297" t="s">
        <v>124</v>
      </c>
      <c r="M140" s="204">
        <v>9194561</v>
      </c>
      <c r="N140" s="204">
        <v>9194533</v>
      </c>
      <c r="O140" s="204">
        <v>9194547</v>
      </c>
    </row>
    <row r="141" spans="2:18" x14ac:dyDescent="0.35">
      <c r="B141" s="28" t="s">
        <v>117</v>
      </c>
      <c r="C141" s="204">
        <v>9336712</v>
      </c>
      <c r="D141" s="28">
        <v>9254876</v>
      </c>
      <c r="E141" s="28">
        <v>9254897</v>
      </c>
      <c r="P141" s="297"/>
      <c r="Q141" s="297" t="s">
        <v>645</v>
      </c>
      <c r="R141" s="297" t="s">
        <v>646</v>
      </c>
    </row>
    <row r="142" spans="2:18" x14ac:dyDescent="0.35">
      <c r="B142" s="28" t="s">
        <v>124</v>
      </c>
      <c r="C142" s="204">
        <v>9336713</v>
      </c>
      <c r="D142" s="28">
        <v>9254877</v>
      </c>
      <c r="E142" s="28">
        <v>9254898</v>
      </c>
      <c r="G142" s="297" t="s">
        <v>67</v>
      </c>
      <c r="H142" s="222">
        <v>9206258</v>
      </c>
      <c r="L142" t="s">
        <v>98</v>
      </c>
      <c r="M142" s="222">
        <v>9240705</v>
      </c>
      <c r="P142" s="297" t="s">
        <v>67</v>
      </c>
      <c r="Q142" s="204">
        <v>9196319</v>
      </c>
      <c r="R142" s="204">
        <v>9196322</v>
      </c>
    </row>
    <row r="143" spans="2:18" x14ac:dyDescent="0.35">
      <c r="G143" s="297" t="s">
        <v>82</v>
      </c>
      <c r="H143" s="222">
        <v>9206256</v>
      </c>
      <c r="L143" t="s">
        <v>96</v>
      </c>
      <c r="M143" s="222">
        <v>9240706</v>
      </c>
      <c r="P143" s="297" t="s">
        <v>82</v>
      </c>
      <c r="Q143" s="204">
        <v>9196317</v>
      </c>
      <c r="R143" s="204">
        <v>9196320</v>
      </c>
    </row>
    <row r="144" spans="2:18" x14ac:dyDescent="0.35">
      <c r="B144" s="721" t="s">
        <v>134</v>
      </c>
      <c r="C144" s="721"/>
      <c r="D144" s="721"/>
      <c r="E144" s="721"/>
      <c r="G144" s="297" t="s">
        <v>69</v>
      </c>
      <c r="H144" s="222">
        <v>9206257</v>
      </c>
      <c r="L144" t="s">
        <v>95</v>
      </c>
      <c r="M144" s="222">
        <v>9240704</v>
      </c>
      <c r="P144" s="297" t="s">
        <v>69</v>
      </c>
      <c r="Q144" s="204">
        <v>9196318</v>
      </c>
      <c r="R144" s="204">
        <v>9196321</v>
      </c>
    </row>
    <row r="145" spans="2:13" x14ac:dyDescent="0.35">
      <c r="B145" s="816"/>
      <c r="C145" s="817"/>
      <c r="D145" s="817"/>
      <c r="E145" s="818"/>
      <c r="L145" t="s">
        <v>99</v>
      </c>
      <c r="M145" s="222">
        <v>9240707</v>
      </c>
    </row>
    <row r="146" spans="2:13" x14ac:dyDescent="0.35">
      <c r="B146" s="28"/>
      <c r="C146" s="28" t="s">
        <v>67</v>
      </c>
      <c r="D146" s="28" t="s">
        <v>82</v>
      </c>
      <c r="E146" s="28" t="s">
        <v>69</v>
      </c>
      <c r="L146" t="s">
        <v>100</v>
      </c>
      <c r="M146" s="222">
        <v>9240708</v>
      </c>
    </row>
    <row r="147" spans="2:13" x14ac:dyDescent="0.35">
      <c r="B147" s="28" t="s">
        <v>87</v>
      </c>
      <c r="C147" s="28">
        <v>9194739</v>
      </c>
      <c r="D147" s="28">
        <v>9194721</v>
      </c>
      <c r="E147" s="28">
        <v>9194730</v>
      </c>
    </row>
    <row r="148" spans="2:13" x14ac:dyDescent="0.35">
      <c r="B148" s="28" t="s">
        <v>97</v>
      </c>
      <c r="C148" s="28">
        <v>9194741</v>
      </c>
      <c r="D148" s="28">
        <v>9194723</v>
      </c>
      <c r="E148" s="28">
        <v>9194732</v>
      </c>
    </row>
    <row r="149" spans="2:13" x14ac:dyDescent="0.35">
      <c r="B149" s="28" t="s">
        <v>113</v>
      </c>
      <c r="C149" s="28">
        <v>9194743</v>
      </c>
      <c r="D149" s="28">
        <v>9194725</v>
      </c>
      <c r="E149" s="28">
        <v>9194734</v>
      </c>
    </row>
    <row r="151" spans="2:13" x14ac:dyDescent="0.35">
      <c r="B151" s="723" t="s">
        <v>135</v>
      </c>
      <c r="C151" s="723"/>
    </row>
    <row r="152" spans="2:13" x14ac:dyDescent="0.35">
      <c r="B152" s="28"/>
      <c r="C152" s="28"/>
    </row>
    <row r="153" spans="2:13" x14ac:dyDescent="0.35">
      <c r="B153" s="28" t="s">
        <v>82</v>
      </c>
      <c r="C153" s="28">
        <v>9194764</v>
      </c>
    </row>
    <row r="154" spans="2:13" x14ac:dyDescent="0.35">
      <c r="B154" s="28" t="s">
        <v>69</v>
      </c>
      <c r="C154" s="28">
        <v>9194765</v>
      </c>
    </row>
    <row r="155" spans="2:13" x14ac:dyDescent="0.35">
      <c r="B155" s="28" t="s">
        <v>67</v>
      </c>
      <c r="C155" s="28">
        <v>9194766</v>
      </c>
    </row>
    <row r="157" spans="2:13" x14ac:dyDescent="0.35">
      <c r="B157" s="723" t="s">
        <v>136</v>
      </c>
      <c r="C157" s="723"/>
    </row>
    <row r="158" spans="2:13" x14ac:dyDescent="0.35">
      <c r="B158" s="28"/>
      <c r="C158" s="28" t="s">
        <v>67</v>
      </c>
      <c r="D158" s="28" t="s">
        <v>82</v>
      </c>
      <c r="E158" s="28" t="s">
        <v>69</v>
      </c>
    </row>
    <row r="159" spans="2:13" x14ac:dyDescent="0.35">
      <c r="B159" s="28" t="s">
        <v>137</v>
      </c>
      <c r="C159" s="28">
        <v>9196349</v>
      </c>
      <c r="D159" s="28">
        <v>9104107</v>
      </c>
      <c r="E159" s="28">
        <v>9196348</v>
      </c>
    </row>
    <row r="160" spans="2:13" x14ac:dyDescent="0.35">
      <c r="B160" s="28" t="s">
        <v>138</v>
      </c>
      <c r="C160" s="28">
        <v>9204259</v>
      </c>
      <c r="D160" s="28">
        <v>9204257</v>
      </c>
      <c r="E160" s="28">
        <v>9204258</v>
      </c>
    </row>
    <row r="162" spans="2:5" x14ac:dyDescent="0.35">
      <c r="B162" s="723" t="s">
        <v>92</v>
      </c>
      <c r="C162" s="723"/>
    </row>
    <row r="163" spans="2:5" x14ac:dyDescent="0.35">
      <c r="B163" s="28"/>
      <c r="C163" s="28"/>
    </row>
    <row r="164" spans="2:5" x14ac:dyDescent="0.35">
      <c r="B164" s="28" t="s">
        <v>82</v>
      </c>
      <c r="C164" s="28">
        <v>9235838</v>
      </c>
    </row>
    <row r="165" spans="2:5" x14ac:dyDescent="0.35">
      <c r="B165" s="28" t="s">
        <v>67</v>
      </c>
      <c r="C165" s="28">
        <v>9235837</v>
      </c>
    </row>
    <row r="168" spans="2:5" x14ac:dyDescent="0.35">
      <c r="B168" s="723" t="s">
        <v>139</v>
      </c>
      <c r="C168" s="723"/>
    </row>
    <row r="169" spans="2:5" x14ac:dyDescent="0.35">
      <c r="B169" s="28"/>
      <c r="C169" s="28"/>
    </row>
    <row r="170" spans="2:5" x14ac:dyDescent="0.35">
      <c r="B170" s="28" t="s">
        <v>82</v>
      </c>
      <c r="C170" s="28">
        <v>9194614</v>
      </c>
    </row>
    <row r="171" spans="2:5" x14ac:dyDescent="0.35">
      <c r="B171" s="28" t="s">
        <v>69</v>
      </c>
      <c r="C171" s="28">
        <v>9194615</v>
      </c>
    </row>
    <row r="172" spans="2:5" x14ac:dyDescent="0.35">
      <c r="B172" s="28" t="s">
        <v>67</v>
      </c>
      <c r="C172" s="28">
        <v>9194616</v>
      </c>
    </row>
    <row r="174" spans="2:5" x14ac:dyDescent="0.35">
      <c r="B174" s="721" t="s">
        <v>140</v>
      </c>
      <c r="C174" s="721"/>
      <c r="D174" s="721"/>
      <c r="E174" s="721"/>
    </row>
    <row r="175" spans="2:5" x14ac:dyDescent="0.35">
      <c r="B175" s="816"/>
      <c r="C175" s="817"/>
      <c r="D175" s="817"/>
      <c r="E175" s="818"/>
    </row>
    <row r="176" spans="2:5" x14ac:dyDescent="0.35">
      <c r="B176" s="28"/>
      <c r="C176" s="28" t="s">
        <v>67</v>
      </c>
      <c r="D176" s="28" t="s">
        <v>82</v>
      </c>
      <c r="E176" s="28" t="s">
        <v>69</v>
      </c>
    </row>
    <row r="177" spans="2:11" x14ac:dyDescent="0.35">
      <c r="B177" s="28" t="s">
        <v>122</v>
      </c>
      <c r="C177" s="28">
        <v>9194418</v>
      </c>
      <c r="D177" s="28">
        <v>9194390</v>
      </c>
      <c r="E177" s="28">
        <v>9194404</v>
      </c>
    </row>
    <row r="178" spans="2:11" x14ac:dyDescent="0.35">
      <c r="B178" s="28" t="s">
        <v>84</v>
      </c>
      <c r="C178" s="28">
        <v>9194420</v>
      </c>
      <c r="D178" s="28">
        <v>9194392</v>
      </c>
      <c r="E178" s="28">
        <v>9194406</v>
      </c>
    </row>
    <row r="179" spans="2:11" x14ac:dyDescent="0.35">
      <c r="B179" s="28" t="s">
        <v>85</v>
      </c>
      <c r="C179" s="28">
        <v>9194422</v>
      </c>
      <c r="D179" s="28">
        <v>9194394</v>
      </c>
      <c r="E179" s="28">
        <v>9194408</v>
      </c>
    </row>
    <row r="180" spans="2:11" x14ac:dyDescent="0.35">
      <c r="B180" s="28" t="s">
        <v>123</v>
      </c>
      <c r="C180" s="28">
        <v>9194424</v>
      </c>
      <c r="D180" s="28">
        <v>9194396</v>
      </c>
      <c r="E180" s="28">
        <v>9194410</v>
      </c>
    </row>
    <row r="181" spans="2:11" x14ac:dyDescent="0.35">
      <c r="B181" s="28" t="s">
        <v>117</v>
      </c>
      <c r="C181" s="28">
        <v>9194426</v>
      </c>
      <c r="D181" s="28">
        <v>9194398</v>
      </c>
      <c r="E181" s="28">
        <v>9194412</v>
      </c>
    </row>
    <row r="182" spans="2:11" x14ac:dyDescent="0.35">
      <c r="B182" s="28" t="s">
        <v>124</v>
      </c>
      <c r="C182" s="28">
        <v>9194428</v>
      </c>
      <c r="D182" s="28">
        <v>9194400</v>
      </c>
      <c r="E182" s="28">
        <v>9194414</v>
      </c>
    </row>
    <row r="184" spans="2:11" x14ac:dyDescent="0.35">
      <c r="B184" s="721" t="s">
        <v>141</v>
      </c>
      <c r="C184" s="721"/>
      <c r="D184" s="721"/>
      <c r="E184" s="721"/>
    </row>
    <row r="185" spans="2:11" x14ac:dyDescent="0.35">
      <c r="B185" s="816"/>
      <c r="C185" s="817"/>
      <c r="D185" s="817"/>
      <c r="E185" s="818"/>
      <c r="H185" s="723" t="s">
        <v>149</v>
      </c>
      <c r="I185" s="723"/>
      <c r="J185" s="723"/>
      <c r="K185" s="723"/>
    </row>
    <row r="186" spans="2:11" x14ac:dyDescent="0.35">
      <c r="B186" s="28"/>
      <c r="C186" s="28" t="s">
        <v>67</v>
      </c>
      <c r="D186" s="28" t="s">
        <v>82</v>
      </c>
      <c r="E186" s="28" t="s">
        <v>69</v>
      </c>
      <c r="H186" s="202"/>
      <c r="I186" s="202" t="s">
        <v>67</v>
      </c>
      <c r="J186" s="202" t="s">
        <v>82</v>
      </c>
      <c r="K186" s="202" t="s">
        <v>69</v>
      </c>
    </row>
    <row r="187" spans="2:11" x14ac:dyDescent="0.35">
      <c r="B187" s="28" t="s">
        <v>122</v>
      </c>
      <c r="C187" s="28">
        <v>9194419</v>
      </c>
      <c r="D187" s="28">
        <v>9194391</v>
      </c>
      <c r="E187" s="28">
        <v>9194405</v>
      </c>
      <c r="H187" s="202" t="s">
        <v>122</v>
      </c>
      <c r="I187" s="202"/>
      <c r="J187" s="202"/>
      <c r="K187" s="202"/>
    </row>
    <row r="188" spans="2:11" x14ac:dyDescent="0.35">
      <c r="B188" s="28" t="s">
        <v>84</v>
      </c>
      <c r="C188" s="28">
        <v>9194421</v>
      </c>
      <c r="D188" s="28">
        <v>9194393</v>
      </c>
      <c r="E188" s="28">
        <v>9194407</v>
      </c>
      <c r="H188" s="202" t="s">
        <v>84</v>
      </c>
      <c r="I188" s="202"/>
      <c r="J188" s="202"/>
      <c r="K188" s="202"/>
    </row>
    <row r="189" spans="2:11" x14ac:dyDescent="0.35">
      <c r="B189" s="28" t="s">
        <v>85</v>
      </c>
      <c r="C189" s="28">
        <v>9194423</v>
      </c>
      <c r="D189" s="28">
        <v>9194395</v>
      </c>
      <c r="E189" s="28">
        <v>9194409</v>
      </c>
      <c r="H189" s="202" t="s">
        <v>85</v>
      </c>
      <c r="I189" s="202"/>
      <c r="J189" s="202"/>
      <c r="K189" s="202"/>
    </row>
    <row r="190" spans="2:11" x14ac:dyDescent="0.35">
      <c r="B190" s="28" t="s">
        <v>123</v>
      </c>
      <c r="C190" s="28">
        <v>9194425</v>
      </c>
      <c r="D190" s="28">
        <v>9194397</v>
      </c>
      <c r="E190" s="28">
        <v>9194411</v>
      </c>
      <c r="H190" s="202" t="s">
        <v>123</v>
      </c>
      <c r="I190" s="202">
        <v>9194556</v>
      </c>
      <c r="J190" s="202">
        <v>9194528</v>
      </c>
      <c r="K190" s="202">
        <v>9194542</v>
      </c>
    </row>
    <row r="191" spans="2:11" x14ac:dyDescent="0.35">
      <c r="B191" s="28" t="s">
        <v>117</v>
      </c>
      <c r="C191" s="28">
        <v>9194427</v>
      </c>
      <c r="D191" s="28">
        <v>9194399</v>
      </c>
      <c r="E191" s="28">
        <v>9194413</v>
      </c>
      <c r="H191" s="202" t="s">
        <v>117</v>
      </c>
      <c r="I191" s="202">
        <v>9194558</v>
      </c>
      <c r="J191" s="202">
        <v>9194530</v>
      </c>
      <c r="K191" s="202">
        <v>9194544</v>
      </c>
    </row>
    <row r="192" spans="2:11" x14ac:dyDescent="0.35">
      <c r="B192" s="28" t="s">
        <v>124</v>
      </c>
      <c r="C192" s="28">
        <v>9194429</v>
      </c>
      <c r="D192" s="28">
        <v>9194401</v>
      </c>
      <c r="E192" s="28">
        <v>9194415</v>
      </c>
      <c r="H192" s="202" t="s">
        <v>124</v>
      </c>
      <c r="I192" s="202">
        <v>9194560</v>
      </c>
      <c r="J192" s="202">
        <v>9194532</v>
      </c>
      <c r="K192" s="202">
        <v>9194546</v>
      </c>
    </row>
    <row r="194" spans="2:11" x14ac:dyDescent="0.35">
      <c r="H194" s="723" t="s">
        <v>150</v>
      </c>
      <c r="I194" s="723"/>
      <c r="J194" s="723"/>
      <c r="K194" s="723"/>
    </row>
    <row r="195" spans="2:11" x14ac:dyDescent="0.35">
      <c r="B195" s="723" t="s">
        <v>15</v>
      </c>
      <c r="C195" s="723"/>
      <c r="D195" s="723"/>
      <c r="E195" s="723"/>
      <c r="F195" s="723"/>
      <c r="G195" s="723"/>
      <c r="H195" s="202"/>
      <c r="I195" s="202" t="s">
        <v>67</v>
      </c>
      <c r="J195" s="202" t="s">
        <v>82</v>
      </c>
      <c r="K195" s="202" t="s">
        <v>69</v>
      </c>
    </row>
    <row r="196" spans="2:11" x14ac:dyDescent="0.35">
      <c r="B196" s="28"/>
      <c r="C196" s="28"/>
      <c r="D196" s="28"/>
      <c r="E196" s="28"/>
      <c r="H196" s="202" t="s">
        <v>122</v>
      </c>
      <c r="I196" s="202"/>
      <c r="J196" s="202"/>
      <c r="K196" s="202"/>
    </row>
    <row r="197" spans="2:11" x14ac:dyDescent="0.35">
      <c r="B197" s="28" t="s">
        <v>82</v>
      </c>
      <c r="C197" s="28">
        <v>9194646</v>
      </c>
      <c r="D197" s="28" t="s">
        <v>82</v>
      </c>
      <c r="E197" s="28">
        <v>9194652</v>
      </c>
      <c r="H197" s="202" t="s">
        <v>84</v>
      </c>
      <c r="I197" s="202"/>
      <c r="J197" s="202"/>
      <c r="K197" s="202"/>
    </row>
    <row r="198" spans="2:11" x14ac:dyDescent="0.35">
      <c r="B198" s="28" t="s">
        <v>69</v>
      </c>
      <c r="C198" s="28">
        <v>9194647</v>
      </c>
      <c r="D198" s="28" t="s">
        <v>69</v>
      </c>
      <c r="E198" s="28">
        <v>9194653</v>
      </c>
      <c r="H198" s="202" t="s">
        <v>85</v>
      </c>
      <c r="I198" s="202"/>
      <c r="J198" s="202"/>
      <c r="K198" s="202"/>
    </row>
    <row r="199" spans="2:11" x14ac:dyDescent="0.35">
      <c r="B199" s="28" t="s">
        <v>67</v>
      </c>
      <c r="C199" s="28">
        <v>9194648</v>
      </c>
      <c r="D199" s="28" t="s">
        <v>67</v>
      </c>
      <c r="E199" s="28">
        <v>9194656</v>
      </c>
      <c r="H199" s="202" t="s">
        <v>123</v>
      </c>
      <c r="I199" s="202">
        <v>9194557</v>
      </c>
      <c r="J199" s="202">
        <v>9194529</v>
      </c>
      <c r="K199" s="202">
        <v>9194543</v>
      </c>
    </row>
    <row r="200" spans="2:11" x14ac:dyDescent="0.35">
      <c r="H200" s="202" t="s">
        <v>117</v>
      </c>
      <c r="I200" s="202">
        <v>9194559</v>
      </c>
      <c r="J200" s="202">
        <v>9194531</v>
      </c>
      <c r="K200" s="202">
        <v>9194545</v>
      </c>
    </row>
    <row r="201" spans="2:11" x14ac:dyDescent="0.35">
      <c r="B201" s="721"/>
      <c r="C201" s="721"/>
      <c r="D201" s="721"/>
      <c r="E201" s="721"/>
      <c r="H201" s="202" t="s">
        <v>124</v>
      </c>
      <c r="I201" s="202">
        <v>9194561</v>
      </c>
      <c r="J201" s="202">
        <v>9194533</v>
      </c>
      <c r="K201" s="202">
        <v>9194547</v>
      </c>
    </row>
    <row r="202" spans="2:11" x14ac:dyDescent="0.35">
      <c r="B202" s="721" t="s">
        <v>142</v>
      </c>
      <c r="C202" s="721"/>
      <c r="D202" s="721"/>
      <c r="E202" s="721"/>
    </row>
    <row r="203" spans="2:11" x14ac:dyDescent="0.35">
      <c r="B203" s="28"/>
      <c r="C203" s="28" t="s">
        <v>67</v>
      </c>
      <c r="D203" s="28" t="s">
        <v>82</v>
      </c>
      <c r="E203" s="28" t="s">
        <v>69</v>
      </c>
      <c r="H203" s="722" t="s">
        <v>522</v>
      </c>
      <c r="I203" s="722"/>
    </row>
    <row r="204" spans="2:11" x14ac:dyDescent="0.35">
      <c r="B204" s="28" t="s">
        <v>84</v>
      </c>
      <c r="C204" s="28">
        <v>9194452</v>
      </c>
      <c r="D204" s="28">
        <v>1061901</v>
      </c>
      <c r="E204" s="28">
        <v>9194439</v>
      </c>
      <c r="H204" t="s">
        <v>67</v>
      </c>
      <c r="I204">
        <v>9194766</v>
      </c>
    </row>
    <row r="205" spans="2:11" x14ac:dyDescent="0.35">
      <c r="B205" s="28" t="s">
        <v>86</v>
      </c>
      <c r="C205" s="28">
        <v>9194454</v>
      </c>
      <c r="D205" s="28">
        <v>1061903</v>
      </c>
      <c r="E205" s="28">
        <v>9194441</v>
      </c>
      <c r="H205" t="s">
        <v>82</v>
      </c>
      <c r="I205">
        <v>9194764</v>
      </c>
    </row>
    <row r="206" spans="2:11" x14ac:dyDescent="0.35">
      <c r="B206" s="28" t="s">
        <v>87</v>
      </c>
      <c r="C206" s="28">
        <v>9194455</v>
      </c>
      <c r="D206" s="28">
        <v>1061904</v>
      </c>
      <c r="E206" s="28">
        <v>9194442</v>
      </c>
      <c r="H206" t="s">
        <v>69</v>
      </c>
      <c r="I206">
        <v>9194765</v>
      </c>
    </row>
    <row r="207" spans="2:11" x14ac:dyDescent="0.35">
      <c r="B207" s="28" t="s">
        <v>88</v>
      </c>
      <c r="C207" s="28">
        <v>9194456</v>
      </c>
      <c r="D207" s="28">
        <v>1061905</v>
      </c>
      <c r="E207" s="28">
        <v>9194443</v>
      </c>
    </row>
    <row r="208" spans="2:11" x14ac:dyDescent="0.35">
      <c r="B208" s="28" t="s">
        <v>97</v>
      </c>
      <c r="C208" s="28">
        <v>9194458</v>
      </c>
      <c r="D208" s="28">
        <v>1061907</v>
      </c>
      <c r="E208" s="28">
        <v>9194445</v>
      </c>
    </row>
    <row r="209" spans="2:5" x14ac:dyDescent="0.35">
      <c r="B209" s="28" t="s">
        <v>112</v>
      </c>
      <c r="C209" s="28">
        <v>9194460</v>
      </c>
      <c r="D209" s="28">
        <v>1062960</v>
      </c>
      <c r="E209" s="28">
        <v>9194447</v>
      </c>
    </row>
    <row r="210" spans="2:5" x14ac:dyDescent="0.35">
      <c r="B210" s="31" t="s">
        <v>113</v>
      </c>
      <c r="C210" s="28">
        <v>9194461</v>
      </c>
      <c r="D210" s="28">
        <v>1062961</v>
      </c>
      <c r="E210" s="28">
        <v>9194448</v>
      </c>
    </row>
    <row r="211" spans="2:5" x14ac:dyDescent="0.35">
      <c r="B211" s="31" t="s">
        <v>114</v>
      </c>
      <c r="C211" s="28">
        <v>9194463</v>
      </c>
      <c r="D211" s="28">
        <v>9004102</v>
      </c>
      <c r="E211" s="28">
        <v>9194450</v>
      </c>
    </row>
    <row r="213" spans="2:5" x14ac:dyDescent="0.35">
      <c r="B213" s="721"/>
      <c r="C213" s="721"/>
      <c r="D213" s="721"/>
      <c r="E213" s="721"/>
    </row>
    <row r="214" spans="2:5" x14ac:dyDescent="0.35">
      <c r="B214" s="721" t="s">
        <v>143</v>
      </c>
      <c r="C214" s="721"/>
      <c r="D214" s="721"/>
      <c r="E214" s="721"/>
    </row>
    <row r="215" spans="2:5" x14ac:dyDescent="0.35">
      <c r="B215" s="28"/>
      <c r="C215" s="28" t="s">
        <v>67</v>
      </c>
      <c r="D215" s="28" t="s">
        <v>82</v>
      </c>
      <c r="E215" s="28" t="s">
        <v>69</v>
      </c>
    </row>
    <row r="216" spans="2:5" x14ac:dyDescent="0.35">
      <c r="B216" s="28" t="s">
        <v>84</v>
      </c>
      <c r="C216" s="28">
        <v>9194480</v>
      </c>
      <c r="D216" s="28">
        <v>9004065</v>
      </c>
      <c r="E216" s="28">
        <v>9194465</v>
      </c>
    </row>
    <row r="217" spans="2:5" x14ac:dyDescent="0.35">
      <c r="B217" s="28" t="s">
        <v>86</v>
      </c>
      <c r="C217" s="28">
        <v>9194482</v>
      </c>
      <c r="D217" s="28">
        <v>9004068</v>
      </c>
      <c r="E217" s="28">
        <v>9194467</v>
      </c>
    </row>
    <row r="218" spans="2:5" x14ac:dyDescent="0.35">
      <c r="B218" s="28" t="s">
        <v>87</v>
      </c>
      <c r="C218" s="28">
        <v>9194483</v>
      </c>
      <c r="D218" s="28">
        <v>9004069</v>
      </c>
      <c r="E218" s="28">
        <v>9194468</v>
      </c>
    </row>
    <row r="219" spans="2:5" x14ac:dyDescent="0.35">
      <c r="B219" s="28" t="s">
        <v>88</v>
      </c>
      <c r="C219" s="28">
        <v>9194484</v>
      </c>
      <c r="D219" s="28">
        <v>9004070</v>
      </c>
      <c r="E219" s="28">
        <v>9194469</v>
      </c>
    </row>
    <row r="220" spans="2:5" x14ac:dyDescent="0.35">
      <c r="B220" s="28" t="s">
        <v>97</v>
      </c>
      <c r="C220" s="28">
        <v>9194486</v>
      </c>
      <c r="D220" s="28">
        <v>9004072</v>
      </c>
      <c r="E220" s="28">
        <v>9194471</v>
      </c>
    </row>
    <row r="221" spans="2:5" x14ac:dyDescent="0.35">
      <c r="B221" s="28" t="s">
        <v>112</v>
      </c>
      <c r="C221" s="28">
        <v>9194489</v>
      </c>
      <c r="D221" s="28">
        <v>9004074</v>
      </c>
      <c r="E221" s="28">
        <v>9194474</v>
      </c>
    </row>
    <row r="222" spans="2:5" x14ac:dyDescent="0.35">
      <c r="B222" s="31" t="s">
        <v>113</v>
      </c>
      <c r="C222" s="28">
        <v>9194491</v>
      </c>
      <c r="D222" s="28">
        <v>9004075</v>
      </c>
      <c r="E222" s="28">
        <v>9194476</v>
      </c>
    </row>
    <row r="223" spans="2:5" x14ac:dyDescent="0.35">
      <c r="B223" s="31" t="s">
        <v>114</v>
      </c>
      <c r="C223" s="28">
        <v>9194493</v>
      </c>
      <c r="D223" s="28">
        <v>9004077</v>
      </c>
      <c r="E223" s="28">
        <v>9194478</v>
      </c>
    </row>
    <row r="226" spans="2:8" x14ac:dyDescent="0.35">
      <c r="B226" s="721" t="s">
        <v>144</v>
      </c>
      <c r="C226" s="721"/>
      <c r="D226" s="721"/>
      <c r="E226" s="721"/>
    </row>
    <row r="227" spans="2:8" x14ac:dyDescent="0.35">
      <c r="B227" s="28"/>
      <c r="C227" s="28" t="s">
        <v>67</v>
      </c>
      <c r="D227" s="28" t="s">
        <v>82</v>
      </c>
      <c r="E227" s="28" t="s">
        <v>69</v>
      </c>
      <c r="G227" t="s">
        <v>67</v>
      </c>
      <c r="H227">
        <v>9194629</v>
      </c>
    </row>
    <row r="228" spans="2:8" x14ac:dyDescent="0.35">
      <c r="B228" s="28" t="s">
        <v>137</v>
      </c>
      <c r="C228" s="28">
        <v>9194629</v>
      </c>
      <c r="D228" s="28">
        <v>1062501</v>
      </c>
      <c r="E228" s="28">
        <v>9194627</v>
      </c>
      <c r="G228" t="s">
        <v>82</v>
      </c>
      <c r="H228">
        <v>1062501</v>
      </c>
    </row>
    <row r="229" spans="2:8" x14ac:dyDescent="0.35">
      <c r="B229" s="28" t="s">
        <v>138</v>
      </c>
      <c r="C229" s="28">
        <v>9194637</v>
      </c>
      <c r="D229" s="28">
        <v>9007355</v>
      </c>
      <c r="E229" s="28">
        <v>9194635</v>
      </c>
      <c r="G229" t="s">
        <v>69</v>
      </c>
      <c r="H229">
        <v>9194627</v>
      </c>
    </row>
    <row r="230" spans="2:8" x14ac:dyDescent="0.35">
      <c r="B230" s="28" t="s">
        <v>146</v>
      </c>
      <c r="C230" s="28">
        <v>9194641</v>
      </c>
      <c r="D230" s="28">
        <v>9027831</v>
      </c>
      <c r="E230" s="28">
        <v>9194639</v>
      </c>
    </row>
    <row r="231" spans="2:8" x14ac:dyDescent="0.35">
      <c r="B231" s="28"/>
      <c r="C231" s="28"/>
      <c r="D231" s="28"/>
      <c r="E231" s="28"/>
    </row>
    <row r="232" spans="2:8" x14ac:dyDescent="0.35">
      <c r="B232" s="28"/>
      <c r="C232" s="28"/>
      <c r="D232" s="28"/>
      <c r="E232" s="28"/>
    </row>
    <row r="233" spans="2:8" x14ac:dyDescent="0.35">
      <c r="B233" s="28"/>
      <c r="C233" s="28"/>
      <c r="D233" s="28"/>
      <c r="E233" s="28"/>
    </row>
    <row r="235" spans="2:8" x14ac:dyDescent="0.35">
      <c r="B235" s="721" t="s">
        <v>145</v>
      </c>
      <c r="C235" s="721"/>
      <c r="D235" s="721"/>
      <c r="E235" s="721"/>
    </row>
    <row r="236" spans="2:8" x14ac:dyDescent="0.35">
      <c r="B236" s="28"/>
      <c r="C236" s="28" t="s">
        <v>67</v>
      </c>
      <c r="D236" s="28" t="s">
        <v>82</v>
      </c>
      <c r="E236" s="28" t="s">
        <v>69</v>
      </c>
    </row>
    <row r="237" spans="2:8" x14ac:dyDescent="0.35">
      <c r="B237" s="28" t="s">
        <v>137</v>
      </c>
      <c r="C237" s="28">
        <v>9194630</v>
      </c>
      <c r="D237" s="28">
        <v>1062502</v>
      </c>
      <c r="E237" s="28">
        <v>9194628</v>
      </c>
      <c r="G237" t="s">
        <v>67</v>
      </c>
      <c r="H237">
        <v>9194630</v>
      </c>
    </row>
    <row r="238" spans="2:8" x14ac:dyDescent="0.35">
      <c r="B238" s="28" t="s">
        <v>138</v>
      </c>
      <c r="C238" s="28">
        <v>9194638</v>
      </c>
      <c r="D238" s="28">
        <v>9007356</v>
      </c>
      <c r="E238" s="28">
        <v>9194636</v>
      </c>
      <c r="G238" t="s">
        <v>82</v>
      </c>
      <c r="H238">
        <v>1062502</v>
      </c>
    </row>
    <row r="239" spans="2:8" x14ac:dyDescent="0.35">
      <c r="B239" s="28" t="s">
        <v>146</v>
      </c>
      <c r="C239" s="28">
        <v>9194642</v>
      </c>
      <c r="D239" s="28">
        <v>9027832</v>
      </c>
      <c r="E239" s="28">
        <v>9194640</v>
      </c>
      <c r="G239" t="s">
        <v>69</v>
      </c>
      <c r="H239">
        <v>9194628</v>
      </c>
    </row>
    <row r="240" spans="2:8" x14ac:dyDescent="0.35">
      <c r="B240" s="28"/>
      <c r="C240" s="28"/>
      <c r="D240" s="28"/>
      <c r="E240" s="28"/>
    </row>
    <row r="241" spans="2:12" x14ac:dyDescent="0.35">
      <c r="B241" s="28"/>
      <c r="C241" s="28"/>
      <c r="D241" s="28"/>
      <c r="E241" s="28"/>
    </row>
    <row r="242" spans="2:12" x14ac:dyDescent="0.35">
      <c r="B242" s="28"/>
      <c r="C242" s="28"/>
      <c r="D242" s="28"/>
      <c r="E242" s="28"/>
    </row>
    <row r="243" spans="2:12" x14ac:dyDescent="0.35">
      <c r="B243" s="58"/>
      <c r="C243" s="58"/>
      <c r="D243" s="58"/>
      <c r="E243" s="58"/>
    </row>
    <row r="244" spans="2:12" x14ac:dyDescent="0.35">
      <c r="B244" s="58"/>
      <c r="C244" s="58"/>
      <c r="D244" s="58"/>
      <c r="E244" s="58"/>
    </row>
    <row r="245" spans="2:12" x14ac:dyDescent="0.35">
      <c r="B245" s="58"/>
      <c r="C245" s="58"/>
      <c r="D245" s="58"/>
      <c r="E245" s="58"/>
      <c r="I245" s="721" t="s">
        <v>149</v>
      </c>
      <c r="J245" s="721"/>
      <c r="K245" s="721"/>
      <c r="L245" s="721"/>
    </row>
    <row r="246" spans="2:12" x14ac:dyDescent="0.35">
      <c r="B246" s="723" t="s">
        <v>147</v>
      </c>
      <c r="C246" s="723"/>
      <c r="D246" s="723"/>
      <c r="E246" s="723"/>
      <c r="I246" s="373"/>
      <c r="J246" s="373" t="s">
        <v>67</v>
      </c>
      <c r="K246" s="373" t="s">
        <v>82</v>
      </c>
      <c r="L246" s="373" t="s">
        <v>69</v>
      </c>
    </row>
    <row r="247" spans="2:12" x14ac:dyDescent="0.35">
      <c r="B247" s="28"/>
      <c r="C247" s="28" t="s">
        <v>117</v>
      </c>
      <c r="D247" s="28" t="s">
        <v>148</v>
      </c>
      <c r="I247" s="373" t="s">
        <v>122</v>
      </c>
      <c r="J247" s="222">
        <v>9194550</v>
      </c>
      <c r="K247" s="222">
        <v>9194522</v>
      </c>
      <c r="L247" s="222">
        <v>9194536</v>
      </c>
    </row>
    <row r="248" spans="2:12" x14ac:dyDescent="0.35">
      <c r="B248" s="28" t="s">
        <v>95</v>
      </c>
      <c r="C248" s="28">
        <v>9240699</v>
      </c>
      <c r="D248" s="28">
        <v>9240704</v>
      </c>
      <c r="I248" s="373" t="s">
        <v>84</v>
      </c>
      <c r="J248" s="222">
        <v>9194552</v>
      </c>
      <c r="K248" s="222">
        <v>9194524</v>
      </c>
      <c r="L248" s="222">
        <v>9194538</v>
      </c>
    </row>
    <row r="249" spans="2:12" x14ac:dyDescent="0.35">
      <c r="B249" s="28" t="s">
        <v>98</v>
      </c>
      <c r="C249" s="28">
        <v>9240700</v>
      </c>
      <c r="D249" s="28">
        <v>9240705</v>
      </c>
      <c r="I249" s="373" t="s">
        <v>85</v>
      </c>
      <c r="J249" s="222">
        <v>9194554</v>
      </c>
      <c r="K249" s="222">
        <v>9194526</v>
      </c>
      <c r="L249" s="222">
        <v>9194540</v>
      </c>
    </row>
    <row r="250" spans="2:12" x14ac:dyDescent="0.35">
      <c r="B250" s="28" t="s">
        <v>96</v>
      </c>
      <c r="C250" s="28">
        <v>9240701</v>
      </c>
      <c r="D250" s="28">
        <v>9240706</v>
      </c>
      <c r="I250" s="373" t="s">
        <v>123</v>
      </c>
      <c r="J250" s="222">
        <v>9194556</v>
      </c>
      <c r="K250" s="222">
        <v>9194528</v>
      </c>
      <c r="L250" s="222">
        <v>9194542</v>
      </c>
    </row>
    <row r="251" spans="2:12" x14ac:dyDescent="0.35">
      <c r="B251" s="28" t="s">
        <v>99</v>
      </c>
      <c r="C251" s="28">
        <v>9240702</v>
      </c>
      <c r="D251" s="28">
        <v>9240707</v>
      </c>
      <c r="I251" s="373" t="s">
        <v>117</v>
      </c>
      <c r="J251" s="222">
        <v>9194558</v>
      </c>
      <c r="K251" s="222">
        <v>9194530</v>
      </c>
      <c r="L251" s="222">
        <v>9194544</v>
      </c>
    </row>
    <row r="252" spans="2:12" x14ac:dyDescent="0.35">
      <c r="B252" s="28" t="s">
        <v>100</v>
      </c>
      <c r="C252" s="28">
        <v>9240703</v>
      </c>
      <c r="D252" s="28">
        <v>9240708</v>
      </c>
      <c r="I252" s="373" t="s">
        <v>124</v>
      </c>
      <c r="J252" s="222">
        <v>9194560</v>
      </c>
      <c r="K252" s="222">
        <v>9194532</v>
      </c>
      <c r="L252" s="222">
        <v>9194546</v>
      </c>
    </row>
    <row r="254" spans="2:12" x14ac:dyDescent="0.35">
      <c r="I254" s="721" t="s">
        <v>150</v>
      </c>
      <c r="J254" s="721"/>
      <c r="K254" s="721"/>
      <c r="L254" s="721"/>
    </row>
    <row r="255" spans="2:12" x14ac:dyDescent="0.35">
      <c r="B255" s="721" t="s">
        <v>149</v>
      </c>
      <c r="C255" s="721"/>
      <c r="D255" s="721"/>
      <c r="E255" s="721"/>
      <c r="I255" s="373"/>
      <c r="J255" s="373" t="s">
        <v>67</v>
      </c>
      <c r="K255" s="373" t="s">
        <v>82</v>
      </c>
      <c r="L255" s="373" t="s">
        <v>69</v>
      </c>
    </row>
    <row r="256" spans="2:12" x14ac:dyDescent="0.35">
      <c r="B256" s="28"/>
      <c r="C256" s="28" t="s">
        <v>67</v>
      </c>
      <c r="D256" s="28" t="s">
        <v>82</v>
      </c>
      <c r="E256" s="28" t="s">
        <v>69</v>
      </c>
      <c r="I256" s="373" t="s">
        <v>122</v>
      </c>
      <c r="J256" s="222">
        <v>9194551</v>
      </c>
      <c r="K256" s="222">
        <v>9194523</v>
      </c>
      <c r="L256" s="222">
        <v>9194537</v>
      </c>
    </row>
    <row r="257" spans="2:12" x14ac:dyDescent="0.35">
      <c r="B257" s="28" t="s">
        <v>122</v>
      </c>
      <c r="C257" s="28">
        <v>9195038</v>
      </c>
      <c r="D257" s="28">
        <v>9195010</v>
      </c>
      <c r="E257" s="28">
        <v>9195024</v>
      </c>
      <c r="I257" s="373" t="s">
        <v>84</v>
      </c>
      <c r="J257" s="222">
        <v>9194553</v>
      </c>
      <c r="K257" s="222">
        <v>9194525</v>
      </c>
      <c r="L257" s="222">
        <v>9194539</v>
      </c>
    </row>
    <row r="258" spans="2:12" x14ac:dyDescent="0.35">
      <c r="B258" s="28" t="s">
        <v>84</v>
      </c>
      <c r="C258" s="28">
        <v>9195040</v>
      </c>
      <c r="D258" s="28">
        <v>9195012</v>
      </c>
      <c r="E258" s="28">
        <v>9195026</v>
      </c>
      <c r="I258" s="373" t="s">
        <v>85</v>
      </c>
      <c r="J258" s="222">
        <v>9194555</v>
      </c>
      <c r="K258" s="222">
        <v>9194527</v>
      </c>
      <c r="L258" s="222">
        <v>9194541</v>
      </c>
    </row>
    <row r="259" spans="2:12" x14ac:dyDescent="0.35">
      <c r="B259" s="28" t="s">
        <v>85</v>
      </c>
      <c r="C259" s="28">
        <v>9195042</v>
      </c>
      <c r="D259" s="28">
        <v>9195014</v>
      </c>
      <c r="E259" s="28">
        <v>9195028</v>
      </c>
      <c r="I259" s="373" t="s">
        <v>123</v>
      </c>
      <c r="J259" s="222">
        <v>9194557</v>
      </c>
      <c r="K259" s="222">
        <v>9194529</v>
      </c>
      <c r="L259" s="222">
        <v>9194543</v>
      </c>
    </row>
    <row r="260" spans="2:12" x14ac:dyDescent="0.35">
      <c r="B260" s="28" t="s">
        <v>123</v>
      </c>
      <c r="C260" s="28">
        <v>9195044</v>
      </c>
      <c r="D260" s="28">
        <v>9195016</v>
      </c>
      <c r="E260" s="28">
        <v>9195030</v>
      </c>
      <c r="I260" s="373" t="s">
        <v>117</v>
      </c>
      <c r="J260" s="222">
        <v>9194559</v>
      </c>
      <c r="K260" s="222">
        <v>9194531</v>
      </c>
      <c r="L260" s="222">
        <v>9194545</v>
      </c>
    </row>
    <row r="261" spans="2:12" x14ac:dyDescent="0.35">
      <c r="B261" s="28" t="s">
        <v>117</v>
      </c>
      <c r="C261" s="28">
        <v>9195046</v>
      </c>
      <c r="D261" s="28">
        <v>9195018</v>
      </c>
      <c r="E261" s="28">
        <v>9195032</v>
      </c>
      <c r="I261" s="373" t="s">
        <v>124</v>
      </c>
      <c r="J261" s="222">
        <v>9194561</v>
      </c>
      <c r="K261" s="222">
        <v>9194533</v>
      </c>
      <c r="L261" s="222">
        <v>9194547</v>
      </c>
    </row>
    <row r="262" spans="2:12" x14ac:dyDescent="0.35">
      <c r="B262" s="28" t="s">
        <v>124</v>
      </c>
      <c r="C262" s="28">
        <v>9195048</v>
      </c>
      <c r="D262" s="28">
        <v>9195020</v>
      </c>
      <c r="E262" s="28">
        <v>9195034</v>
      </c>
    </row>
    <row r="264" spans="2:12" x14ac:dyDescent="0.35">
      <c r="B264" s="721" t="s">
        <v>150</v>
      </c>
      <c r="C264" s="721"/>
      <c r="D264" s="721"/>
      <c r="E264" s="721"/>
    </row>
    <row r="265" spans="2:12" x14ac:dyDescent="0.35">
      <c r="B265" s="28"/>
      <c r="C265" s="28" t="s">
        <v>67</v>
      </c>
      <c r="D265" s="28" t="s">
        <v>82</v>
      </c>
      <c r="E265" s="28" t="s">
        <v>69</v>
      </c>
    </row>
    <row r="266" spans="2:12" x14ac:dyDescent="0.35">
      <c r="B266" s="28" t="s">
        <v>122</v>
      </c>
      <c r="C266" s="28">
        <v>9195039</v>
      </c>
      <c r="D266" s="28">
        <v>9195011</v>
      </c>
      <c r="E266" s="28">
        <v>9195025</v>
      </c>
    </row>
    <row r="267" spans="2:12" x14ac:dyDescent="0.35">
      <c r="B267" s="28" t="s">
        <v>84</v>
      </c>
      <c r="C267" s="28">
        <v>9195041</v>
      </c>
      <c r="D267" s="28">
        <v>9195013</v>
      </c>
      <c r="E267" s="28">
        <v>9195027</v>
      </c>
    </row>
    <row r="268" spans="2:12" x14ac:dyDescent="0.35">
      <c r="B268" s="28" t="s">
        <v>85</v>
      </c>
      <c r="C268" s="28">
        <v>9195043</v>
      </c>
      <c r="D268" s="28">
        <v>9195015</v>
      </c>
      <c r="E268" s="28">
        <v>9195029</v>
      </c>
    </row>
    <row r="269" spans="2:12" x14ac:dyDescent="0.35">
      <c r="B269" s="28" t="s">
        <v>123</v>
      </c>
      <c r="C269" s="28">
        <v>9195045</v>
      </c>
      <c r="D269" s="28">
        <v>9195017</v>
      </c>
      <c r="E269" s="28">
        <v>9195031</v>
      </c>
    </row>
    <row r="270" spans="2:12" x14ac:dyDescent="0.35">
      <c r="B270" s="28" t="s">
        <v>117</v>
      </c>
      <c r="C270" s="28">
        <v>9195047</v>
      </c>
      <c r="D270" s="28">
        <v>9195019</v>
      </c>
      <c r="E270" s="28">
        <v>9195033</v>
      </c>
    </row>
    <row r="271" spans="2:12" x14ac:dyDescent="0.35">
      <c r="B271" s="28" t="s">
        <v>124</v>
      </c>
      <c r="C271" s="28">
        <v>9195049</v>
      </c>
      <c r="D271" s="28">
        <v>9195021</v>
      </c>
      <c r="E271" s="28">
        <v>9195035</v>
      </c>
    </row>
    <row r="274" spans="2:5" x14ac:dyDescent="0.35">
      <c r="B274" s="819" t="s">
        <v>104</v>
      </c>
      <c r="C274" s="819"/>
      <c r="D274" s="819"/>
      <c r="E274" s="819"/>
    </row>
    <row r="275" spans="2:5" x14ac:dyDescent="0.35">
      <c r="B275" s="721" t="s">
        <v>121</v>
      </c>
      <c r="C275" s="721"/>
      <c r="D275" s="721"/>
      <c r="E275" s="721"/>
    </row>
    <row r="276" spans="2:5" x14ac:dyDescent="0.35">
      <c r="B276" s="816" t="s">
        <v>138</v>
      </c>
      <c r="C276" s="817"/>
      <c r="D276" s="817"/>
      <c r="E276" s="818"/>
    </row>
    <row r="277" spans="2:5" x14ac:dyDescent="0.35">
      <c r="B277" s="28"/>
      <c r="C277" s="28" t="s">
        <v>67</v>
      </c>
      <c r="D277" s="28" t="s">
        <v>82</v>
      </c>
      <c r="E277" s="28" t="s">
        <v>69</v>
      </c>
    </row>
    <row r="278" spans="2:5" x14ac:dyDescent="0.35">
      <c r="B278" s="28" t="s">
        <v>122</v>
      </c>
      <c r="C278" s="28">
        <v>9194811</v>
      </c>
      <c r="D278" s="28">
        <v>9194797</v>
      </c>
      <c r="E278" s="28">
        <v>9194804</v>
      </c>
    </row>
    <row r="279" spans="2:5" x14ac:dyDescent="0.35">
      <c r="B279" s="28" t="s">
        <v>84</v>
      </c>
      <c r="C279" s="28">
        <v>9194812</v>
      </c>
      <c r="D279" s="28">
        <v>9194798</v>
      </c>
      <c r="E279" s="28">
        <v>9194805</v>
      </c>
    </row>
    <row r="280" spans="2:5" x14ac:dyDescent="0.35">
      <c r="B280" s="28" t="s">
        <v>85</v>
      </c>
      <c r="C280" s="28">
        <v>9194813</v>
      </c>
      <c r="D280" s="28">
        <v>9194799</v>
      </c>
      <c r="E280" s="28">
        <v>9194806</v>
      </c>
    </row>
    <row r="281" spans="2:5" x14ac:dyDescent="0.35">
      <c r="B281" s="28" t="s">
        <v>123</v>
      </c>
      <c r="C281" s="28">
        <v>9194814</v>
      </c>
      <c r="D281" s="28">
        <v>9194800</v>
      </c>
      <c r="E281" s="28">
        <v>9194807</v>
      </c>
    </row>
    <row r="282" spans="2:5" x14ac:dyDescent="0.35">
      <c r="B282" s="28" t="s">
        <v>117</v>
      </c>
      <c r="C282" s="28">
        <v>9194815</v>
      </c>
      <c r="D282" s="28">
        <v>9194801</v>
      </c>
      <c r="E282" s="28">
        <v>9194808</v>
      </c>
    </row>
    <row r="283" spans="2:5" x14ac:dyDescent="0.35">
      <c r="B283" s="28" t="s">
        <v>124</v>
      </c>
      <c r="C283" s="28">
        <v>9194816</v>
      </c>
      <c r="D283" s="28">
        <v>9194802</v>
      </c>
      <c r="E283" s="28">
        <v>9194809</v>
      </c>
    </row>
    <row r="285" spans="2:5" x14ac:dyDescent="0.35">
      <c r="B285" s="721" t="s">
        <v>121</v>
      </c>
      <c r="C285" s="721"/>
      <c r="D285" s="721"/>
      <c r="E285" s="721"/>
    </row>
    <row r="286" spans="2:5" x14ac:dyDescent="0.35">
      <c r="B286" s="816" t="s">
        <v>146</v>
      </c>
      <c r="C286" s="817"/>
      <c r="D286" s="817"/>
      <c r="E286" s="818"/>
    </row>
    <row r="287" spans="2:5" x14ac:dyDescent="0.35">
      <c r="B287" s="28"/>
      <c r="C287" s="28" t="s">
        <v>67</v>
      </c>
      <c r="D287" s="28" t="s">
        <v>82</v>
      </c>
      <c r="E287" s="28" t="s">
        <v>69</v>
      </c>
    </row>
    <row r="288" spans="2:5" x14ac:dyDescent="0.35">
      <c r="B288" s="28" t="s">
        <v>122</v>
      </c>
      <c r="C288" s="28">
        <v>9194832</v>
      </c>
      <c r="D288" s="28">
        <v>9194818</v>
      </c>
      <c r="E288" s="28">
        <v>9194825</v>
      </c>
    </row>
    <row r="289" spans="2:5" x14ac:dyDescent="0.35">
      <c r="B289" s="28" t="s">
        <v>84</v>
      </c>
      <c r="C289" s="28">
        <v>9194833</v>
      </c>
      <c r="D289" s="28">
        <v>9194819</v>
      </c>
      <c r="E289" s="28">
        <v>9194826</v>
      </c>
    </row>
    <row r="290" spans="2:5" x14ac:dyDescent="0.35">
      <c r="B290" s="28" t="s">
        <v>85</v>
      </c>
      <c r="C290" s="28">
        <v>9194834</v>
      </c>
      <c r="D290" s="28">
        <v>9194820</v>
      </c>
      <c r="E290" s="28">
        <v>9194827</v>
      </c>
    </row>
    <row r="291" spans="2:5" x14ac:dyDescent="0.35">
      <c r="B291" s="28" t="s">
        <v>123</v>
      </c>
      <c r="C291" s="28">
        <v>9194835</v>
      </c>
      <c r="D291" s="28">
        <v>9194821</v>
      </c>
      <c r="E291" s="28">
        <v>9194828</v>
      </c>
    </row>
    <row r="292" spans="2:5" x14ac:dyDescent="0.35">
      <c r="B292" s="28" t="s">
        <v>117</v>
      </c>
      <c r="C292" s="28">
        <v>9194836</v>
      </c>
      <c r="D292" s="28">
        <v>9194822</v>
      </c>
      <c r="E292" s="28">
        <v>9194829</v>
      </c>
    </row>
    <row r="293" spans="2:5" x14ac:dyDescent="0.35">
      <c r="B293" s="28" t="s">
        <v>124</v>
      </c>
      <c r="C293" s="28">
        <v>9194837</v>
      </c>
      <c r="D293" s="28">
        <v>9194823</v>
      </c>
      <c r="E293" s="28">
        <v>9194830</v>
      </c>
    </row>
    <row r="296" spans="2:5" x14ac:dyDescent="0.35">
      <c r="B296" s="819" t="s">
        <v>105</v>
      </c>
      <c r="C296" s="819"/>
      <c r="D296" s="819"/>
      <c r="E296" s="819"/>
    </row>
    <row r="297" spans="2:5" x14ac:dyDescent="0.35">
      <c r="B297" s="721"/>
      <c r="C297" s="721"/>
      <c r="D297" s="721"/>
      <c r="E297" s="721"/>
    </row>
    <row r="298" spans="2:5" x14ac:dyDescent="0.35">
      <c r="B298" s="28"/>
      <c r="C298" t="s">
        <v>106</v>
      </c>
      <c r="D298" t="s">
        <v>107</v>
      </c>
      <c r="E298" t="s">
        <v>108</v>
      </c>
    </row>
    <row r="299" spans="2:5" x14ac:dyDescent="0.35">
      <c r="B299" s="28" t="s">
        <v>151</v>
      </c>
      <c r="C299" s="28">
        <v>9196319</v>
      </c>
      <c r="D299" s="28">
        <v>9196317</v>
      </c>
      <c r="E299" s="28">
        <v>9196318</v>
      </c>
    </row>
    <row r="300" spans="2:5" x14ac:dyDescent="0.35">
      <c r="B300" s="28" t="s">
        <v>152</v>
      </c>
      <c r="C300" s="28">
        <v>9196322</v>
      </c>
      <c r="D300" s="28">
        <v>9196320</v>
      </c>
      <c r="E300" s="28">
        <v>9196321</v>
      </c>
    </row>
    <row r="303" spans="2:5" x14ac:dyDescent="0.35">
      <c r="B303" s="819" t="s">
        <v>103</v>
      </c>
      <c r="C303" s="819"/>
      <c r="D303" s="819"/>
      <c r="E303" s="819"/>
    </row>
    <row r="304" spans="2:5" x14ac:dyDescent="0.35">
      <c r="B304" s="721" t="s">
        <v>121</v>
      </c>
      <c r="C304" s="721"/>
      <c r="D304" s="721"/>
      <c r="E304" s="721"/>
    </row>
    <row r="305" spans="2:5" x14ac:dyDescent="0.35">
      <c r="B305" s="816" t="s">
        <v>138</v>
      </c>
      <c r="C305" s="817"/>
      <c r="D305" s="817"/>
      <c r="E305" s="818"/>
    </row>
    <row r="306" spans="2:5" x14ac:dyDescent="0.35">
      <c r="B306" s="28"/>
      <c r="C306" s="28" t="s">
        <v>67</v>
      </c>
      <c r="D306" s="28" t="s">
        <v>82</v>
      </c>
      <c r="E306" s="28" t="s">
        <v>69</v>
      </c>
    </row>
    <row r="307" spans="2:5" x14ac:dyDescent="0.35">
      <c r="B307" s="28" t="s">
        <v>122</v>
      </c>
      <c r="C307" s="28">
        <v>9194691</v>
      </c>
      <c r="D307" s="28">
        <v>9194677</v>
      </c>
      <c r="E307" s="28">
        <v>9194684</v>
      </c>
    </row>
    <row r="308" spans="2:5" x14ac:dyDescent="0.35">
      <c r="B308" s="28" t="s">
        <v>84</v>
      </c>
      <c r="C308" s="28">
        <v>9194692</v>
      </c>
      <c r="D308" s="28">
        <v>9194678</v>
      </c>
      <c r="E308" s="28">
        <v>9194685</v>
      </c>
    </row>
    <row r="309" spans="2:5" x14ac:dyDescent="0.35">
      <c r="B309" s="28" t="s">
        <v>85</v>
      </c>
      <c r="C309" s="28">
        <v>9194693</v>
      </c>
      <c r="D309" s="28">
        <v>9194679</v>
      </c>
      <c r="E309" s="28">
        <v>9194686</v>
      </c>
    </row>
    <row r="310" spans="2:5" x14ac:dyDescent="0.35">
      <c r="B310" s="28" t="s">
        <v>123</v>
      </c>
      <c r="C310" s="28">
        <v>9194694</v>
      </c>
      <c r="D310" s="28">
        <v>9194680</v>
      </c>
      <c r="E310" s="28">
        <v>9194687</v>
      </c>
    </row>
    <row r="311" spans="2:5" x14ac:dyDescent="0.35">
      <c r="B311" s="28" t="s">
        <v>117</v>
      </c>
      <c r="C311" s="28">
        <v>9194695</v>
      </c>
      <c r="D311" s="28">
        <v>9194681</v>
      </c>
      <c r="E311" s="28">
        <v>9194688</v>
      </c>
    </row>
    <row r="312" spans="2:5" x14ac:dyDescent="0.35">
      <c r="B312" s="28" t="s">
        <v>124</v>
      </c>
      <c r="C312" s="28">
        <v>9194696</v>
      </c>
      <c r="D312" s="28">
        <v>9194682</v>
      </c>
      <c r="E312" s="28">
        <v>9194689</v>
      </c>
    </row>
    <row r="314" spans="2:5" x14ac:dyDescent="0.35">
      <c r="B314" s="721" t="s">
        <v>103</v>
      </c>
      <c r="C314" s="721"/>
      <c r="D314" s="721"/>
      <c r="E314" s="721"/>
    </row>
    <row r="315" spans="2:5" x14ac:dyDescent="0.35">
      <c r="B315" s="816" t="s">
        <v>146</v>
      </c>
      <c r="C315" s="817"/>
      <c r="D315" s="817"/>
      <c r="E315" s="818"/>
    </row>
    <row r="316" spans="2:5" x14ac:dyDescent="0.35">
      <c r="B316" s="28"/>
      <c r="C316" s="28" t="s">
        <v>67</v>
      </c>
      <c r="D316" s="28" t="s">
        <v>82</v>
      </c>
      <c r="E316" s="28" t="s">
        <v>69</v>
      </c>
    </row>
    <row r="317" spans="2:5" x14ac:dyDescent="0.35">
      <c r="B317" s="28" t="s">
        <v>122</v>
      </c>
      <c r="C317" s="28">
        <v>9194712</v>
      </c>
      <c r="D317" s="28">
        <v>9194698</v>
      </c>
      <c r="E317" s="28">
        <v>9194705</v>
      </c>
    </row>
    <row r="318" spans="2:5" x14ac:dyDescent="0.35">
      <c r="B318" s="28" t="s">
        <v>84</v>
      </c>
      <c r="C318" s="28">
        <v>9194713</v>
      </c>
      <c r="D318" s="28">
        <v>9194699</v>
      </c>
      <c r="E318" s="28">
        <v>9194706</v>
      </c>
    </row>
    <row r="319" spans="2:5" x14ac:dyDescent="0.35">
      <c r="B319" s="28" t="s">
        <v>85</v>
      </c>
      <c r="C319" s="28">
        <v>9194714</v>
      </c>
      <c r="D319" s="28">
        <v>9194700</v>
      </c>
      <c r="E319" s="28">
        <v>9194707</v>
      </c>
    </row>
    <row r="320" spans="2:5" x14ac:dyDescent="0.35">
      <c r="B320" s="28" t="s">
        <v>123</v>
      </c>
      <c r="C320" s="28">
        <v>9194715</v>
      </c>
      <c r="D320" s="28">
        <v>9194701</v>
      </c>
      <c r="E320" s="28">
        <v>9194708</v>
      </c>
    </row>
    <row r="321" spans="2:13" x14ac:dyDescent="0.35">
      <c r="B321" s="28" t="s">
        <v>117</v>
      </c>
      <c r="C321" s="28">
        <v>9194716</v>
      </c>
      <c r="D321" s="28">
        <v>9194702</v>
      </c>
      <c r="E321" s="28">
        <v>9194709</v>
      </c>
    </row>
    <row r="322" spans="2:13" x14ac:dyDescent="0.35">
      <c r="B322" s="28" t="s">
        <v>124</v>
      </c>
      <c r="C322" s="28">
        <v>9194717</v>
      </c>
      <c r="D322" s="28">
        <v>9194703</v>
      </c>
      <c r="E322" s="28">
        <v>9194710</v>
      </c>
    </row>
    <row r="325" spans="2:13" x14ac:dyDescent="0.35">
      <c r="B325" s="819" t="s">
        <v>153</v>
      </c>
      <c r="C325" s="819"/>
      <c r="D325" s="819"/>
      <c r="E325" s="819"/>
    </row>
    <row r="326" spans="2:13" x14ac:dyDescent="0.35">
      <c r="B326" s="721"/>
      <c r="C326" s="721"/>
      <c r="D326" s="721"/>
      <c r="E326" s="721"/>
    </row>
    <row r="327" spans="2:13" x14ac:dyDescent="0.35">
      <c r="B327" s="28"/>
      <c r="C327" t="s">
        <v>106</v>
      </c>
      <c r="D327" t="s">
        <v>107</v>
      </c>
      <c r="E327" t="s">
        <v>108</v>
      </c>
    </row>
    <row r="328" spans="2:13" x14ac:dyDescent="0.35">
      <c r="B328" s="28" t="s">
        <v>151</v>
      </c>
      <c r="C328" s="28">
        <v>9194659</v>
      </c>
      <c r="D328" s="28">
        <v>9194657</v>
      </c>
      <c r="E328" s="28">
        <v>9194658</v>
      </c>
    </row>
    <row r="329" spans="2:13" x14ac:dyDescent="0.35">
      <c r="B329" s="28" t="s">
        <v>152</v>
      </c>
      <c r="C329" s="28">
        <v>9194662</v>
      </c>
      <c r="D329" s="28">
        <v>9194660</v>
      </c>
      <c r="E329" s="28">
        <v>9194661</v>
      </c>
    </row>
    <row r="332" spans="2:13" ht="33.5" x14ac:dyDescent="0.75">
      <c r="B332" s="823" t="s">
        <v>409</v>
      </c>
      <c r="C332" s="823"/>
      <c r="D332" s="823"/>
      <c r="E332" s="823"/>
      <c r="F332" s="823"/>
      <c r="G332" s="823"/>
      <c r="H332" s="823"/>
      <c r="I332" s="823"/>
      <c r="J332" s="823"/>
      <c r="K332" s="823"/>
      <c r="L332" s="823"/>
      <c r="M332" s="823"/>
    </row>
    <row r="333" spans="2:13" x14ac:dyDescent="0.35">
      <c r="B333" s="721" t="s">
        <v>410</v>
      </c>
      <c r="C333" s="721"/>
      <c r="D333" s="721"/>
      <c r="E333" s="721"/>
      <c r="I333" t="s">
        <v>411</v>
      </c>
    </row>
    <row r="334" spans="2:13" x14ac:dyDescent="0.35">
      <c r="B334" s="152"/>
      <c r="C334" s="152" t="s">
        <v>67</v>
      </c>
      <c r="D334" s="152" t="s">
        <v>82</v>
      </c>
      <c r="E334" s="152" t="s">
        <v>69</v>
      </c>
      <c r="H334" s="287"/>
      <c r="I334" s="287" t="s">
        <v>421</v>
      </c>
      <c r="J334" s="287" t="s">
        <v>420</v>
      </c>
      <c r="K334" s="287" t="s">
        <v>422</v>
      </c>
      <c r="L334" s="31" t="s">
        <v>423</v>
      </c>
      <c r="M334" s="287" t="s">
        <v>566</v>
      </c>
    </row>
    <row r="335" spans="2:13" x14ac:dyDescent="0.35">
      <c r="B335" s="152" t="s">
        <v>86</v>
      </c>
      <c r="C335" s="152">
        <v>9255320</v>
      </c>
      <c r="D335" s="152">
        <v>9255240</v>
      </c>
      <c r="E335" s="152">
        <v>9255280</v>
      </c>
      <c r="H335" s="287" t="s">
        <v>83</v>
      </c>
      <c r="I335" s="204">
        <v>9256883</v>
      </c>
      <c r="J335" s="156">
        <v>9318186</v>
      </c>
      <c r="K335" s="156">
        <v>9256968</v>
      </c>
      <c r="L335" s="204">
        <v>9256953</v>
      </c>
      <c r="M335" s="287" t="s">
        <v>374</v>
      </c>
    </row>
    <row r="336" spans="2:13" x14ac:dyDescent="0.35">
      <c r="B336" s="152" t="s">
        <v>87</v>
      </c>
      <c r="C336" s="152">
        <v>9255321</v>
      </c>
      <c r="D336" s="152">
        <v>9255241</v>
      </c>
      <c r="E336" s="152">
        <v>9255281</v>
      </c>
      <c r="H336" s="287" t="s">
        <v>84</v>
      </c>
      <c r="I336" s="204">
        <v>9256884</v>
      </c>
      <c r="J336" s="156">
        <v>9318187</v>
      </c>
      <c r="K336" s="156">
        <v>9256969</v>
      </c>
      <c r="L336" s="204">
        <v>9256954</v>
      </c>
      <c r="M336" s="287" t="s">
        <v>374</v>
      </c>
    </row>
    <row r="337" spans="2:20" x14ac:dyDescent="0.35">
      <c r="B337" s="152" t="s">
        <v>88</v>
      </c>
      <c r="C337" s="152">
        <v>9255322</v>
      </c>
      <c r="D337" s="152">
        <v>9255242</v>
      </c>
      <c r="E337" s="152">
        <v>9255282</v>
      </c>
      <c r="H337" s="287" t="s">
        <v>85</v>
      </c>
      <c r="I337" s="204">
        <v>9256886</v>
      </c>
      <c r="J337" s="156">
        <v>9318188</v>
      </c>
      <c r="K337" s="156">
        <v>9256971</v>
      </c>
      <c r="L337" s="204">
        <v>9256956</v>
      </c>
      <c r="M337" s="287" t="s">
        <v>374</v>
      </c>
    </row>
    <row r="338" spans="2:20" x14ac:dyDescent="0.35">
      <c r="B338" s="152" t="s">
        <v>89</v>
      </c>
      <c r="C338" s="152">
        <v>9255323</v>
      </c>
      <c r="D338" s="152">
        <v>9255243</v>
      </c>
      <c r="E338" s="152">
        <v>9255283</v>
      </c>
      <c r="H338" s="287" t="s">
        <v>86</v>
      </c>
      <c r="I338" s="204">
        <v>9256888</v>
      </c>
      <c r="J338" s="156">
        <v>9318190</v>
      </c>
      <c r="K338" s="287" t="s">
        <v>374</v>
      </c>
      <c r="L338" s="287" t="s">
        <v>374</v>
      </c>
      <c r="M338" s="287" t="s">
        <v>374</v>
      </c>
    </row>
    <row r="339" spans="2:20" x14ac:dyDescent="0.35">
      <c r="H339" s="287" t="s">
        <v>87</v>
      </c>
      <c r="I339" s="204">
        <v>9256890</v>
      </c>
      <c r="J339" s="156">
        <v>9318191</v>
      </c>
      <c r="K339" s="287" t="s">
        <v>374</v>
      </c>
      <c r="L339" s="287" t="s">
        <v>374</v>
      </c>
      <c r="M339" s="204">
        <v>9318215</v>
      </c>
    </row>
    <row r="340" spans="2:20" x14ac:dyDescent="0.35">
      <c r="B340" s="721" t="s">
        <v>413</v>
      </c>
      <c r="C340" s="721"/>
      <c r="D340" s="721"/>
      <c r="E340" s="721"/>
      <c r="H340" s="287" t="s">
        <v>88</v>
      </c>
      <c r="I340" s="204">
        <v>9256892</v>
      </c>
      <c r="J340" s="156">
        <v>9318192</v>
      </c>
      <c r="K340" s="287" t="s">
        <v>374</v>
      </c>
      <c r="L340" s="287" t="s">
        <v>374</v>
      </c>
      <c r="M340" s="204">
        <v>9318216</v>
      </c>
      <c r="Q340" s="721" t="s">
        <v>413</v>
      </c>
      <c r="R340" s="721"/>
      <c r="S340" s="721"/>
      <c r="T340" s="721"/>
    </row>
    <row r="341" spans="2:20" x14ac:dyDescent="0.35">
      <c r="B341" s="152"/>
      <c r="C341" s="152" t="s">
        <v>67</v>
      </c>
      <c r="D341" s="152" t="s">
        <v>82</v>
      </c>
      <c r="E341" s="152" t="s">
        <v>69</v>
      </c>
      <c r="H341" s="287" t="s">
        <v>89</v>
      </c>
      <c r="I341" s="204">
        <v>9256894</v>
      </c>
      <c r="J341" s="156">
        <v>9318194</v>
      </c>
      <c r="K341" s="287" t="s">
        <v>374</v>
      </c>
      <c r="L341" s="287" t="s">
        <v>374</v>
      </c>
      <c r="M341" s="204">
        <v>9318217</v>
      </c>
      <c r="Q341" s="472"/>
      <c r="R341" s="472" t="s">
        <v>67</v>
      </c>
      <c r="S341" s="472" t="s">
        <v>82</v>
      </c>
      <c r="T341" s="472" t="s">
        <v>69</v>
      </c>
    </row>
    <row r="342" spans="2:20" x14ac:dyDescent="0.35">
      <c r="B342" s="152" t="s">
        <v>83</v>
      </c>
      <c r="C342" s="152">
        <v>9255324</v>
      </c>
      <c r="D342" s="152">
        <v>9255244</v>
      </c>
      <c r="E342" s="152">
        <v>9255284</v>
      </c>
      <c r="H342" s="287" t="s">
        <v>97</v>
      </c>
      <c r="I342" s="204">
        <v>9256896</v>
      </c>
      <c r="J342" s="156">
        <v>9318196</v>
      </c>
      <c r="K342" s="287" t="s">
        <v>374</v>
      </c>
      <c r="L342" s="287" t="s">
        <v>374</v>
      </c>
      <c r="M342" s="204">
        <v>9318218</v>
      </c>
      <c r="Q342" s="472"/>
      <c r="R342" s="472"/>
      <c r="S342" s="472"/>
      <c r="T342" s="472"/>
    </row>
    <row r="343" spans="2:20" x14ac:dyDescent="0.35">
      <c r="B343" s="152" t="s">
        <v>84</v>
      </c>
      <c r="C343" s="152">
        <v>9255325</v>
      </c>
      <c r="D343" s="152">
        <v>9255245</v>
      </c>
      <c r="E343" s="152">
        <v>9255285</v>
      </c>
      <c r="H343" s="291"/>
      <c r="I343" s="286"/>
      <c r="J343" s="286"/>
      <c r="K343" s="286"/>
      <c r="L343" s="286"/>
      <c r="Q343" s="472"/>
      <c r="R343" s="472"/>
      <c r="S343" s="472"/>
      <c r="T343" s="472"/>
    </row>
    <row r="344" spans="2:20" x14ac:dyDescent="0.35">
      <c r="B344" s="152" t="s">
        <v>85</v>
      </c>
      <c r="C344" s="152">
        <v>9255326</v>
      </c>
      <c r="D344" s="152">
        <v>9255246</v>
      </c>
      <c r="E344" s="152">
        <v>9255286</v>
      </c>
      <c r="I344" t="s">
        <v>412</v>
      </c>
      <c r="Q344" s="472"/>
      <c r="R344" s="472"/>
      <c r="S344" s="472"/>
      <c r="T344" s="472"/>
    </row>
    <row r="345" spans="2:20" x14ac:dyDescent="0.35">
      <c r="B345" s="152" t="s">
        <v>86</v>
      </c>
      <c r="C345" s="152">
        <v>9255327</v>
      </c>
      <c r="D345" s="152">
        <v>9255247</v>
      </c>
      <c r="E345" s="152">
        <v>9255287</v>
      </c>
      <c r="H345" s="152"/>
      <c r="I345" s="152" t="s">
        <v>421</v>
      </c>
      <c r="J345" s="152" t="s">
        <v>420</v>
      </c>
      <c r="K345" s="153" t="s">
        <v>422</v>
      </c>
      <c r="L345" s="31" t="s">
        <v>423</v>
      </c>
      <c r="Q345" s="472"/>
      <c r="R345" s="472"/>
      <c r="S345" s="472"/>
      <c r="T345" s="472"/>
    </row>
    <row r="346" spans="2:20" x14ac:dyDescent="0.35">
      <c r="B346" s="31" t="s">
        <v>87</v>
      </c>
      <c r="C346" s="152">
        <v>9255328</v>
      </c>
      <c r="D346" s="152">
        <v>9255248</v>
      </c>
      <c r="E346" s="152">
        <v>9255288</v>
      </c>
      <c r="H346" s="152" t="s">
        <v>83</v>
      </c>
      <c r="I346" s="152">
        <v>9256855</v>
      </c>
      <c r="J346" s="152" t="s">
        <v>91</v>
      </c>
      <c r="K346" s="152" t="s">
        <v>91</v>
      </c>
      <c r="L346" s="156">
        <v>9256945</v>
      </c>
      <c r="Q346" s="31"/>
      <c r="R346" s="472"/>
      <c r="S346" s="472"/>
      <c r="T346" s="472"/>
    </row>
    <row r="347" spans="2:20" x14ac:dyDescent="0.35">
      <c r="B347" s="31" t="s">
        <v>88</v>
      </c>
      <c r="C347" s="152">
        <v>9255329</v>
      </c>
      <c r="D347" s="152">
        <v>9255249</v>
      </c>
      <c r="E347" s="152">
        <v>9255289</v>
      </c>
      <c r="H347" s="152" t="s">
        <v>84</v>
      </c>
      <c r="I347" s="152">
        <v>9256857</v>
      </c>
      <c r="J347" s="152" t="s">
        <v>91</v>
      </c>
      <c r="K347" s="152" t="s">
        <v>91</v>
      </c>
      <c r="L347" s="156">
        <v>9256947</v>
      </c>
      <c r="Q347" s="31" t="s">
        <v>88</v>
      </c>
      <c r="R347" s="472">
        <v>9339633</v>
      </c>
      <c r="S347" s="472">
        <v>9339625</v>
      </c>
      <c r="T347" s="472">
        <v>9339629</v>
      </c>
    </row>
    <row r="348" spans="2:20" x14ac:dyDescent="0.35">
      <c r="B348" s="31" t="s">
        <v>89</v>
      </c>
      <c r="C348" s="152">
        <v>9255330</v>
      </c>
      <c r="D348" s="152">
        <v>9255250</v>
      </c>
      <c r="E348" s="152">
        <v>9255290</v>
      </c>
      <c r="H348" s="152" t="s">
        <v>85</v>
      </c>
      <c r="I348" s="152">
        <v>9256861</v>
      </c>
      <c r="J348" s="152" t="s">
        <v>91</v>
      </c>
      <c r="K348" s="152" t="s">
        <v>91</v>
      </c>
      <c r="L348" s="156">
        <v>9256951</v>
      </c>
      <c r="Q348" s="31"/>
      <c r="R348" s="472"/>
      <c r="S348" s="472"/>
      <c r="T348" s="472"/>
    </row>
    <row r="349" spans="2:20" x14ac:dyDescent="0.35">
      <c r="B349" s="31" t="s">
        <v>97</v>
      </c>
      <c r="C349" s="152">
        <v>9255331</v>
      </c>
      <c r="D349" s="152">
        <v>9255251</v>
      </c>
      <c r="E349" s="152">
        <v>9255291</v>
      </c>
      <c r="H349" s="152" t="s">
        <v>86</v>
      </c>
      <c r="I349" s="152">
        <v>9256865</v>
      </c>
      <c r="J349" s="152" t="s">
        <v>91</v>
      </c>
      <c r="K349" s="152" t="s">
        <v>91</v>
      </c>
      <c r="L349" s="152" t="s">
        <v>91</v>
      </c>
      <c r="Q349" s="31"/>
      <c r="R349" s="472"/>
      <c r="S349" s="472"/>
      <c r="T349" s="472"/>
    </row>
    <row r="350" spans="2:20" x14ac:dyDescent="0.35">
      <c r="H350" s="152" t="s">
        <v>87</v>
      </c>
      <c r="I350" s="152">
        <v>9256869</v>
      </c>
      <c r="J350" s="152" t="s">
        <v>91</v>
      </c>
      <c r="K350" s="152" t="s">
        <v>91</v>
      </c>
      <c r="L350" s="152" t="s">
        <v>91</v>
      </c>
    </row>
    <row r="351" spans="2:20" x14ac:dyDescent="0.35">
      <c r="B351" s="721" t="s">
        <v>414</v>
      </c>
      <c r="C351" s="721"/>
      <c r="D351" s="721"/>
      <c r="E351" s="721"/>
      <c r="H351" s="152" t="s">
        <v>88</v>
      </c>
      <c r="I351" s="152">
        <v>9256873</v>
      </c>
      <c r="J351" s="152" t="s">
        <v>91</v>
      </c>
      <c r="K351" s="152" t="s">
        <v>91</v>
      </c>
      <c r="L351" s="152" t="s">
        <v>91</v>
      </c>
      <c r="Q351" s="721" t="s">
        <v>414</v>
      </c>
      <c r="R351" s="721"/>
      <c r="S351" s="721"/>
      <c r="T351" s="721"/>
    </row>
    <row r="352" spans="2:20" x14ac:dyDescent="0.35">
      <c r="B352" s="152"/>
      <c r="C352" s="152" t="s">
        <v>67</v>
      </c>
      <c r="D352" s="152" t="s">
        <v>82</v>
      </c>
      <c r="E352" s="152" t="s">
        <v>69</v>
      </c>
      <c r="H352" s="152" t="s">
        <v>89</v>
      </c>
      <c r="I352" s="152">
        <v>9256877</v>
      </c>
      <c r="J352" s="152" t="s">
        <v>91</v>
      </c>
      <c r="K352" s="152" t="s">
        <v>91</v>
      </c>
      <c r="L352" s="152" t="s">
        <v>91</v>
      </c>
      <c r="Q352" s="472"/>
      <c r="R352" s="472" t="s">
        <v>67</v>
      </c>
      <c r="S352" s="472" t="s">
        <v>82</v>
      </c>
      <c r="T352" s="472" t="s">
        <v>69</v>
      </c>
    </row>
    <row r="353" spans="2:20" x14ac:dyDescent="0.35">
      <c r="B353" s="152" t="s">
        <v>83</v>
      </c>
      <c r="C353" s="204">
        <v>9255333</v>
      </c>
      <c r="D353" s="204">
        <v>9255253</v>
      </c>
      <c r="E353" s="204">
        <v>9255293</v>
      </c>
      <c r="H353" s="152" t="s">
        <v>97</v>
      </c>
      <c r="I353" s="152">
        <v>9256881</v>
      </c>
      <c r="J353" s="152" t="s">
        <v>91</v>
      </c>
      <c r="K353" s="152" t="s">
        <v>91</v>
      </c>
      <c r="L353" s="152" t="s">
        <v>91</v>
      </c>
      <c r="Q353" s="472"/>
      <c r="R353" s="204"/>
      <c r="S353" s="204"/>
      <c r="T353" s="204"/>
    </row>
    <row r="354" spans="2:20" x14ac:dyDescent="0.35">
      <c r="B354" s="152" t="s">
        <v>84</v>
      </c>
      <c r="C354" s="152">
        <v>9255334</v>
      </c>
      <c r="D354" s="152">
        <v>9255254</v>
      </c>
      <c r="E354" s="152">
        <v>9255294</v>
      </c>
      <c r="H354" s="31" t="s">
        <v>90</v>
      </c>
      <c r="I354" s="229"/>
      <c r="J354" s="229"/>
      <c r="K354" s="229"/>
      <c r="L354" s="229"/>
      <c r="Q354" s="472"/>
      <c r="R354" s="472"/>
      <c r="S354" s="472"/>
      <c r="T354" s="472"/>
    </row>
    <row r="355" spans="2:20" x14ac:dyDescent="0.35">
      <c r="B355" s="152" t="s">
        <v>85</v>
      </c>
      <c r="C355" s="152">
        <v>9255335</v>
      </c>
      <c r="D355" s="152">
        <v>9255255</v>
      </c>
      <c r="E355" s="152">
        <v>9255295</v>
      </c>
      <c r="Q355" s="472"/>
      <c r="R355" s="472"/>
      <c r="S355" s="472"/>
      <c r="T355" s="472"/>
    </row>
    <row r="356" spans="2:20" x14ac:dyDescent="0.35">
      <c r="B356" s="152" t="s">
        <v>86</v>
      </c>
      <c r="C356" s="152">
        <v>9255336</v>
      </c>
      <c r="D356" s="152">
        <v>9255256</v>
      </c>
      <c r="E356" s="152">
        <v>9255296</v>
      </c>
      <c r="I356" t="s">
        <v>575</v>
      </c>
      <c r="J356" t="s">
        <v>576</v>
      </c>
      <c r="Q356" s="472"/>
      <c r="R356" s="472"/>
      <c r="S356" s="472"/>
      <c r="T356" s="472"/>
    </row>
    <row r="357" spans="2:20" x14ac:dyDescent="0.35">
      <c r="B357" s="31" t="s">
        <v>87</v>
      </c>
      <c r="C357" s="152">
        <v>9255337</v>
      </c>
      <c r="D357" s="152">
        <v>9255257</v>
      </c>
      <c r="E357" s="152">
        <v>9255297</v>
      </c>
      <c r="H357" t="s">
        <v>578</v>
      </c>
      <c r="I357" s="222">
        <v>9305743</v>
      </c>
      <c r="J357" s="222">
        <v>9305736</v>
      </c>
      <c r="Q357" s="31"/>
      <c r="R357" s="472"/>
      <c r="S357" s="472"/>
      <c r="T357" s="472"/>
    </row>
    <row r="358" spans="2:20" x14ac:dyDescent="0.35">
      <c r="B358" s="31" t="s">
        <v>88</v>
      </c>
      <c r="C358" s="152">
        <v>9255338</v>
      </c>
      <c r="D358" s="152">
        <v>9255258</v>
      </c>
      <c r="E358" s="152">
        <v>9255298</v>
      </c>
      <c r="H358" t="s">
        <v>577</v>
      </c>
      <c r="I358" s="222">
        <v>9305745</v>
      </c>
      <c r="J358" s="222">
        <v>9305740</v>
      </c>
      <c r="Q358" s="31" t="s">
        <v>88</v>
      </c>
      <c r="R358" s="472">
        <v>9339634</v>
      </c>
      <c r="S358" s="156">
        <v>9339626</v>
      </c>
      <c r="T358" s="472">
        <v>9339630</v>
      </c>
    </row>
    <row r="359" spans="2:20" x14ac:dyDescent="0.35">
      <c r="B359" s="31" t="s">
        <v>89</v>
      </c>
      <c r="C359" s="152">
        <v>9255339</v>
      </c>
      <c r="D359" s="152">
        <v>9255259</v>
      </c>
      <c r="E359" s="152">
        <v>9255299</v>
      </c>
      <c r="H359" t="s">
        <v>579</v>
      </c>
      <c r="I359" s="222">
        <v>9305744</v>
      </c>
      <c r="J359" s="222">
        <v>9305738</v>
      </c>
      <c r="Q359" s="31"/>
      <c r="R359" s="472"/>
      <c r="S359" s="472"/>
      <c r="T359" s="472"/>
    </row>
    <row r="360" spans="2:20" x14ac:dyDescent="0.35">
      <c r="B360" s="31" t="s">
        <v>97</v>
      </c>
      <c r="C360" s="152">
        <v>9255340</v>
      </c>
      <c r="D360" s="152">
        <v>9255260</v>
      </c>
      <c r="E360" s="152">
        <v>9255300</v>
      </c>
      <c r="H360" t="s">
        <v>580</v>
      </c>
      <c r="I360" s="222">
        <v>9305746</v>
      </c>
      <c r="J360" s="222">
        <v>9305742</v>
      </c>
      <c r="Q360" s="31"/>
      <c r="R360" s="472"/>
      <c r="S360" s="472"/>
      <c r="T360" s="472"/>
    </row>
    <row r="362" spans="2:20" x14ac:dyDescent="0.35">
      <c r="B362" s="721" t="s">
        <v>415</v>
      </c>
      <c r="C362" s="721"/>
      <c r="D362" s="721"/>
      <c r="E362" s="721"/>
      <c r="H362" s="287"/>
      <c r="I362" s="287" t="s">
        <v>421</v>
      </c>
      <c r="J362" s="287" t="s">
        <v>420</v>
      </c>
      <c r="K362" s="287" t="s">
        <v>422</v>
      </c>
      <c r="L362" s="31" t="s">
        <v>423</v>
      </c>
      <c r="M362" s="287" t="s">
        <v>566</v>
      </c>
      <c r="Q362" s="721" t="s">
        <v>415</v>
      </c>
      <c r="R362" s="721"/>
      <c r="S362" s="721"/>
      <c r="T362" s="721"/>
    </row>
    <row r="363" spans="2:20" x14ac:dyDescent="0.35">
      <c r="B363" s="152"/>
      <c r="C363" s="152" t="s">
        <v>67</v>
      </c>
      <c r="D363" s="152" t="s">
        <v>82</v>
      </c>
      <c r="E363" s="152" t="s">
        <v>69</v>
      </c>
      <c r="H363" s="287" t="s">
        <v>83</v>
      </c>
      <c r="I363" s="204">
        <v>9257896</v>
      </c>
      <c r="J363" s="204">
        <v>9257892</v>
      </c>
      <c r="K363" s="204">
        <v>9257890</v>
      </c>
      <c r="L363" s="204">
        <v>9257894</v>
      </c>
      <c r="M363" s="287" t="s">
        <v>374</v>
      </c>
      <c r="Q363" s="472"/>
      <c r="R363" s="472" t="s">
        <v>67</v>
      </c>
      <c r="S363" s="472" t="s">
        <v>82</v>
      </c>
      <c r="T363" s="472" t="s">
        <v>69</v>
      </c>
    </row>
    <row r="364" spans="2:20" x14ac:dyDescent="0.35">
      <c r="B364" s="152" t="s">
        <v>83</v>
      </c>
      <c r="C364" s="152">
        <v>9255342</v>
      </c>
      <c r="D364" s="152">
        <v>9255262</v>
      </c>
      <c r="E364" s="152">
        <v>9255302</v>
      </c>
      <c r="H364" s="287" t="s">
        <v>84</v>
      </c>
      <c r="I364" s="204">
        <v>9257896</v>
      </c>
      <c r="J364" s="204">
        <v>9257892</v>
      </c>
      <c r="K364" s="204">
        <v>9257890</v>
      </c>
      <c r="L364" s="204">
        <v>9257894</v>
      </c>
      <c r="M364" s="287" t="s">
        <v>374</v>
      </c>
      <c r="Q364" s="472"/>
      <c r="R364" s="472"/>
      <c r="S364" s="472"/>
      <c r="T364" s="472"/>
    </row>
    <row r="365" spans="2:20" x14ac:dyDescent="0.35">
      <c r="B365" s="152" t="s">
        <v>84</v>
      </c>
      <c r="C365" s="152">
        <v>9255343</v>
      </c>
      <c r="D365" s="152">
        <v>9255263</v>
      </c>
      <c r="E365" s="152">
        <v>9255303</v>
      </c>
      <c r="H365" s="287" t="s">
        <v>85</v>
      </c>
      <c r="I365" s="204">
        <v>9257896</v>
      </c>
      <c r="J365" s="204">
        <v>9257892</v>
      </c>
      <c r="K365" s="204">
        <v>9257890</v>
      </c>
      <c r="L365" s="204">
        <v>9257894</v>
      </c>
      <c r="M365" s="287" t="s">
        <v>374</v>
      </c>
      <c r="Q365" s="472"/>
      <c r="R365" s="472"/>
      <c r="S365" s="472"/>
      <c r="T365" s="472"/>
    </row>
    <row r="366" spans="2:20" x14ac:dyDescent="0.35">
      <c r="B366" s="152" t="s">
        <v>85</v>
      </c>
      <c r="C366" s="152">
        <v>9255344</v>
      </c>
      <c r="D366" s="152">
        <v>9255264</v>
      </c>
      <c r="E366" s="152">
        <v>9255304</v>
      </c>
      <c r="H366" s="287" t="s">
        <v>86</v>
      </c>
      <c r="I366" s="204">
        <v>9257896</v>
      </c>
      <c r="J366" s="204">
        <v>9257892</v>
      </c>
      <c r="K366" s="287" t="s">
        <v>374</v>
      </c>
      <c r="L366" s="287" t="s">
        <v>374</v>
      </c>
      <c r="M366" s="287" t="s">
        <v>374</v>
      </c>
      <c r="Q366" s="472"/>
      <c r="R366" s="472"/>
      <c r="S366" s="472"/>
      <c r="T366" s="472"/>
    </row>
    <row r="367" spans="2:20" x14ac:dyDescent="0.35">
      <c r="B367" s="152" t="s">
        <v>86</v>
      </c>
      <c r="C367" s="152">
        <v>9255345</v>
      </c>
      <c r="D367" s="152">
        <v>9255265</v>
      </c>
      <c r="E367" s="152">
        <v>9255305</v>
      </c>
      <c r="H367" s="287" t="s">
        <v>87</v>
      </c>
      <c r="I367" s="204">
        <v>9257896</v>
      </c>
      <c r="J367" s="204">
        <v>9257892</v>
      </c>
      <c r="K367" s="287" t="s">
        <v>374</v>
      </c>
      <c r="L367" s="287" t="s">
        <v>374</v>
      </c>
      <c r="M367" s="204">
        <v>9257893</v>
      </c>
      <c r="Q367" s="472"/>
      <c r="R367" s="472"/>
      <c r="S367" s="472"/>
      <c r="T367" s="472"/>
    </row>
    <row r="368" spans="2:20" x14ac:dyDescent="0.35">
      <c r="B368" s="31" t="s">
        <v>87</v>
      </c>
      <c r="C368" s="152">
        <v>9255346</v>
      </c>
      <c r="D368" s="152">
        <v>9255266</v>
      </c>
      <c r="E368" s="152">
        <v>9255306</v>
      </c>
      <c r="H368" s="287" t="s">
        <v>88</v>
      </c>
      <c r="I368" s="204">
        <v>9257896</v>
      </c>
      <c r="J368" s="204">
        <v>9257892</v>
      </c>
      <c r="K368" s="287" t="s">
        <v>374</v>
      </c>
      <c r="L368" s="287" t="s">
        <v>374</v>
      </c>
      <c r="M368" s="204">
        <v>9257893</v>
      </c>
      <c r="Q368" s="31"/>
      <c r="R368" s="472"/>
      <c r="S368" s="472"/>
      <c r="T368" s="472"/>
    </row>
    <row r="369" spans="2:20" x14ac:dyDescent="0.35">
      <c r="B369" s="31" t="s">
        <v>88</v>
      </c>
      <c r="C369" s="152">
        <v>9255347</v>
      </c>
      <c r="D369" s="152">
        <v>9255267</v>
      </c>
      <c r="E369" s="152">
        <v>9255307</v>
      </c>
      <c r="H369" s="287" t="s">
        <v>89</v>
      </c>
      <c r="I369" s="204">
        <v>9257896</v>
      </c>
      <c r="J369" s="204">
        <v>9257892</v>
      </c>
      <c r="K369" s="287" t="s">
        <v>374</v>
      </c>
      <c r="L369" s="287" t="s">
        <v>374</v>
      </c>
      <c r="M369" s="204">
        <v>9257893</v>
      </c>
      <c r="Q369" s="31" t="s">
        <v>88</v>
      </c>
      <c r="R369" s="472">
        <v>9339635</v>
      </c>
      <c r="S369" s="156">
        <v>9339627</v>
      </c>
      <c r="T369" s="472">
        <v>9339631</v>
      </c>
    </row>
    <row r="370" spans="2:20" x14ac:dyDescent="0.35">
      <c r="B370" s="31" t="s">
        <v>89</v>
      </c>
      <c r="C370" s="152">
        <v>9255348</v>
      </c>
      <c r="D370" s="152">
        <v>9255268</v>
      </c>
      <c r="E370" s="152">
        <v>9255308</v>
      </c>
      <c r="H370" s="287" t="s">
        <v>97</v>
      </c>
      <c r="I370" s="204">
        <v>9257896</v>
      </c>
      <c r="J370" s="204">
        <v>9257892</v>
      </c>
      <c r="K370" s="287" t="s">
        <v>374</v>
      </c>
      <c r="L370" s="287" t="s">
        <v>374</v>
      </c>
      <c r="M370" s="204">
        <v>9257893</v>
      </c>
      <c r="Q370" s="31"/>
      <c r="R370" s="472"/>
      <c r="S370" s="472"/>
      <c r="T370" s="472"/>
    </row>
    <row r="371" spans="2:20" x14ac:dyDescent="0.35">
      <c r="B371" s="31" t="s">
        <v>97</v>
      </c>
      <c r="C371" s="152">
        <v>9255349</v>
      </c>
      <c r="D371" s="152">
        <v>9255269</v>
      </c>
      <c r="E371" s="152">
        <v>9255309</v>
      </c>
      <c r="Q371" s="31"/>
      <c r="R371" s="472"/>
      <c r="S371" s="472"/>
      <c r="T371" s="472"/>
    </row>
    <row r="372" spans="2:20" x14ac:dyDescent="0.35">
      <c r="H372" s="287"/>
      <c r="I372" s="287" t="s">
        <v>421</v>
      </c>
      <c r="J372" s="287" t="s">
        <v>420</v>
      </c>
      <c r="K372" s="287" t="s">
        <v>422</v>
      </c>
      <c r="L372" s="31" t="s">
        <v>423</v>
      </c>
      <c r="M372" s="287" t="s">
        <v>566</v>
      </c>
    </row>
    <row r="373" spans="2:20" x14ac:dyDescent="0.35">
      <c r="B373" s="721" t="s">
        <v>416</v>
      </c>
      <c r="C373" s="721"/>
      <c r="D373" s="721"/>
      <c r="E373" s="721"/>
      <c r="H373" s="287" t="s">
        <v>83</v>
      </c>
      <c r="I373" s="204" t="s">
        <v>91</v>
      </c>
      <c r="J373" s="204" t="s">
        <v>91</v>
      </c>
      <c r="K373" s="204" t="s">
        <v>91</v>
      </c>
      <c r="L373" s="204" t="s">
        <v>91</v>
      </c>
      <c r="M373" s="204" t="s">
        <v>91</v>
      </c>
      <c r="Q373" s="721" t="s">
        <v>416</v>
      </c>
      <c r="R373" s="721"/>
      <c r="S373" s="721"/>
      <c r="T373" s="721"/>
    </row>
    <row r="374" spans="2:20" x14ac:dyDescent="0.35">
      <c r="B374" s="152"/>
      <c r="C374" s="152" t="s">
        <v>67</v>
      </c>
      <c r="D374" s="152" t="s">
        <v>82</v>
      </c>
      <c r="E374" s="152" t="s">
        <v>69</v>
      </c>
      <c r="H374" s="287" t="s">
        <v>84</v>
      </c>
      <c r="I374" s="204" t="s">
        <v>91</v>
      </c>
      <c r="J374" s="204" t="s">
        <v>91</v>
      </c>
      <c r="K374" s="204" t="s">
        <v>91</v>
      </c>
      <c r="L374" s="204" t="s">
        <v>91</v>
      </c>
      <c r="M374" s="204" t="s">
        <v>91</v>
      </c>
      <c r="Q374" s="472"/>
      <c r="R374" s="472" t="s">
        <v>67</v>
      </c>
      <c r="S374" s="472" t="s">
        <v>82</v>
      </c>
      <c r="T374" s="472" t="s">
        <v>69</v>
      </c>
    </row>
    <row r="375" spans="2:20" x14ac:dyDescent="0.35">
      <c r="B375" s="152" t="s">
        <v>83</v>
      </c>
      <c r="C375" s="152"/>
      <c r="D375" s="152"/>
      <c r="E375" s="152"/>
      <c r="H375" s="287" t="s">
        <v>85</v>
      </c>
      <c r="I375" s="204" t="s">
        <v>91</v>
      </c>
      <c r="J375" s="204" t="s">
        <v>91</v>
      </c>
      <c r="K375" s="204" t="s">
        <v>91</v>
      </c>
      <c r="L375" s="204" t="s">
        <v>91</v>
      </c>
      <c r="M375" s="204" t="s">
        <v>91</v>
      </c>
      <c r="Q375" s="472"/>
      <c r="R375" s="472"/>
      <c r="S375" s="472"/>
      <c r="T375" s="472"/>
    </row>
    <row r="376" spans="2:20" x14ac:dyDescent="0.35">
      <c r="B376" s="152" t="s">
        <v>84</v>
      </c>
      <c r="C376" s="152"/>
      <c r="D376" s="152"/>
      <c r="E376" s="152"/>
      <c r="H376" s="287" t="s">
        <v>86</v>
      </c>
      <c r="I376" s="204" t="s">
        <v>91</v>
      </c>
      <c r="J376" s="204" t="s">
        <v>91</v>
      </c>
      <c r="K376" s="204" t="s">
        <v>91</v>
      </c>
      <c r="L376" s="204" t="s">
        <v>91</v>
      </c>
      <c r="M376" s="204" t="s">
        <v>91</v>
      </c>
      <c r="Q376" s="472"/>
      <c r="R376" s="472"/>
      <c r="S376" s="472"/>
      <c r="T376" s="472"/>
    </row>
    <row r="377" spans="2:20" x14ac:dyDescent="0.35">
      <c r="B377" s="152" t="s">
        <v>85</v>
      </c>
      <c r="C377" s="152">
        <v>9255353</v>
      </c>
      <c r="D377" s="152">
        <v>9255273</v>
      </c>
      <c r="E377" s="152">
        <v>9255313</v>
      </c>
      <c r="H377" s="287" t="s">
        <v>87</v>
      </c>
      <c r="I377" s="204" t="s">
        <v>91</v>
      </c>
      <c r="J377" s="204" t="s">
        <v>91</v>
      </c>
      <c r="K377" s="204" t="s">
        <v>91</v>
      </c>
      <c r="L377" s="204" t="s">
        <v>91</v>
      </c>
      <c r="M377" s="204" t="s">
        <v>91</v>
      </c>
      <c r="Q377" s="472"/>
      <c r="R377" s="472"/>
      <c r="S377" s="472"/>
      <c r="T377" s="472"/>
    </row>
    <row r="378" spans="2:20" x14ac:dyDescent="0.35">
      <c r="B378" s="152" t="s">
        <v>86</v>
      </c>
      <c r="C378" s="152">
        <v>9255354</v>
      </c>
      <c r="D378" s="152">
        <v>9255274</v>
      </c>
      <c r="E378" s="152">
        <v>9255314</v>
      </c>
      <c r="H378" s="287" t="s">
        <v>88</v>
      </c>
      <c r="I378" s="204" t="s">
        <v>91</v>
      </c>
      <c r="J378" s="204" t="s">
        <v>91</v>
      </c>
      <c r="K378" s="204" t="s">
        <v>91</v>
      </c>
      <c r="L378" s="204" t="s">
        <v>91</v>
      </c>
      <c r="M378" s="204" t="s">
        <v>91</v>
      </c>
      <c r="Q378" s="472"/>
      <c r="R378" s="472"/>
      <c r="S378" s="472"/>
      <c r="T378" s="472"/>
    </row>
    <row r="379" spans="2:20" x14ac:dyDescent="0.35">
      <c r="B379" s="31" t="s">
        <v>87</v>
      </c>
      <c r="C379" s="152">
        <v>9255355</v>
      </c>
      <c r="D379" s="152">
        <v>9255275</v>
      </c>
      <c r="E379" s="152">
        <v>9255315</v>
      </c>
      <c r="H379" s="287" t="s">
        <v>89</v>
      </c>
      <c r="I379" s="204" t="s">
        <v>91</v>
      </c>
      <c r="J379" s="204" t="s">
        <v>91</v>
      </c>
      <c r="K379" s="204" t="s">
        <v>91</v>
      </c>
      <c r="L379" s="204" t="s">
        <v>91</v>
      </c>
      <c r="M379" s="204" t="s">
        <v>91</v>
      </c>
      <c r="Q379" s="31"/>
      <c r="R379" s="472"/>
      <c r="S379" s="472"/>
      <c r="T379" s="472"/>
    </row>
    <row r="380" spans="2:20" x14ac:dyDescent="0.35">
      <c r="B380" s="31" t="s">
        <v>88</v>
      </c>
      <c r="C380" s="152">
        <v>9255356</v>
      </c>
      <c r="D380" s="152">
        <v>9255276</v>
      </c>
      <c r="E380" s="152">
        <v>9255316</v>
      </c>
      <c r="H380" s="287" t="s">
        <v>97</v>
      </c>
      <c r="I380" s="204" t="s">
        <v>91</v>
      </c>
      <c r="J380" s="204" t="s">
        <v>91</v>
      </c>
      <c r="K380" s="204" t="s">
        <v>91</v>
      </c>
      <c r="L380" s="204" t="s">
        <v>91</v>
      </c>
      <c r="M380" s="204" t="s">
        <v>91</v>
      </c>
      <c r="Q380" s="31" t="s">
        <v>88</v>
      </c>
      <c r="R380" s="472">
        <v>9339636</v>
      </c>
      <c r="S380" s="472">
        <v>9339628</v>
      </c>
      <c r="T380" s="472">
        <v>9339632</v>
      </c>
    </row>
    <row r="381" spans="2:20" x14ac:dyDescent="0.35">
      <c r="B381" s="31" t="s">
        <v>89</v>
      </c>
      <c r="C381" s="152">
        <v>9255357</v>
      </c>
      <c r="D381" s="152">
        <v>9255277</v>
      </c>
      <c r="E381" s="152">
        <v>9255317</v>
      </c>
      <c r="Q381" s="31"/>
      <c r="R381" s="472"/>
      <c r="S381" s="472"/>
      <c r="T381" s="472"/>
    </row>
    <row r="382" spans="2:20" x14ac:dyDescent="0.35">
      <c r="B382" s="31" t="s">
        <v>97</v>
      </c>
      <c r="C382" s="152">
        <v>9255358</v>
      </c>
      <c r="D382" s="152">
        <v>9255278</v>
      </c>
      <c r="E382" s="152">
        <v>9255318</v>
      </c>
      <c r="Q382" s="31"/>
      <c r="R382" s="472"/>
      <c r="S382" s="472"/>
      <c r="T382" s="472"/>
    </row>
    <row r="384" spans="2:20" x14ac:dyDescent="0.35">
      <c r="B384" s="722" t="s">
        <v>418</v>
      </c>
      <c r="C384" s="722"/>
      <c r="D384" s="722"/>
      <c r="E384" s="722"/>
      <c r="J384" s="350"/>
    </row>
    <row r="385" spans="2:11" x14ac:dyDescent="0.35">
      <c r="B385" s="153" t="s">
        <v>82</v>
      </c>
      <c r="C385" s="156">
        <v>9257269</v>
      </c>
      <c r="J385" s="350"/>
    </row>
    <row r="386" spans="2:11" x14ac:dyDescent="0.35">
      <c r="B386" s="153" t="s">
        <v>69</v>
      </c>
      <c r="C386" s="156">
        <v>9257273</v>
      </c>
      <c r="J386" s="350" t="s">
        <v>85</v>
      </c>
      <c r="K386" s="222">
        <v>9283178</v>
      </c>
    </row>
    <row r="387" spans="2:11" x14ac:dyDescent="0.35">
      <c r="B387" s="153" t="s">
        <v>67</v>
      </c>
      <c r="C387" s="156">
        <v>9257277</v>
      </c>
      <c r="J387" s="350" t="s">
        <v>86</v>
      </c>
      <c r="K387" s="222">
        <v>9283179</v>
      </c>
    </row>
    <row r="388" spans="2:11" x14ac:dyDescent="0.35">
      <c r="E388" s="820" t="s">
        <v>426</v>
      </c>
      <c r="F388" s="821"/>
      <c r="G388" s="821"/>
      <c r="J388" s="350" t="s">
        <v>87</v>
      </c>
      <c r="K388" s="222">
        <v>9283180</v>
      </c>
    </row>
    <row r="389" spans="2:11" x14ac:dyDescent="0.35">
      <c r="B389" s="153" t="s">
        <v>82</v>
      </c>
      <c r="C389" s="156">
        <v>9257611</v>
      </c>
      <c r="E389" s="221"/>
      <c r="F389" s="221" t="s">
        <v>82</v>
      </c>
      <c r="G389" s="221" t="s">
        <v>69</v>
      </c>
      <c r="H389" s="221" t="s">
        <v>67</v>
      </c>
      <c r="J389" s="350" t="s">
        <v>88</v>
      </c>
      <c r="K389" s="222">
        <v>9283181</v>
      </c>
    </row>
    <row r="390" spans="2:11" x14ac:dyDescent="0.35">
      <c r="B390" s="153" t="s">
        <v>69</v>
      </c>
      <c r="C390" s="156">
        <v>9257615</v>
      </c>
      <c r="E390" s="221" t="s">
        <v>348</v>
      </c>
      <c r="F390" s="221" t="s">
        <v>91</v>
      </c>
      <c r="G390" s="221" t="s">
        <v>91</v>
      </c>
      <c r="H390" s="221" t="s">
        <v>91</v>
      </c>
      <c r="J390" s="350" t="s">
        <v>89</v>
      </c>
      <c r="K390" s="222">
        <v>9283182</v>
      </c>
    </row>
    <row r="391" spans="2:11" x14ac:dyDescent="0.35">
      <c r="B391" s="153" t="s">
        <v>67</v>
      </c>
      <c r="C391" s="156">
        <v>9257619</v>
      </c>
      <c r="E391" s="221" t="s">
        <v>349</v>
      </c>
      <c r="F391" s="221" t="s">
        <v>91</v>
      </c>
      <c r="G391" s="221" t="s">
        <v>91</v>
      </c>
      <c r="H391" s="221" t="s">
        <v>91</v>
      </c>
      <c r="J391" s="350" t="s">
        <v>97</v>
      </c>
      <c r="K391" s="222">
        <v>9283183</v>
      </c>
    </row>
    <row r="392" spans="2:11" x14ac:dyDescent="0.35">
      <c r="E392" s="221" t="s">
        <v>344</v>
      </c>
      <c r="F392" s="156">
        <v>9257611</v>
      </c>
      <c r="G392" s="156">
        <v>9257615</v>
      </c>
      <c r="H392" s="156">
        <v>9257619</v>
      </c>
    </row>
    <row r="393" spans="2:11" x14ac:dyDescent="0.35">
      <c r="B393" s="722" t="s">
        <v>419</v>
      </c>
      <c r="C393" s="722"/>
      <c r="D393" s="722"/>
      <c r="E393" s="722"/>
    </row>
    <row r="394" spans="2:11" x14ac:dyDescent="0.35">
      <c r="B394" s="153" t="s">
        <v>82</v>
      </c>
      <c r="C394" s="156">
        <v>9257270</v>
      </c>
    </row>
    <row r="395" spans="2:11" x14ac:dyDescent="0.35">
      <c r="B395" s="153" t="s">
        <v>69</v>
      </c>
      <c r="C395" s="155">
        <v>9257274</v>
      </c>
    </row>
    <row r="396" spans="2:11" x14ac:dyDescent="0.35">
      <c r="B396" s="153" t="s">
        <v>67</v>
      </c>
      <c r="C396" s="156">
        <v>9257278</v>
      </c>
    </row>
    <row r="397" spans="2:11" x14ac:dyDescent="0.35">
      <c r="E397" s="221"/>
      <c r="F397" s="221" t="s">
        <v>82</v>
      </c>
      <c r="G397" s="221" t="s">
        <v>69</v>
      </c>
      <c r="H397" s="221" t="s">
        <v>67</v>
      </c>
    </row>
    <row r="398" spans="2:11" x14ac:dyDescent="0.35">
      <c r="B398" s="153" t="s">
        <v>82</v>
      </c>
      <c r="C398" s="156">
        <v>9257612</v>
      </c>
      <c r="E398" s="221" t="s">
        <v>348</v>
      </c>
      <c r="F398" s="221" t="s">
        <v>91</v>
      </c>
      <c r="G398" s="221" t="s">
        <v>91</v>
      </c>
      <c r="H398" s="221" t="s">
        <v>91</v>
      </c>
    </row>
    <row r="399" spans="2:11" x14ac:dyDescent="0.35">
      <c r="B399" s="153" t="s">
        <v>69</v>
      </c>
      <c r="C399" s="156">
        <v>9257616</v>
      </c>
      <c r="E399" s="221" t="s">
        <v>349</v>
      </c>
      <c r="F399" s="221" t="s">
        <v>91</v>
      </c>
      <c r="G399" s="221" t="s">
        <v>91</v>
      </c>
      <c r="H399" s="221" t="s">
        <v>91</v>
      </c>
    </row>
    <row r="400" spans="2:11" x14ac:dyDescent="0.35">
      <c r="B400" s="153" t="s">
        <v>67</v>
      </c>
      <c r="C400" s="156">
        <v>9257620</v>
      </c>
      <c r="E400" s="221" t="s">
        <v>344</v>
      </c>
      <c r="F400" s="156">
        <v>9257612</v>
      </c>
      <c r="G400" s="156">
        <v>9257616</v>
      </c>
      <c r="H400" s="156">
        <v>9257620</v>
      </c>
    </row>
    <row r="402" spans="2:18" x14ac:dyDescent="0.35">
      <c r="B402" s="722" t="s">
        <v>424</v>
      </c>
      <c r="C402" s="722"/>
      <c r="D402" s="722"/>
      <c r="E402" s="722"/>
    </row>
    <row r="403" spans="2:18" x14ac:dyDescent="0.35">
      <c r="B403" s="153" t="s">
        <v>82</v>
      </c>
      <c r="C403" s="156">
        <v>9257271</v>
      </c>
    </row>
    <row r="404" spans="2:18" x14ac:dyDescent="0.35">
      <c r="B404" s="153" t="s">
        <v>69</v>
      </c>
      <c r="C404" s="155">
        <v>9257275</v>
      </c>
    </row>
    <row r="405" spans="2:18" x14ac:dyDescent="0.35">
      <c r="B405" s="153" t="s">
        <v>67</v>
      </c>
      <c r="C405" s="155">
        <v>9257279</v>
      </c>
    </row>
    <row r="406" spans="2:18" x14ac:dyDescent="0.35">
      <c r="E406" s="221"/>
      <c r="F406" s="221" t="s">
        <v>82</v>
      </c>
      <c r="G406" s="221" t="s">
        <v>69</v>
      </c>
      <c r="H406" s="221" t="s">
        <v>67</v>
      </c>
    </row>
    <row r="407" spans="2:18" x14ac:dyDescent="0.35">
      <c r="B407" s="153" t="s">
        <v>82</v>
      </c>
      <c r="C407" s="156">
        <v>9257613</v>
      </c>
      <c r="E407" s="221" t="s">
        <v>348</v>
      </c>
      <c r="F407" s="221" t="s">
        <v>91</v>
      </c>
      <c r="G407" s="221" t="s">
        <v>91</v>
      </c>
      <c r="H407" s="221" t="s">
        <v>91</v>
      </c>
    </row>
    <row r="408" spans="2:18" x14ac:dyDescent="0.35">
      <c r="B408" s="153" t="s">
        <v>69</v>
      </c>
      <c r="C408" s="156">
        <v>9257617</v>
      </c>
      <c r="E408" s="221" t="s">
        <v>349</v>
      </c>
      <c r="F408" s="221" t="s">
        <v>91</v>
      </c>
      <c r="G408" s="221" t="s">
        <v>91</v>
      </c>
      <c r="H408" s="221" t="s">
        <v>91</v>
      </c>
    </row>
    <row r="409" spans="2:18" x14ac:dyDescent="0.35">
      <c r="B409" s="153" t="s">
        <v>67</v>
      </c>
      <c r="C409" s="156">
        <v>9257621</v>
      </c>
      <c r="E409" s="221" t="s">
        <v>344</v>
      </c>
      <c r="F409" s="156">
        <v>9257613</v>
      </c>
      <c r="G409" s="156">
        <v>9257617</v>
      </c>
      <c r="H409" s="156">
        <v>9257621</v>
      </c>
      <c r="L409" s="721"/>
      <c r="M409" s="721"/>
      <c r="N409" s="721"/>
      <c r="P409" s="819"/>
      <c r="Q409" s="819"/>
      <c r="R409" s="819"/>
    </row>
    <row r="410" spans="2:18" x14ac:dyDescent="0.35">
      <c r="L410" s="820" t="s">
        <v>426</v>
      </c>
      <c r="M410" s="821"/>
      <c r="N410" s="821"/>
      <c r="P410" s="819"/>
      <c r="Q410" s="819"/>
      <c r="R410" s="819"/>
    </row>
    <row r="411" spans="2:18" x14ac:dyDescent="0.35">
      <c r="B411" s="721" t="s">
        <v>425</v>
      </c>
      <c r="C411" s="721"/>
      <c r="D411" s="721"/>
      <c r="E411" s="721"/>
      <c r="L411" s="220"/>
      <c r="M411" s="220" t="s">
        <v>82</v>
      </c>
      <c r="N411" s="220" t="s">
        <v>69</v>
      </c>
      <c r="O411" s="220" t="s">
        <v>67</v>
      </c>
      <c r="P411" s="58"/>
      <c r="Q411" s="58"/>
      <c r="R411" s="58"/>
    </row>
    <row r="412" spans="2:18" x14ac:dyDescent="0.35">
      <c r="B412" s="153"/>
      <c r="C412" s="153" t="s">
        <v>67</v>
      </c>
      <c r="D412" s="153" t="s">
        <v>82</v>
      </c>
      <c r="E412" s="153" t="s">
        <v>69</v>
      </c>
      <c r="L412" s="221" t="s">
        <v>348</v>
      </c>
      <c r="M412" s="221">
        <v>9255682</v>
      </c>
      <c r="N412" s="221">
        <v>9255691</v>
      </c>
      <c r="O412" s="221">
        <v>9255700</v>
      </c>
      <c r="P412" s="58"/>
      <c r="Q412" s="58"/>
      <c r="R412" s="58"/>
    </row>
    <row r="413" spans="2:18" x14ac:dyDescent="0.35">
      <c r="B413" s="287" t="s">
        <v>85</v>
      </c>
      <c r="C413" s="156">
        <v>9257187</v>
      </c>
      <c r="D413" s="156">
        <v>9257173</v>
      </c>
      <c r="E413" s="156">
        <v>9257180</v>
      </c>
      <c r="L413" s="221" t="s">
        <v>349</v>
      </c>
      <c r="M413" s="221">
        <v>9255684</v>
      </c>
      <c r="N413" s="221">
        <v>9255693</v>
      </c>
      <c r="O413" s="221">
        <v>9255702</v>
      </c>
      <c r="P413" s="58"/>
      <c r="Q413" s="58"/>
      <c r="R413" s="58"/>
    </row>
    <row r="414" spans="2:18" x14ac:dyDescent="0.35">
      <c r="B414" s="287" t="s">
        <v>86</v>
      </c>
      <c r="C414" s="156">
        <v>9257188</v>
      </c>
      <c r="D414" s="156">
        <v>9257174</v>
      </c>
      <c r="E414" s="156">
        <v>9257181</v>
      </c>
      <c r="L414" s="221" t="s">
        <v>344</v>
      </c>
      <c r="M414" s="156">
        <v>9257269</v>
      </c>
      <c r="N414" s="156">
        <v>9257273</v>
      </c>
      <c r="O414" s="156">
        <v>9257277</v>
      </c>
      <c r="P414" s="58"/>
      <c r="Q414" s="58"/>
      <c r="R414" s="58"/>
    </row>
    <row r="415" spans="2:18" x14ac:dyDescent="0.35">
      <c r="B415" s="31" t="s">
        <v>87</v>
      </c>
      <c r="C415" s="156">
        <v>9257189</v>
      </c>
      <c r="D415" s="156">
        <v>9257175</v>
      </c>
      <c r="E415" s="156">
        <v>9257182</v>
      </c>
      <c r="L415" s="58"/>
      <c r="M415" s="58"/>
      <c r="N415" s="58"/>
      <c r="P415" s="58"/>
      <c r="Q415" s="58"/>
      <c r="R415" s="58"/>
    </row>
    <row r="416" spans="2:18" x14ac:dyDescent="0.35">
      <c r="B416" s="31" t="s">
        <v>88</v>
      </c>
      <c r="C416" s="156">
        <v>9257190</v>
      </c>
      <c r="D416" s="156">
        <v>9257176</v>
      </c>
      <c r="E416" s="156">
        <v>9257183</v>
      </c>
      <c r="L416" s="58"/>
      <c r="M416" s="58"/>
      <c r="N416" s="58"/>
      <c r="P416" s="58"/>
      <c r="Q416" s="58"/>
      <c r="R416" s="58"/>
    </row>
    <row r="417" spans="2:18" x14ac:dyDescent="0.35">
      <c r="B417" s="31" t="s">
        <v>89</v>
      </c>
      <c r="C417" s="272">
        <v>9257191</v>
      </c>
      <c r="D417" s="272">
        <v>9257177</v>
      </c>
      <c r="E417" s="272">
        <v>9257184</v>
      </c>
      <c r="L417" s="58"/>
      <c r="M417" s="58"/>
      <c r="N417" s="58"/>
      <c r="P417" s="58"/>
      <c r="Q417" s="58"/>
      <c r="R417" s="58"/>
    </row>
    <row r="418" spans="2:18" x14ac:dyDescent="0.35">
      <c r="B418" s="31" t="s">
        <v>97</v>
      </c>
      <c r="C418" s="272">
        <v>9257192</v>
      </c>
      <c r="D418" s="272">
        <v>9257178</v>
      </c>
      <c r="E418" s="272">
        <v>9257185</v>
      </c>
      <c r="L418" s="58"/>
      <c r="M418" s="58"/>
      <c r="N418" s="58"/>
      <c r="P418" s="58"/>
      <c r="Q418" s="58"/>
      <c r="R418" s="58"/>
    </row>
    <row r="419" spans="2:18" x14ac:dyDescent="0.35">
      <c r="B419" s="160"/>
      <c r="C419" s="159"/>
      <c r="D419" s="159"/>
      <c r="E419" s="159"/>
      <c r="L419" s="58"/>
      <c r="M419" s="58"/>
      <c r="N419" s="58"/>
      <c r="P419" s="58"/>
      <c r="Q419" s="58"/>
      <c r="R419" s="58"/>
    </row>
    <row r="420" spans="2:18" x14ac:dyDescent="0.35">
      <c r="L420" s="58"/>
      <c r="M420" s="58"/>
      <c r="N420" s="58"/>
      <c r="P420" s="58"/>
      <c r="Q420" s="58"/>
      <c r="R420" s="58"/>
    </row>
    <row r="421" spans="2:18" x14ac:dyDescent="0.35">
      <c r="B421" s="721" t="s">
        <v>113</v>
      </c>
      <c r="C421" s="721"/>
      <c r="D421" s="721"/>
      <c r="E421" s="721"/>
      <c r="G421" s="721" t="s">
        <v>97</v>
      </c>
      <c r="H421" s="721"/>
      <c r="I421" s="721"/>
      <c r="J421" s="721"/>
      <c r="L421" s="160"/>
      <c r="M421" s="58"/>
      <c r="N421" s="58"/>
      <c r="P421" s="160"/>
      <c r="Q421" s="58"/>
      <c r="R421" s="58"/>
    </row>
    <row r="422" spans="2:18" x14ac:dyDescent="0.35">
      <c r="B422" s="154"/>
      <c r="C422" s="154" t="s">
        <v>67</v>
      </c>
      <c r="D422" s="154" t="s">
        <v>82</v>
      </c>
      <c r="E422" s="154" t="s">
        <v>69</v>
      </c>
      <c r="G422" s="220"/>
      <c r="H422" s="220" t="s">
        <v>67</v>
      </c>
      <c r="I422" s="220" t="s">
        <v>82</v>
      </c>
      <c r="J422" s="220" t="s">
        <v>69</v>
      </c>
      <c r="L422" s="822"/>
      <c r="M422" s="822"/>
      <c r="N422" s="822"/>
      <c r="P422" s="58"/>
      <c r="Q422" s="58"/>
      <c r="R422" s="58"/>
    </row>
    <row r="423" spans="2:18" x14ac:dyDescent="0.35">
      <c r="B423" s="220" t="s">
        <v>426</v>
      </c>
      <c r="C423" s="156">
        <v>9255702</v>
      </c>
      <c r="D423" s="156">
        <v>9255684</v>
      </c>
      <c r="E423" s="156">
        <v>9255693</v>
      </c>
      <c r="G423" s="220" t="s">
        <v>426</v>
      </c>
      <c r="H423" s="204">
        <v>9255700</v>
      </c>
      <c r="I423" s="204">
        <v>9255682</v>
      </c>
      <c r="J423" s="204">
        <v>9255691</v>
      </c>
      <c r="L423" s="815" t="s">
        <v>432</v>
      </c>
      <c r="M423" s="815"/>
      <c r="N423" s="815"/>
      <c r="P423" s="819"/>
      <c r="Q423" s="819"/>
      <c r="R423" s="819"/>
    </row>
    <row r="424" spans="2:18" x14ac:dyDescent="0.35">
      <c r="B424" s="31" t="s">
        <v>427</v>
      </c>
      <c r="C424" s="156">
        <v>9255756</v>
      </c>
      <c r="D424" s="156">
        <v>9255738</v>
      </c>
      <c r="E424" s="156">
        <v>9255747</v>
      </c>
      <c r="G424" s="31" t="s">
        <v>427</v>
      </c>
      <c r="H424" s="204">
        <v>9255754</v>
      </c>
      <c r="I424" s="204">
        <v>9255736</v>
      </c>
      <c r="J424" s="204">
        <v>9255745</v>
      </c>
      <c r="L424" s="221"/>
      <c r="M424" s="221" t="s">
        <v>82</v>
      </c>
      <c r="N424" s="221" t="s">
        <v>69</v>
      </c>
      <c r="O424" s="221" t="s">
        <v>67</v>
      </c>
      <c r="P424" s="58"/>
      <c r="Q424" s="58"/>
      <c r="R424" s="58"/>
    </row>
    <row r="425" spans="2:18" x14ac:dyDescent="0.35">
      <c r="B425" s="31" t="s">
        <v>432</v>
      </c>
      <c r="C425" s="204">
        <v>9255729</v>
      </c>
      <c r="D425" s="204">
        <v>9255711</v>
      </c>
      <c r="E425" s="204">
        <v>9255720</v>
      </c>
      <c r="G425" s="220" t="s">
        <v>432</v>
      </c>
      <c r="H425" s="204">
        <v>9255727</v>
      </c>
      <c r="I425" s="204">
        <v>9255709</v>
      </c>
      <c r="J425" s="204">
        <v>9255718</v>
      </c>
      <c r="L425" s="221" t="s">
        <v>348</v>
      </c>
      <c r="M425" s="221">
        <v>9255709</v>
      </c>
      <c r="N425" s="221">
        <v>9255718</v>
      </c>
      <c r="O425" s="221">
        <v>9255727</v>
      </c>
      <c r="P425" s="58"/>
      <c r="Q425" s="58"/>
      <c r="R425" s="58"/>
    </row>
    <row r="426" spans="2:18" x14ac:dyDescent="0.35">
      <c r="L426" s="221" t="s">
        <v>349</v>
      </c>
      <c r="M426" s="221">
        <v>9255711</v>
      </c>
      <c r="N426" s="221">
        <v>9255720</v>
      </c>
      <c r="O426" s="221">
        <v>9255729</v>
      </c>
      <c r="P426" s="58"/>
      <c r="Q426" s="58"/>
      <c r="R426" s="58"/>
    </row>
    <row r="427" spans="2:18" x14ac:dyDescent="0.35">
      <c r="B427" t="s">
        <v>429</v>
      </c>
      <c r="L427" s="221" t="s">
        <v>344</v>
      </c>
      <c r="M427" s="156">
        <v>9257270</v>
      </c>
      <c r="N427" s="155">
        <v>9257274</v>
      </c>
      <c r="O427" s="156">
        <v>9257278</v>
      </c>
      <c r="P427" s="58"/>
      <c r="Q427" s="58"/>
      <c r="R427" s="58"/>
    </row>
    <row r="428" spans="2:18" x14ac:dyDescent="0.35">
      <c r="B428" s="157" t="s">
        <v>82</v>
      </c>
      <c r="C428" s="156">
        <v>9257663</v>
      </c>
      <c r="L428" s="58"/>
      <c r="M428" s="58"/>
      <c r="N428" s="58"/>
      <c r="P428" s="58"/>
      <c r="Q428" s="58"/>
      <c r="R428" s="58"/>
    </row>
    <row r="429" spans="2:18" x14ac:dyDescent="0.35">
      <c r="B429" s="157" t="s">
        <v>69</v>
      </c>
      <c r="C429" s="156">
        <v>9257664</v>
      </c>
      <c r="L429" s="58"/>
      <c r="M429" s="58"/>
      <c r="N429" s="58"/>
      <c r="P429" s="58"/>
      <c r="Q429" s="58"/>
      <c r="R429" s="58"/>
    </row>
    <row r="430" spans="2:18" x14ac:dyDescent="0.35">
      <c r="B430" s="157" t="s">
        <v>67</v>
      </c>
      <c r="C430" s="156">
        <v>9257665</v>
      </c>
      <c r="L430" s="58"/>
      <c r="M430" s="58"/>
      <c r="N430" s="58"/>
      <c r="P430" s="58"/>
      <c r="Q430" s="58"/>
      <c r="R430" s="58"/>
    </row>
    <row r="431" spans="2:18" x14ac:dyDescent="0.35">
      <c r="L431" s="160"/>
      <c r="M431" s="58"/>
      <c r="N431" s="58"/>
      <c r="P431" s="160"/>
      <c r="Q431" s="58"/>
      <c r="R431" s="58"/>
    </row>
    <row r="432" spans="2:18" x14ac:dyDescent="0.35">
      <c r="B432" t="s">
        <v>430</v>
      </c>
      <c r="E432" t="s">
        <v>430</v>
      </c>
      <c r="L432" s="822"/>
      <c r="M432" s="822"/>
      <c r="N432" s="822"/>
      <c r="P432" s="58"/>
      <c r="Q432" s="58"/>
      <c r="R432" s="58"/>
    </row>
    <row r="433" spans="2:18" x14ac:dyDescent="0.35">
      <c r="B433" s="157" t="s">
        <v>82</v>
      </c>
      <c r="C433" s="156">
        <v>9257657</v>
      </c>
      <c r="E433" s="634" t="s">
        <v>82</v>
      </c>
      <c r="F433" s="156">
        <v>9257651</v>
      </c>
      <c r="L433" s="820" t="s">
        <v>427</v>
      </c>
      <c r="M433" s="821"/>
      <c r="N433" s="821"/>
      <c r="P433" s="819"/>
      <c r="Q433" s="819"/>
      <c r="R433" s="819"/>
    </row>
    <row r="434" spans="2:18" x14ac:dyDescent="0.35">
      <c r="B434" s="157" t="s">
        <v>69</v>
      </c>
      <c r="C434" s="156">
        <v>9257658</v>
      </c>
      <c r="E434" s="634" t="s">
        <v>69</v>
      </c>
      <c r="F434" s="156">
        <v>9257652</v>
      </c>
      <c r="L434" s="221"/>
      <c r="M434" s="221" t="s">
        <v>82</v>
      </c>
      <c r="N434" s="221" t="s">
        <v>69</v>
      </c>
      <c r="O434" s="221" t="s">
        <v>67</v>
      </c>
      <c r="P434" s="58"/>
      <c r="Q434" s="58"/>
      <c r="R434" s="58"/>
    </row>
    <row r="435" spans="2:18" x14ac:dyDescent="0.35">
      <c r="B435" s="157" t="s">
        <v>67</v>
      </c>
      <c r="C435" s="156">
        <v>9257659</v>
      </c>
      <c r="E435" s="634" t="s">
        <v>67</v>
      </c>
      <c r="F435" s="156">
        <v>9257653</v>
      </c>
      <c r="L435" s="221" t="s">
        <v>348</v>
      </c>
      <c r="M435" s="221">
        <v>9255736</v>
      </c>
      <c r="N435" s="221">
        <v>9255745</v>
      </c>
      <c r="O435" s="221">
        <v>9255754</v>
      </c>
      <c r="P435" s="58"/>
      <c r="Q435" s="58"/>
      <c r="R435" s="58"/>
    </row>
    <row r="436" spans="2:18" x14ac:dyDescent="0.35">
      <c r="L436" s="221" t="s">
        <v>349</v>
      </c>
      <c r="M436" s="221">
        <v>9255738</v>
      </c>
      <c r="N436" s="221">
        <v>9255747</v>
      </c>
      <c r="O436" s="221">
        <v>9255756</v>
      </c>
      <c r="P436" s="58"/>
      <c r="Q436" s="58"/>
      <c r="R436" s="58"/>
    </row>
    <row r="437" spans="2:18" x14ac:dyDescent="0.35">
      <c r="B437" s="721" t="s">
        <v>431</v>
      </c>
      <c r="C437" s="721"/>
      <c r="D437" s="721"/>
      <c r="E437" s="721"/>
      <c r="L437" s="221" t="s">
        <v>344</v>
      </c>
      <c r="M437" s="156">
        <v>9257271</v>
      </c>
      <c r="N437" s="155">
        <v>9257275</v>
      </c>
      <c r="O437" s="155">
        <v>9257279</v>
      </c>
      <c r="P437" s="58"/>
      <c r="Q437" s="58"/>
      <c r="R437" s="58"/>
    </row>
    <row r="438" spans="2:18" x14ac:dyDescent="0.35">
      <c r="B438" s="157"/>
      <c r="C438" s="157" t="s">
        <v>67</v>
      </c>
      <c r="D438" s="157" t="s">
        <v>82</v>
      </c>
      <c r="E438" s="157" t="s">
        <v>69</v>
      </c>
      <c r="L438" s="58"/>
      <c r="M438" s="58"/>
      <c r="N438" s="58"/>
      <c r="P438" s="58"/>
      <c r="Q438" s="58"/>
      <c r="R438" s="58"/>
    </row>
    <row r="439" spans="2:18" x14ac:dyDescent="0.35">
      <c r="B439" s="157" t="s">
        <v>426</v>
      </c>
      <c r="C439" s="156">
        <v>9257619</v>
      </c>
      <c r="D439" s="156">
        <v>9257611</v>
      </c>
      <c r="E439" s="156">
        <v>9257615</v>
      </c>
      <c r="L439" s="58"/>
      <c r="M439" s="58"/>
      <c r="N439" s="58"/>
      <c r="P439" s="58"/>
      <c r="Q439" s="58"/>
      <c r="R439" s="58"/>
    </row>
    <row r="440" spans="2:18" x14ac:dyDescent="0.35">
      <c r="B440" s="157" t="s">
        <v>432</v>
      </c>
      <c r="C440" s="156">
        <v>9257620</v>
      </c>
      <c r="D440" s="156">
        <v>9257612</v>
      </c>
      <c r="E440" s="156">
        <v>9257616</v>
      </c>
      <c r="L440" s="58"/>
      <c r="M440" s="58"/>
      <c r="N440" s="58"/>
      <c r="P440" s="58"/>
      <c r="Q440" s="58"/>
      <c r="R440" s="58"/>
    </row>
    <row r="441" spans="2:18" x14ac:dyDescent="0.35">
      <c r="B441" s="31" t="s">
        <v>427</v>
      </c>
      <c r="C441" s="156">
        <v>9257621</v>
      </c>
      <c r="D441" s="156">
        <v>9257613</v>
      </c>
      <c r="E441" s="156">
        <v>9257617</v>
      </c>
      <c r="L441" s="160"/>
      <c r="M441" s="58"/>
      <c r="N441" s="58"/>
      <c r="P441" s="160"/>
      <c r="Q441" s="58"/>
      <c r="R441" s="58"/>
    </row>
    <row r="443" spans="2:18" x14ac:dyDescent="0.35">
      <c r="B443" s="721" t="s">
        <v>135</v>
      </c>
      <c r="C443" s="721"/>
      <c r="D443" s="721"/>
      <c r="E443" s="721"/>
    </row>
    <row r="444" spans="2:18" x14ac:dyDescent="0.35">
      <c r="B444" s="157"/>
      <c r="C444" s="157" t="s">
        <v>67</v>
      </c>
      <c r="D444" s="157" t="s">
        <v>82</v>
      </c>
      <c r="E444" s="157" t="s">
        <v>69</v>
      </c>
    </row>
    <row r="445" spans="2:18" x14ac:dyDescent="0.35">
      <c r="B445" s="157" t="s">
        <v>426</v>
      </c>
      <c r="C445" s="156">
        <v>9257277</v>
      </c>
      <c r="D445" s="156">
        <v>9257269</v>
      </c>
      <c r="E445" s="156">
        <v>9257273</v>
      </c>
    </row>
    <row r="446" spans="2:18" x14ac:dyDescent="0.35">
      <c r="B446" s="157" t="s">
        <v>432</v>
      </c>
      <c r="C446" s="156">
        <v>9257278</v>
      </c>
      <c r="D446" s="156">
        <v>9257270</v>
      </c>
      <c r="E446" s="156">
        <v>9257274</v>
      </c>
    </row>
    <row r="447" spans="2:18" x14ac:dyDescent="0.35">
      <c r="B447" s="31" t="s">
        <v>427</v>
      </c>
      <c r="C447" s="156">
        <v>9257279</v>
      </c>
      <c r="D447" s="156">
        <v>9257271</v>
      </c>
      <c r="E447" s="156">
        <v>9257275</v>
      </c>
    </row>
    <row r="449" spans="2:14" x14ac:dyDescent="0.35">
      <c r="B449" t="s">
        <v>433</v>
      </c>
    </row>
    <row r="450" spans="2:14" x14ac:dyDescent="0.35">
      <c r="B450" s="157" t="s">
        <v>82</v>
      </c>
      <c r="C450" s="155">
        <v>9257734</v>
      </c>
    </row>
    <row r="451" spans="2:14" x14ac:dyDescent="0.35">
      <c r="B451" s="157" t="s">
        <v>69</v>
      </c>
      <c r="C451" s="155">
        <v>9257735</v>
      </c>
    </row>
    <row r="452" spans="2:14" x14ac:dyDescent="0.35">
      <c r="B452" s="157" t="s">
        <v>67</v>
      </c>
      <c r="C452" s="155">
        <v>9257736</v>
      </c>
    </row>
    <row r="455" spans="2:14" x14ac:dyDescent="0.35">
      <c r="B455" s="721" t="s">
        <v>436</v>
      </c>
      <c r="C455" s="721"/>
      <c r="D455" s="721"/>
      <c r="I455" s="721" t="s">
        <v>437</v>
      </c>
      <c r="J455" s="721"/>
      <c r="K455" s="721"/>
    </row>
    <row r="456" spans="2:14" x14ac:dyDescent="0.35">
      <c r="B456" s="825" t="s">
        <v>82</v>
      </c>
      <c r="C456" s="723"/>
      <c r="D456" s="723"/>
      <c r="E456" s="723"/>
      <c r="F456" s="723"/>
      <c r="G456" s="723"/>
      <c r="I456" s="825" t="s">
        <v>82</v>
      </c>
      <c r="J456" s="723"/>
      <c r="K456" s="723"/>
      <c r="L456" s="723"/>
      <c r="M456" s="723"/>
      <c r="N456" s="723"/>
    </row>
    <row r="457" spans="2:14" x14ac:dyDescent="0.35">
      <c r="B457" s="158"/>
      <c r="C457" s="158" t="s">
        <v>435</v>
      </c>
      <c r="D457" s="158" t="s">
        <v>426</v>
      </c>
      <c r="E457" s="158" t="s">
        <v>432</v>
      </c>
      <c r="F457" s="158" t="s">
        <v>427</v>
      </c>
      <c r="G457" s="158" t="s">
        <v>434</v>
      </c>
      <c r="I457" s="158"/>
      <c r="J457" s="158" t="s">
        <v>435</v>
      </c>
      <c r="K457" s="158" t="s">
        <v>426</v>
      </c>
      <c r="L457" s="158" t="s">
        <v>432</v>
      </c>
      <c r="M457" s="158" t="s">
        <v>427</v>
      </c>
      <c r="N457" s="158" t="s">
        <v>434</v>
      </c>
    </row>
    <row r="458" spans="2:14" x14ac:dyDescent="0.35">
      <c r="B458" s="158" t="s">
        <v>83</v>
      </c>
      <c r="C458" s="158" t="s">
        <v>91</v>
      </c>
      <c r="D458" s="156">
        <v>9255008</v>
      </c>
      <c r="E458" s="158" t="s">
        <v>91</v>
      </c>
      <c r="F458" s="156">
        <v>9255044</v>
      </c>
      <c r="G458" s="158" t="s">
        <v>91</v>
      </c>
      <c r="I458" s="158" t="s">
        <v>83</v>
      </c>
      <c r="J458" s="158" t="s">
        <v>91</v>
      </c>
      <c r="K458" s="156">
        <v>9255009</v>
      </c>
      <c r="L458" s="158" t="s">
        <v>91</v>
      </c>
      <c r="M458" s="156">
        <v>9255045</v>
      </c>
      <c r="N458" s="158" t="s">
        <v>91</v>
      </c>
    </row>
    <row r="459" spans="2:14" x14ac:dyDescent="0.35">
      <c r="B459" s="158" t="s">
        <v>84</v>
      </c>
      <c r="C459" s="158" t="s">
        <v>91</v>
      </c>
      <c r="D459" s="156">
        <v>9255010</v>
      </c>
      <c r="E459" s="156">
        <v>9255028</v>
      </c>
      <c r="F459" s="156">
        <v>9255046</v>
      </c>
      <c r="G459" s="158" t="s">
        <v>91</v>
      </c>
      <c r="I459" s="158" t="s">
        <v>84</v>
      </c>
      <c r="J459" s="158" t="s">
        <v>91</v>
      </c>
      <c r="K459" s="156">
        <v>9255011</v>
      </c>
      <c r="L459" s="156">
        <v>9255029</v>
      </c>
      <c r="M459" s="156">
        <v>9255047</v>
      </c>
      <c r="N459" s="158" t="s">
        <v>91</v>
      </c>
    </row>
    <row r="460" spans="2:14" x14ac:dyDescent="0.35">
      <c r="B460" s="158" t="s">
        <v>85</v>
      </c>
      <c r="C460" s="158" t="s">
        <v>91</v>
      </c>
      <c r="D460" s="156">
        <v>9255012</v>
      </c>
      <c r="E460" s="156">
        <v>9255030</v>
      </c>
      <c r="F460" s="156">
        <v>9255048</v>
      </c>
      <c r="G460" s="156">
        <v>9255066</v>
      </c>
      <c r="I460" s="158" t="s">
        <v>85</v>
      </c>
      <c r="J460" s="158" t="s">
        <v>91</v>
      </c>
      <c r="K460" s="156">
        <v>9255013</v>
      </c>
      <c r="L460" s="156">
        <v>9255031</v>
      </c>
      <c r="M460" s="156">
        <v>9255049</v>
      </c>
      <c r="N460" s="156">
        <v>9255067</v>
      </c>
    </row>
    <row r="461" spans="2:14" x14ac:dyDescent="0.35">
      <c r="B461" s="158" t="s">
        <v>86</v>
      </c>
      <c r="C461" s="156">
        <v>9255000</v>
      </c>
      <c r="D461" s="156">
        <v>9255014</v>
      </c>
      <c r="E461" s="156">
        <v>9255032</v>
      </c>
      <c r="F461" s="156">
        <v>9255050</v>
      </c>
      <c r="G461" s="156">
        <v>9255068</v>
      </c>
      <c r="I461" s="158" t="s">
        <v>86</v>
      </c>
      <c r="J461" s="156">
        <v>9255001</v>
      </c>
      <c r="K461" s="156">
        <v>9255015</v>
      </c>
      <c r="L461" s="156">
        <v>9255033</v>
      </c>
      <c r="M461" s="156">
        <v>9255051</v>
      </c>
      <c r="N461" s="156">
        <v>9255069</v>
      </c>
    </row>
    <row r="462" spans="2:14" x14ac:dyDescent="0.35">
      <c r="B462" s="158" t="s">
        <v>87</v>
      </c>
      <c r="C462" s="156">
        <v>9255002</v>
      </c>
      <c r="D462" s="156">
        <v>9255016</v>
      </c>
      <c r="E462" s="156">
        <v>9255034</v>
      </c>
      <c r="F462" s="156">
        <v>9255052</v>
      </c>
      <c r="G462" s="156">
        <v>9255070</v>
      </c>
      <c r="I462" s="158" t="s">
        <v>87</v>
      </c>
      <c r="J462" s="156">
        <v>9255003</v>
      </c>
      <c r="K462" s="156">
        <v>9255017</v>
      </c>
      <c r="L462" s="156">
        <v>9255035</v>
      </c>
      <c r="M462" s="156">
        <v>9255053</v>
      </c>
      <c r="N462" s="156">
        <v>9255071</v>
      </c>
    </row>
    <row r="463" spans="2:14" x14ac:dyDescent="0.35">
      <c r="B463" s="158" t="s">
        <v>88</v>
      </c>
      <c r="C463" s="156">
        <v>9255004</v>
      </c>
      <c r="D463" s="156">
        <v>9255018</v>
      </c>
      <c r="E463" s="156">
        <v>9255036</v>
      </c>
      <c r="F463" s="156">
        <v>9255054</v>
      </c>
      <c r="G463" s="156">
        <v>9255072</v>
      </c>
      <c r="I463" s="158" t="s">
        <v>88</v>
      </c>
      <c r="J463" s="156">
        <v>9255005</v>
      </c>
      <c r="K463" s="156">
        <v>9255019</v>
      </c>
      <c r="L463" s="156">
        <v>9255037</v>
      </c>
      <c r="M463" s="156">
        <v>9255055</v>
      </c>
      <c r="N463" s="156">
        <v>9255073</v>
      </c>
    </row>
    <row r="464" spans="2:14" x14ac:dyDescent="0.35">
      <c r="B464" s="721"/>
      <c r="C464" s="822"/>
      <c r="D464" s="822"/>
      <c r="I464" s="721"/>
      <c r="J464" s="822"/>
      <c r="K464" s="822"/>
    </row>
    <row r="465" spans="2:14" x14ac:dyDescent="0.35">
      <c r="B465" s="825" t="s">
        <v>69</v>
      </c>
      <c r="C465" s="723"/>
      <c r="D465" s="723"/>
      <c r="E465" s="723"/>
      <c r="F465" s="723"/>
      <c r="G465" s="723"/>
      <c r="I465" s="825" t="s">
        <v>69</v>
      </c>
      <c r="J465" s="723"/>
      <c r="K465" s="723"/>
      <c r="L465" s="723"/>
      <c r="M465" s="723"/>
      <c r="N465" s="723"/>
    </row>
    <row r="466" spans="2:14" x14ac:dyDescent="0.35">
      <c r="B466" s="158"/>
      <c r="C466" s="158" t="s">
        <v>435</v>
      </c>
      <c r="D466" s="158" t="s">
        <v>426</v>
      </c>
      <c r="E466" s="158" t="s">
        <v>432</v>
      </c>
      <c r="F466" s="158" t="s">
        <v>427</v>
      </c>
      <c r="G466" s="158" t="s">
        <v>434</v>
      </c>
      <c r="I466" s="158"/>
      <c r="J466" s="158" t="s">
        <v>435</v>
      </c>
      <c r="K466" s="158" t="s">
        <v>426</v>
      </c>
      <c r="L466" s="158" t="s">
        <v>432</v>
      </c>
      <c r="M466" s="158" t="s">
        <v>427</v>
      </c>
      <c r="N466" s="158" t="s">
        <v>434</v>
      </c>
    </row>
    <row r="467" spans="2:14" x14ac:dyDescent="0.35">
      <c r="B467" s="158" t="s">
        <v>83</v>
      </c>
      <c r="C467" s="158" t="s">
        <v>91</v>
      </c>
      <c r="D467" s="156">
        <v>9255088</v>
      </c>
      <c r="E467" s="158" t="s">
        <v>91</v>
      </c>
      <c r="F467" s="156">
        <v>9255124</v>
      </c>
      <c r="G467" s="158" t="s">
        <v>91</v>
      </c>
      <c r="I467" s="158" t="s">
        <v>83</v>
      </c>
      <c r="J467" s="158" t="s">
        <v>91</v>
      </c>
      <c r="K467" s="156">
        <v>9255089</v>
      </c>
      <c r="L467" s="158" t="s">
        <v>91</v>
      </c>
      <c r="M467" s="156">
        <v>9255125</v>
      </c>
      <c r="N467" s="158" t="s">
        <v>91</v>
      </c>
    </row>
    <row r="468" spans="2:14" x14ac:dyDescent="0.35">
      <c r="B468" s="158" t="s">
        <v>84</v>
      </c>
      <c r="C468" s="158" t="s">
        <v>91</v>
      </c>
      <c r="D468" s="156">
        <v>9255090</v>
      </c>
      <c r="E468" s="156">
        <v>9255108</v>
      </c>
      <c r="F468" s="156">
        <v>9255126</v>
      </c>
      <c r="G468" s="158" t="s">
        <v>91</v>
      </c>
      <c r="I468" s="158" t="s">
        <v>84</v>
      </c>
      <c r="J468" s="158" t="s">
        <v>91</v>
      </c>
      <c r="K468" s="156">
        <v>9255091</v>
      </c>
      <c r="L468" s="156">
        <v>9255109</v>
      </c>
      <c r="M468" s="156">
        <v>9255127</v>
      </c>
      <c r="N468" s="158" t="s">
        <v>91</v>
      </c>
    </row>
    <row r="469" spans="2:14" x14ac:dyDescent="0.35">
      <c r="B469" s="158" t="s">
        <v>85</v>
      </c>
      <c r="C469" s="158" t="s">
        <v>91</v>
      </c>
      <c r="D469" s="156">
        <v>9255092</v>
      </c>
      <c r="E469" s="156">
        <v>9255110</v>
      </c>
      <c r="F469" s="156">
        <v>9255128</v>
      </c>
      <c r="G469" s="156">
        <v>9255146</v>
      </c>
      <c r="I469" s="158" t="s">
        <v>85</v>
      </c>
      <c r="J469" s="158" t="s">
        <v>91</v>
      </c>
      <c r="K469" s="156">
        <v>9255093</v>
      </c>
      <c r="L469" s="156">
        <v>9255111</v>
      </c>
      <c r="M469" s="156">
        <v>9255129</v>
      </c>
      <c r="N469" s="156">
        <v>9255147</v>
      </c>
    </row>
    <row r="470" spans="2:14" x14ac:dyDescent="0.35">
      <c r="B470" s="158" t="s">
        <v>86</v>
      </c>
      <c r="C470" s="156">
        <v>9255080</v>
      </c>
      <c r="D470" s="156">
        <v>9255094</v>
      </c>
      <c r="E470" s="156">
        <v>9255112</v>
      </c>
      <c r="F470" s="156">
        <v>9255130</v>
      </c>
      <c r="G470" s="156">
        <v>9255148</v>
      </c>
      <c r="I470" s="158" t="s">
        <v>86</v>
      </c>
      <c r="J470" s="156">
        <v>9255081</v>
      </c>
      <c r="K470" s="156">
        <v>9255095</v>
      </c>
      <c r="L470" s="156">
        <v>9255113</v>
      </c>
      <c r="M470" s="156">
        <v>9255131</v>
      </c>
      <c r="N470" s="156">
        <v>9255149</v>
      </c>
    </row>
    <row r="471" spans="2:14" x14ac:dyDescent="0.35">
      <c r="B471" s="158" t="s">
        <v>87</v>
      </c>
      <c r="C471" s="156">
        <v>9255082</v>
      </c>
      <c r="D471" s="156">
        <v>9255096</v>
      </c>
      <c r="E471" s="156">
        <v>9255114</v>
      </c>
      <c r="F471" s="156">
        <v>9255132</v>
      </c>
      <c r="G471" s="156">
        <v>9255150</v>
      </c>
      <c r="I471" s="158" t="s">
        <v>87</v>
      </c>
      <c r="J471" s="156">
        <v>9255083</v>
      </c>
      <c r="K471" s="156">
        <v>9255097</v>
      </c>
      <c r="L471" s="156">
        <v>9255115</v>
      </c>
      <c r="M471" s="156">
        <v>9255133</v>
      </c>
      <c r="N471" s="156">
        <v>9255151</v>
      </c>
    </row>
    <row r="472" spans="2:14" ht="13.5" customHeight="1" x14ac:dyDescent="0.35">
      <c r="B472" s="158" t="s">
        <v>88</v>
      </c>
      <c r="C472" s="156">
        <v>9255084</v>
      </c>
      <c r="D472" s="156">
        <v>9255098</v>
      </c>
      <c r="E472" s="156">
        <v>9255116</v>
      </c>
      <c r="F472" s="156">
        <v>9255134</v>
      </c>
      <c r="G472" s="156">
        <v>9255152</v>
      </c>
      <c r="I472" s="158" t="s">
        <v>88</v>
      </c>
      <c r="J472" s="156">
        <v>9255085</v>
      </c>
      <c r="K472" s="156">
        <v>9255099</v>
      </c>
      <c r="L472" s="156">
        <v>9255117</v>
      </c>
      <c r="M472" s="156">
        <v>9255135</v>
      </c>
      <c r="N472" s="156">
        <v>9255153</v>
      </c>
    </row>
    <row r="473" spans="2:14" x14ac:dyDescent="0.35">
      <c r="B473" s="721"/>
      <c r="C473" s="721"/>
      <c r="D473" s="721"/>
      <c r="I473" s="721"/>
      <c r="J473" s="721"/>
      <c r="K473" s="721"/>
    </row>
    <row r="474" spans="2:14" x14ac:dyDescent="0.35">
      <c r="B474" s="825" t="s">
        <v>67</v>
      </c>
      <c r="C474" s="723"/>
      <c r="D474" s="723"/>
      <c r="E474" s="723"/>
      <c r="F474" s="723"/>
      <c r="G474" s="723"/>
      <c r="I474" s="825" t="s">
        <v>67</v>
      </c>
      <c r="J474" s="723"/>
      <c r="K474" s="723"/>
      <c r="L474" s="723"/>
      <c r="M474" s="723"/>
      <c r="N474" s="723"/>
    </row>
    <row r="475" spans="2:14" x14ac:dyDescent="0.35">
      <c r="B475" s="158"/>
      <c r="C475" s="158" t="s">
        <v>435</v>
      </c>
      <c r="D475" s="158" t="s">
        <v>426</v>
      </c>
      <c r="E475" s="158" t="s">
        <v>432</v>
      </c>
      <c r="F475" s="158" t="s">
        <v>427</v>
      </c>
      <c r="G475" s="158" t="s">
        <v>434</v>
      </c>
      <c r="I475" s="158"/>
      <c r="J475" s="158" t="s">
        <v>435</v>
      </c>
      <c r="K475" s="158" t="s">
        <v>426</v>
      </c>
      <c r="L475" s="158" t="s">
        <v>432</v>
      </c>
      <c r="M475" s="158" t="s">
        <v>427</v>
      </c>
      <c r="N475" s="158" t="s">
        <v>434</v>
      </c>
    </row>
    <row r="476" spans="2:14" x14ac:dyDescent="0.35">
      <c r="B476" s="158" t="s">
        <v>83</v>
      </c>
      <c r="C476" s="158" t="s">
        <v>91</v>
      </c>
      <c r="D476" s="156">
        <v>9255168</v>
      </c>
      <c r="E476" s="158" t="s">
        <v>91</v>
      </c>
      <c r="F476" s="155">
        <v>9255204</v>
      </c>
      <c r="G476" s="158" t="s">
        <v>91</v>
      </c>
      <c r="I476" s="158" t="s">
        <v>83</v>
      </c>
      <c r="J476" s="158" t="s">
        <v>91</v>
      </c>
      <c r="K476" s="156">
        <v>9255169</v>
      </c>
      <c r="L476" s="158" t="s">
        <v>91</v>
      </c>
      <c r="M476" s="155">
        <v>9255205</v>
      </c>
      <c r="N476" s="158" t="s">
        <v>91</v>
      </c>
    </row>
    <row r="477" spans="2:14" x14ac:dyDescent="0.35">
      <c r="B477" s="158" t="s">
        <v>84</v>
      </c>
      <c r="C477" s="158" t="s">
        <v>91</v>
      </c>
      <c r="D477" s="156">
        <v>9255170</v>
      </c>
      <c r="E477" s="156">
        <v>9255188</v>
      </c>
      <c r="F477" s="155">
        <v>9255206</v>
      </c>
      <c r="G477" s="158" t="s">
        <v>91</v>
      </c>
      <c r="I477" s="158" t="s">
        <v>84</v>
      </c>
      <c r="J477" s="158" t="s">
        <v>91</v>
      </c>
      <c r="K477" s="156">
        <v>9255171</v>
      </c>
      <c r="L477" s="156">
        <v>9255189</v>
      </c>
      <c r="M477" s="155">
        <v>9255207</v>
      </c>
      <c r="N477" s="158" t="s">
        <v>91</v>
      </c>
    </row>
    <row r="478" spans="2:14" x14ac:dyDescent="0.35">
      <c r="B478" s="158" t="s">
        <v>85</v>
      </c>
      <c r="C478" s="158" t="s">
        <v>91</v>
      </c>
      <c r="D478" s="156">
        <v>9255172</v>
      </c>
      <c r="E478" s="156">
        <v>9255190</v>
      </c>
      <c r="F478" s="155">
        <v>9255208</v>
      </c>
      <c r="G478" s="156">
        <v>9255226</v>
      </c>
      <c r="I478" s="158" t="s">
        <v>85</v>
      </c>
      <c r="J478" s="158" t="s">
        <v>91</v>
      </c>
      <c r="K478" s="156">
        <v>9255173</v>
      </c>
      <c r="L478" s="156">
        <v>9255191</v>
      </c>
      <c r="M478" s="156">
        <v>9255209</v>
      </c>
      <c r="N478" s="156">
        <v>9255227</v>
      </c>
    </row>
    <row r="479" spans="2:14" x14ac:dyDescent="0.35">
      <c r="B479" s="158" t="s">
        <v>86</v>
      </c>
      <c r="C479" s="156">
        <v>9255160</v>
      </c>
      <c r="D479" s="156">
        <v>9255174</v>
      </c>
      <c r="E479" s="156">
        <v>9255192</v>
      </c>
      <c r="F479" s="156">
        <v>9255210</v>
      </c>
      <c r="G479" s="156">
        <v>9255228</v>
      </c>
      <c r="I479" s="158" t="s">
        <v>86</v>
      </c>
      <c r="J479" s="156">
        <v>9255161</v>
      </c>
      <c r="K479" s="156">
        <v>9255175</v>
      </c>
      <c r="L479" s="156">
        <v>9255193</v>
      </c>
      <c r="M479" s="156">
        <v>9255211</v>
      </c>
      <c r="N479" s="156">
        <v>9255229</v>
      </c>
    </row>
    <row r="480" spans="2:14" x14ac:dyDescent="0.35">
      <c r="B480" s="158" t="s">
        <v>87</v>
      </c>
      <c r="C480" s="156">
        <v>9255162</v>
      </c>
      <c r="D480" s="156">
        <v>9255176</v>
      </c>
      <c r="E480" s="156">
        <v>9255194</v>
      </c>
      <c r="F480" s="156">
        <v>9255212</v>
      </c>
      <c r="G480" s="156">
        <v>9255230</v>
      </c>
      <c r="I480" s="158" t="s">
        <v>87</v>
      </c>
      <c r="J480" s="156">
        <v>9255163</v>
      </c>
      <c r="K480" s="156">
        <v>9255177</v>
      </c>
      <c r="L480" s="156">
        <v>9255195</v>
      </c>
      <c r="M480" s="156">
        <v>9255213</v>
      </c>
      <c r="N480" s="156">
        <v>9255231</v>
      </c>
    </row>
    <row r="481" spans="2:14" x14ac:dyDescent="0.35">
      <c r="B481" s="158" t="s">
        <v>88</v>
      </c>
      <c r="C481" s="156">
        <v>9255164</v>
      </c>
      <c r="D481" s="156">
        <v>9255178</v>
      </c>
      <c r="E481" s="156">
        <v>9255196</v>
      </c>
      <c r="F481" s="156">
        <v>9255214</v>
      </c>
      <c r="G481" s="156">
        <v>9255232</v>
      </c>
      <c r="I481" s="158" t="s">
        <v>88</v>
      </c>
      <c r="J481" s="156">
        <v>9255165</v>
      </c>
      <c r="K481" s="156">
        <v>9255179</v>
      </c>
      <c r="L481" s="156">
        <v>9255197</v>
      </c>
      <c r="M481" s="156">
        <v>9255215</v>
      </c>
      <c r="N481" s="156">
        <v>9255233</v>
      </c>
    </row>
    <row r="483" spans="2:14" x14ac:dyDescent="0.35">
      <c r="B483" t="s">
        <v>438</v>
      </c>
    </row>
    <row r="484" spans="2:14" x14ac:dyDescent="0.35">
      <c r="B484" s="158" t="s">
        <v>435</v>
      </c>
      <c r="C484" s="156">
        <v>9255832</v>
      </c>
    </row>
    <row r="485" spans="2:14" x14ac:dyDescent="0.35">
      <c r="B485" s="158" t="s">
        <v>426</v>
      </c>
      <c r="C485" s="156">
        <v>9255835</v>
      </c>
    </row>
    <row r="486" spans="2:14" x14ac:dyDescent="0.35">
      <c r="B486" s="158" t="s">
        <v>432</v>
      </c>
      <c r="C486" s="156">
        <v>9257884</v>
      </c>
    </row>
    <row r="487" spans="2:14" x14ac:dyDescent="0.35">
      <c r="B487" s="158" t="s">
        <v>427</v>
      </c>
      <c r="C487" s="156">
        <v>9255838</v>
      </c>
    </row>
    <row r="488" spans="2:14" x14ac:dyDescent="0.35">
      <c r="B488" s="158" t="s">
        <v>434</v>
      </c>
      <c r="C488" s="156">
        <v>9255838</v>
      </c>
    </row>
    <row r="490" spans="2:14" x14ac:dyDescent="0.35">
      <c r="B490" t="s">
        <v>439</v>
      </c>
    </row>
    <row r="491" spans="2:14" x14ac:dyDescent="0.35">
      <c r="B491" s="158" t="s">
        <v>435</v>
      </c>
      <c r="C491" s="156">
        <v>9255833</v>
      </c>
    </row>
    <row r="492" spans="2:14" x14ac:dyDescent="0.35">
      <c r="B492" s="158" t="s">
        <v>426</v>
      </c>
      <c r="C492" s="156">
        <v>9255836</v>
      </c>
    </row>
    <row r="493" spans="2:14" x14ac:dyDescent="0.35">
      <c r="B493" s="158" t="s">
        <v>432</v>
      </c>
      <c r="C493" s="156">
        <v>9257885</v>
      </c>
    </row>
    <row r="494" spans="2:14" x14ac:dyDescent="0.35">
      <c r="B494" s="158" t="s">
        <v>427</v>
      </c>
      <c r="C494" s="156">
        <v>9255839</v>
      </c>
    </row>
    <row r="495" spans="2:14" x14ac:dyDescent="0.35">
      <c r="B495" s="158" t="s">
        <v>434</v>
      </c>
      <c r="C495" s="156">
        <v>9255839</v>
      </c>
    </row>
    <row r="496" spans="2:14" x14ac:dyDescent="0.35">
      <c r="B496" s="58"/>
      <c r="C496" s="159"/>
    </row>
    <row r="497" spans="2:5" x14ac:dyDescent="0.35">
      <c r="B497" s="160" t="s">
        <v>440</v>
      </c>
    </row>
    <row r="498" spans="2:5" x14ac:dyDescent="0.35">
      <c r="B498" s="158"/>
      <c r="C498" s="158" t="s">
        <v>67</v>
      </c>
      <c r="D498" s="158" t="s">
        <v>82</v>
      </c>
      <c r="E498" s="158" t="s">
        <v>69</v>
      </c>
    </row>
    <row r="499" spans="2:5" x14ac:dyDescent="0.35">
      <c r="B499" s="158" t="s">
        <v>83</v>
      </c>
      <c r="C499" s="156">
        <v>9255822</v>
      </c>
      <c r="D499" s="156">
        <v>9255804</v>
      </c>
      <c r="E499" s="156">
        <v>9255813</v>
      </c>
    </row>
    <row r="500" spans="2:5" x14ac:dyDescent="0.35">
      <c r="B500" s="158" t="s">
        <v>84</v>
      </c>
      <c r="C500" s="156">
        <v>9255823</v>
      </c>
      <c r="D500" s="156">
        <v>9255805</v>
      </c>
      <c r="E500" s="156">
        <v>9255814</v>
      </c>
    </row>
    <row r="501" spans="2:5" x14ac:dyDescent="0.35">
      <c r="B501" s="158" t="s">
        <v>85</v>
      </c>
      <c r="C501" s="156">
        <v>9255824</v>
      </c>
      <c r="D501" s="156">
        <v>9255806</v>
      </c>
      <c r="E501" s="156">
        <v>9255815</v>
      </c>
    </row>
    <row r="502" spans="2:5" x14ac:dyDescent="0.35">
      <c r="B502" s="158" t="s">
        <v>86</v>
      </c>
      <c r="C502" s="156">
        <v>9255825</v>
      </c>
      <c r="D502" s="156">
        <v>9255807</v>
      </c>
      <c r="E502" s="156">
        <v>9255816</v>
      </c>
    </row>
    <row r="503" spans="2:5" x14ac:dyDescent="0.35">
      <c r="B503" s="31" t="s">
        <v>87</v>
      </c>
      <c r="C503" s="156">
        <v>9255826</v>
      </c>
      <c r="D503" s="156">
        <v>9255808</v>
      </c>
      <c r="E503" s="156">
        <v>9255817</v>
      </c>
    </row>
    <row r="504" spans="2:5" x14ac:dyDescent="0.35">
      <c r="B504" s="31" t="s">
        <v>88</v>
      </c>
      <c r="C504" s="156">
        <v>9255827</v>
      </c>
      <c r="D504" s="156">
        <v>9255809</v>
      </c>
      <c r="E504" s="156">
        <v>9255818</v>
      </c>
    </row>
    <row r="505" spans="2:5" ht="13.5" customHeight="1" x14ac:dyDescent="0.35"/>
    <row r="506" spans="2:5" ht="13.5" customHeight="1" x14ac:dyDescent="0.35"/>
    <row r="507" spans="2:5" x14ac:dyDescent="0.35">
      <c r="B507" t="s">
        <v>442</v>
      </c>
    </row>
    <row r="508" spans="2:5" x14ac:dyDescent="0.35">
      <c r="B508" s="158" t="s">
        <v>441</v>
      </c>
      <c r="C508" s="156">
        <v>9255764</v>
      </c>
    </row>
    <row r="509" spans="2:5" x14ac:dyDescent="0.35">
      <c r="B509" s="158" t="s">
        <v>443</v>
      </c>
      <c r="C509" s="156">
        <v>9255773</v>
      </c>
    </row>
    <row r="510" spans="2:5" x14ac:dyDescent="0.35">
      <c r="B510" s="158" t="s">
        <v>444</v>
      </c>
      <c r="C510" s="156">
        <v>9255782</v>
      </c>
    </row>
    <row r="511" spans="2:5" x14ac:dyDescent="0.35">
      <c r="B511" s="158" t="s">
        <v>445</v>
      </c>
      <c r="C511" s="156">
        <v>9255791</v>
      </c>
    </row>
    <row r="512" spans="2:5" x14ac:dyDescent="0.35">
      <c r="B512" s="158" t="s">
        <v>446</v>
      </c>
      <c r="C512" s="156">
        <v>9255800</v>
      </c>
    </row>
    <row r="514" spans="2:5" x14ac:dyDescent="0.35">
      <c r="B514" s="721" t="s">
        <v>447</v>
      </c>
      <c r="C514" s="721"/>
      <c r="D514" s="721"/>
      <c r="E514" s="721"/>
    </row>
    <row r="515" spans="2:5" x14ac:dyDescent="0.35">
      <c r="B515" s="158"/>
      <c r="C515" s="158" t="s">
        <v>67</v>
      </c>
      <c r="D515" s="158" t="s">
        <v>82</v>
      </c>
      <c r="E515" s="158" t="s">
        <v>69</v>
      </c>
    </row>
    <row r="516" spans="2:5" x14ac:dyDescent="0.35">
      <c r="B516" s="158" t="s">
        <v>426</v>
      </c>
      <c r="C516" s="156">
        <v>9257310</v>
      </c>
      <c r="D516" s="156">
        <v>9257300</v>
      </c>
      <c r="E516" s="156">
        <v>9257305</v>
      </c>
    </row>
    <row r="517" spans="2:5" x14ac:dyDescent="0.35">
      <c r="B517" s="158" t="s">
        <v>432</v>
      </c>
      <c r="C517" s="156">
        <v>9257311</v>
      </c>
      <c r="D517" s="156">
        <v>9257301</v>
      </c>
      <c r="E517" s="156">
        <v>9257306</v>
      </c>
    </row>
    <row r="518" spans="2:5" x14ac:dyDescent="0.35">
      <c r="B518" s="31" t="s">
        <v>427</v>
      </c>
      <c r="C518" s="156">
        <v>9257312</v>
      </c>
      <c r="D518" s="156">
        <v>9257302</v>
      </c>
      <c r="E518" s="156">
        <v>9257307</v>
      </c>
    </row>
    <row r="519" spans="2:5" x14ac:dyDescent="0.35">
      <c r="B519" s="31" t="s">
        <v>434</v>
      </c>
      <c r="C519" s="156">
        <v>9257313</v>
      </c>
      <c r="D519" s="156">
        <v>9257303</v>
      </c>
      <c r="E519" s="156">
        <v>9257308</v>
      </c>
    </row>
    <row r="521" spans="2:5" x14ac:dyDescent="0.35">
      <c r="B521" s="721" t="s">
        <v>448</v>
      </c>
      <c r="C521" s="721"/>
      <c r="D521" s="721"/>
      <c r="E521" s="721"/>
    </row>
    <row r="522" spans="2:5" x14ac:dyDescent="0.35">
      <c r="B522" s="158"/>
      <c r="C522" s="158" t="s">
        <v>67</v>
      </c>
      <c r="D522" s="158" t="s">
        <v>82</v>
      </c>
      <c r="E522" s="158" t="s">
        <v>69</v>
      </c>
    </row>
    <row r="523" spans="2:5" x14ac:dyDescent="0.35">
      <c r="B523" s="158" t="s">
        <v>426</v>
      </c>
      <c r="C523" s="156">
        <v>9257690</v>
      </c>
      <c r="D523" s="156">
        <v>9257666</v>
      </c>
      <c r="E523" s="156">
        <v>9257678</v>
      </c>
    </row>
    <row r="524" spans="2:5" x14ac:dyDescent="0.35">
      <c r="B524" s="158" t="s">
        <v>432</v>
      </c>
      <c r="C524" s="156">
        <v>9257692</v>
      </c>
      <c r="D524" s="156">
        <v>9257668</v>
      </c>
      <c r="E524" s="156">
        <v>9257680</v>
      </c>
    </row>
    <row r="525" spans="2:5" x14ac:dyDescent="0.35">
      <c r="B525" s="31" t="s">
        <v>427</v>
      </c>
      <c r="C525" s="156">
        <v>9257694</v>
      </c>
      <c r="D525" s="156">
        <v>9257670</v>
      </c>
      <c r="E525" s="156">
        <v>9257682</v>
      </c>
    </row>
    <row r="526" spans="2:5" x14ac:dyDescent="0.35">
      <c r="B526" s="31" t="s">
        <v>434</v>
      </c>
      <c r="C526" s="156">
        <v>9257696</v>
      </c>
      <c r="D526" s="156">
        <v>9257672</v>
      </c>
      <c r="E526" s="156">
        <v>9257684</v>
      </c>
    </row>
    <row r="528" spans="2:5" x14ac:dyDescent="0.35">
      <c r="B528" s="721" t="s">
        <v>449</v>
      </c>
      <c r="C528" s="721"/>
      <c r="D528" s="721"/>
      <c r="E528" s="721"/>
    </row>
    <row r="529" spans="2:10" x14ac:dyDescent="0.35">
      <c r="B529" s="158"/>
      <c r="C529" s="158" t="s">
        <v>67</v>
      </c>
      <c r="D529" s="158" t="s">
        <v>82</v>
      </c>
      <c r="E529" s="158" t="s">
        <v>69</v>
      </c>
    </row>
    <row r="530" spans="2:10" x14ac:dyDescent="0.35">
      <c r="B530" s="158" t="s">
        <v>426</v>
      </c>
      <c r="C530" s="156">
        <v>9257691</v>
      </c>
      <c r="D530" s="156">
        <v>9257667</v>
      </c>
      <c r="E530" s="156">
        <v>9257679</v>
      </c>
    </row>
    <row r="531" spans="2:10" x14ac:dyDescent="0.35">
      <c r="B531" s="158" t="s">
        <v>432</v>
      </c>
      <c r="C531" s="156">
        <v>9257693</v>
      </c>
      <c r="D531" s="156">
        <v>9257669</v>
      </c>
      <c r="E531" s="156">
        <v>9257681</v>
      </c>
    </row>
    <row r="532" spans="2:10" x14ac:dyDescent="0.35">
      <c r="B532" s="31" t="s">
        <v>427</v>
      </c>
      <c r="C532" s="156">
        <v>9257695</v>
      </c>
      <c r="D532" s="156">
        <v>9257671</v>
      </c>
      <c r="E532" s="156">
        <v>9257683</v>
      </c>
    </row>
    <row r="533" spans="2:10" x14ac:dyDescent="0.35">
      <c r="B533" s="31" t="s">
        <v>434</v>
      </c>
      <c r="C533" s="156">
        <v>9257697</v>
      </c>
      <c r="D533" s="156">
        <v>9257673</v>
      </c>
      <c r="E533" s="156">
        <v>9257685</v>
      </c>
    </row>
    <row r="535" spans="2:10" x14ac:dyDescent="0.35">
      <c r="B535" s="826" t="s">
        <v>498</v>
      </c>
      <c r="C535" s="826"/>
      <c r="D535" s="826"/>
      <c r="E535" s="826"/>
    </row>
    <row r="536" spans="2:10" x14ac:dyDescent="0.35">
      <c r="B536" s="826"/>
      <c r="C536" s="826"/>
      <c r="D536" s="826"/>
      <c r="E536" s="826"/>
    </row>
    <row r="537" spans="2:10" x14ac:dyDescent="0.35">
      <c r="B537" s="202"/>
      <c r="C537" s="202" t="s">
        <v>499</v>
      </c>
      <c r="D537" s="202" t="s">
        <v>500</v>
      </c>
      <c r="E537" s="202" t="s">
        <v>501</v>
      </c>
      <c r="F537" s="31" t="s">
        <v>502</v>
      </c>
      <c r="G537" s="31" t="s">
        <v>503</v>
      </c>
    </row>
    <row r="538" spans="2:10" x14ac:dyDescent="0.35">
      <c r="B538" s="202" t="s">
        <v>426</v>
      </c>
      <c r="C538" s="204">
        <v>9257643</v>
      </c>
      <c r="D538" s="204">
        <v>9257647</v>
      </c>
      <c r="E538" s="204">
        <v>9283217</v>
      </c>
      <c r="F538" s="204">
        <v>9283218</v>
      </c>
      <c r="G538" s="204">
        <v>9283219</v>
      </c>
    </row>
    <row r="539" spans="2:10" x14ac:dyDescent="0.35">
      <c r="B539" s="31" t="s">
        <v>427</v>
      </c>
      <c r="C539" s="204">
        <v>9257645</v>
      </c>
      <c r="D539" s="204">
        <v>9257649</v>
      </c>
      <c r="E539" s="204">
        <v>9283221</v>
      </c>
      <c r="F539" s="204">
        <v>9283223</v>
      </c>
      <c r="G539" s="204">
        <v>9283224</v>
      </c>
    </row>
    <row r="543" spans="2:10" x14ac:dyDescent="0.35">
      <c r="B543" s="815" t="s">
        <v>529</v>
      </c>
      <c r="C543" s="815"/>
      <c r="D543" s="815"/>
      <c r="G543" s="815" t="s">
        <v>4850</v>
      </c>
      <c r="H543" s="815"/>
      <c r="I543" s="815"/>
    </row>
    <row r="544" spans="2:10" x14ac:dyDescent="0.35">
      <c r="B544" s="221"/>
      <c r="C544" s="221" t="s">
        <v>82</v>
      </c>
      <c r="D544" s="221" t="s">
        <v>69</v>
      </c>
      <c r="E544" s="221" t="s">
        <v>67</v>
      </c>
      <c r="G544" s="635"/>
      <c r="H544" s="635" t="s">
        <v>82</v>
      </c>
      <c r="I544" s="635" t="s">
        <v>69</v>
      </c>
      <c r="J544" s="635" t="s">
        <v>67</v>
      </c>
    </row>
    <row r="545" spans="2:10" x14ac:dyDescent="0.35">
      <c r="B545" s="221" t="s">
        <v>348</v>
      </c>
      <c r="C545" s="204">
        <v>9257534</v>
      </c>
      <c r="D545" s="204">
        <v>9257543</v>
      </c>
      <c r="E545" s="204">
        <v>9257552</v>
      </c>
      <c r="G545" s="635" t="s">
        <v>348</v>
      </c>
      <c r="H545" s="204" t="s">
        <v>91</v>
      </c>
      <c r="I545" s="204" t="s">
        <v>91</v>
      </c>
      <c r="J545" s="204" t="s">
        <v>91</v>
      </c>
    </row>
    <row r="546" spans="2:10" x14ac:dyDescent="0.35">
      <c r="B546" s="221" t="s">
        <v>349</v>
      </c>
      <c r="C546" s="204">
        <v>9257536</v>
      </c>
      <c r="D546" s="204">
        <v>9257545</v>
      </c>
      <c r="E546" s="204">
        <v>9257554</v>
      </c>
      <c r="G546" s="635" t="s">
        <v>349</v>
      </c>
      <c r="H546" s="204" t="s">
        <v>91</v>
      </c>
      <c r="I546" s="204" t="s">
        <v>91</v>
      </c>
      <c r="J546" s="204" t="s">
        <v>91</v>
      </c>
    </row>
    <row r="547" spans="2:10" x14ac:dyDescent="0.35">
      <c r="B547" t="s">
        <v>344</v>
      </c>
      <c r="C547">
        <v>9257271</v>
      </c>
      <c r="D547">
        <v>9257275</v>
      </c>
      <c r="E547">
        <v>9257279</v>
      </c>
      <c r="G547" t="s">
        <v>344</v>
      </c>
      <c r="H547">
        <v>9257257</v>
      </c>
      <c r="I547">
        <v>9257257</v>
      </c>
      <c r="J547">
        <v>9257257</v>
      </c>
    </row>
    <row r="549" spans="2:10" x14ac:dyDescent="0.35">
      <c r="B549" t="s">
        <v>530</v>
      </c>
    </row>
    <row r="550" spans="2:10" x14ac:dyDescent="0.35">
      <c r="B550" s="221" t="s">
        <v>82</v>
      </c>
      <c r="C550" s="222">
        <v>9257651</v>
      </c>
    </row>
    <row r="551" spans="2:10" x14ac:dyDescent="0.35">
      <c r="B551" s="221" t="s">
        <v>69</v>
      </c>
      <c r="C551" s="222">
        <v>9257652</v>
      </c>
    </row>
    <row r="552" spans="2:10" x14ac:dyDescent="0.35">
      <c r="B552" s="221" t="s">
        <v>67</v>
      </c>
      <c r="C552" s="222">
        <v>9257653</v>
      </c>
    </row>
    <row r="555" spans="2:10" x14ac:dyDescent="0.35">
      <c r="B555" t="s">
        <v>541</v>
      </c>
      <c r="C555" s="231">
        <v>46814</v>
      </c>
    </row>
    <row r="556" spans="2:10" x14ac:dyDescent="0.35">
      <c r="B556" t="s">
        <v>542</v>
      </c>
      <c r="C556" s="231">
        <v>46816</v>
      </c>
    </row>
    <row r="561" spans="2:9" x14ac:dyDescent="0.35">
      <c r="B561" s="328"/>
      <c r="C561" s="222"/>
    </row>
    <row r="562" spans="2:9" x14ac:dyDescent="0.35">
      <c r="B562" s="328"/>
      <c r="C562" s="222"/>
    </row>
    <row r="563" spans="2:9" x14ac:dyDescent="0.35">
      <c r="B563" s="328"/>
      <c r="C563" s="222"/>
    </row>
    <row r="565" spans="2:9" x14ac:dyDescent="0.35">
      <c r="C565" s="328" t="s">
        <v>82</v>
      </c>
      <c r="D565" s="328" t="s">
        <v>69</v>
      </c>
      <c r="E565" s="328" t="s">
        <v>67</v>
      </c>
    </row>
    <row r="566" spans="2:9" x14ac:dyDescent="0.35">
      <c r="B566" t="s">
        <v>88</v>
      </c>
      <c r="C566" s="222">
        <v>9234469</v>
      </c>
      <c r="D566" s="222">
        <v>9234470</v>
      </c>
      <c r="E566" s="222">
        <v>9234471</v>
      </c>
    </row>
    <row r="570" spans="2:9" x14ac:dyDescent="0.35">
      <c r="B570" s="333"/>
      <c r="C570" s="333" t="s">
        <v>733</v>
      </c>
      <c r="D570" s="333" t="s">
        <v>734</v>
      </c>
      <c r="E570" s="333" t="s">
        <v>735</v>
      </c>
      <c r="F570" s="31"/>
      <c r="I570" s="333" t="s">
        <v>736</v>
      </c>
    </row>
    <row r="571" spans="2:9" x14ac:dyDescent="0.35">
      <c r="B571" s="333" t="s">
        <v>83</v>
      </c>
      <c r="C571" s="333">
        <v>9240853</v>
      </c>
      <c r="D571" s="333">
        <v>9240857</v>
      </c>
      <c r="E571" s="333" t="s">
        <v>374</v>
      </c>
      <c r="F571" s="333"/>
    </row>
    <row r="572" spans="2:9" x14ac:dyDescent="0.35">
      <c r="B572" s="333" t="s">
        <v>84</v>
      </c>
      <c r="C572" s="333">
        <v>9240854</v>
      </c>
      <c r="D572" s="333">
        <v>9240869</v>
      </c>
      <c r="E572" s="333" t="s">
        <v>374</v>
      </c>
      <c r="F572" s="333"/>
    </row>
    <row r="573" spans="2:9" x14ac:dyDescent="0.35">
      <c r="B573" s="333" t="s">
        <v>85</v>
      </c>
      <c r="C573" s="333">
        <v>9240856</v>
      </c>
      <c r="D573" s="333">
        <v>9240870</v>
      </c>
      <c r="E573" s="333" t="s">
        <v>374</v>
      </c>
      <c r="F573" s="333"/>
    </row>
    <row r="574" spans="2:9" x14ac:dyDescent="0.35">
      <c r="B574" s="333" t="s">
        <v>86</v>
      </c>
      <c r="C574" s="333" t="s">
        <v>374</v>
      </c>
      <c r="D574" s="333">
        <v>9240871</v>
      </c>
      <c r="E574" s="333" t="s">
        <v>374</v>
      </c>
      <c r="F574" s="333"/>
    </row>
    <row r="575" spans="2:9" x14ac:dyDescent="0.35">
      <c r="B575" s="333" t="s">
        <v>87</v>
      </c>
      <c r="C575" s="333" t="s">
        <v>374</v>
      </c>
      <c r="D575" s="333">
        <v>9240872</v>
      </c>
      <c r="E575" s="333">
        <v>9240877</v>
      </c>
      <c r="F575" s="333"/>
    </row>
    <row r="576" spans="2:9" x14ac:dyDescent="0.35">
      <c r="B576" s="333" t="s">
        <v>88</v>
      </c>
      <c r="C576" s="333" t="s">
        <v>374</v>
      </c>
      <c r="D576" s="333">
        <v>9240873</v>
      </c>
      <c r="E576" s="333">
        <v>9240878</v>
      </c>
      <c r="F576" s="333"/>
    </row>
    <row r="577" spans="2:7" x14ac:dyDescent="0.35">
      <c r="B577" s="333" t="s">
        <v>89</v>
      </c>
      <c r="C577" s="333" t="s">
        <v>374</v>
      </c>
      <c r="D577" s="333">
        <v>9240874</v>
      </c>
      <c r="E577" s="333">
        <v>9240879</v>
      </c>
      <c r="F577" s="333"/>
    </row>
    <row r="578" spans="2:7" x14ac:dyDescent="0.35">
      <c r="B578" s="333" t="s">
        <v>90</v>
      </c>
      <c r="C578" s="333" t="s">
        <v>374</v>
      </c>
      <c r="D578" s="204">
        <v>9240875</v>
      </c>
      <c r="E578" s="333">
        <v>9240880</v>
      </c>
      <c r="F578" s="333"/>
    </row>
    <row r="581" spans="2:7" x14ac:dyDescent="0.35">
      <c r="B581" s="333"/>
      <c r="C581" s="333" t="s">
        <v>733</v>
      </c>
      <c r="D581" s="333" t="s">
        <v>734</v>
      </c>
      <c r="E581" s="333" t="s">
        <v>735</v>
      </c>
    </row>
    <row r="582" spans="2:7" x14ac:dyDescent="0.35">
      <c r="B582" s="333" t="s">
        <v>162</v>
      </c>
      <c r="C582" s="333" t="s">
        <v>91</v>
      </c>
      <c r="D582" s="333" t="s">
        <v>91</v>
      </c>
      <c r="E582" s="333" t="s">
        <v>91</v>
      </c>
    </row>
    <row r="583" spans="2:7" x14ac:dyDescent="0.35">
      <c r="B583" s="333" t="s">
        <v>739</v>
      </c>
      <c r="C583" s="204">
        <v>9241038</v>
      </c>
      <c r="D583" s="204">
        <v>9241038</v>
      </c>
      <c r="E583" s="204">
        <v>9241038</v>
      </c>
    </row>
    <row r="584" spans="2:7" x14ac:dyDescent="0.35">
      <c r="B584" s="333" t="s">
        <v>738</v>
      </c>
      <c r="C584" s="204">
        <v>9241049</v>
      </c>
      <c r="D584" s="204">
        <v>9241049</v>
      </c>
      <c r="E584" s="204">
        <v>9241049</v>
      </c>
    </row>
    <row r="585" spans="2:7" x14ac:dyDescent="0.35">
      <c r="B585" s="333" t="s">
        <v>737</v>
      </c>
      <c r="C585" s="204">
        <v>9241050</v>
      </c>
      <c r="D585" s="204">
        <v>9241050</v>
      </c>
      <c r="E585" s="204">
        <v>9241050</v>
      </c>
    </row>
    <row r="586" spans="2:7" x14ac:dyDescent="0.35">
      <c r="B586" s="333" t="s">
        <v>740</v>
      </c>
      <c r="C586" s="204">
        <v>9241051</v>
      </c>
      <c r="D586" s="204">
        <v>9241051</v>
      </c>
      <c r="E586" s="204">
        <v>9241051</v>
      </c>
    </row>
    <row r="591" spans="2:7" x14ac:dyDescent="0.35">
      <c r="B591" t="s">
        <v>788</v>
      </c>
    </row>
    <row r="592" spans="2:7" x14ac:dyDescent="0.35">
      <c r="B592" s="390"/>
      <c r="C592" s="390" t="s">
        <v>422</v>
      </c>
      <c r="D592" s="390" t="s">
        <v>420</v>
      </c>
      <c r="E592" s="390" t="s">
        <v>566</v>
      </c>
      <c r="F592" s="390" t="s">
        <v>423</v>
      </c>
      <c r="G592" s="390" t="s">
        <v>421</v>
      </c>
    </row>
    <row r="593" spans="2:7" x14ac:dyDescent="0.35">
      <c r="B593" s="390" t="s">
        <v>83</v>
      </c>
      <c r="C593" s="222">
        <v>9318154</v>
      </c>
      <c r="D593" s="222">
        <v>9318186</v>
      </c>
      <c r="E593" s="390" t="s">
        <v>374</v>
      </c>
      <c r="F593" s="222">
        <v>9256953</v>
      </c>
      <c r="G593" s="222">
        <v>9256883</v>
      </c>
    </row>
    <row r="594" spans="2:7" x14ac:dyDescent="0.35">
      <c r="B594" s="390" t="s">
        <v>84</v>
      </c>
      <c r="C594" s="222">
        <v>9318156</v>
      </c>
      <c r="D594" s="222">
        <v>9318187</v>
      </c>
      <c r="E594" s="390" t="s">
        <v>374</v>
      </c>
      <c r="F594" s="222">
        <v>9256954</v>
      </c>
      <c r="G594" s="222">
        <v>9256884</v>
      </c>
    </row>
    <row r="595" spans="2:7" x14ac:dyDescent="0.35">
      <c r="B595" s="390" t="s">
        <v>85</v>
      </c>
      <c r="C595" s="222">
        <v>9318160</v>
      </c>
      <c r="D595" s="222">
        <v>9318188</v>
      </c>
      <c r="E595" s="390" t="s">
        <v>374</v>
      </c>
      <c r="F595" s="222">
        <v>9256956</v>
      </c>
      <c r="G595" s="222">
        <v>9256886</v>
      </c>
    </row>
    <row r="596" spans="2:7" x14ac:dyDescent="0.35">
      <c r="B596" s="390" t="s">
        <v>86</v>
      </c>
      <c r="C596" s="390" t="s">
        <v>374</v>
      </c>
      <c r="D596" s="222">
        <v>9318190</v>
      </c>
      <c r="E596" s="390" t="s">
        <v>374</v>
      </c>
      <c r="F596" s="390" t="s">
        <v>374</v>
      </c>
      <c r="G596" s="222">
        <v>9256888</v>
      </c>
    </row>
    <row r="597" spans="2:7" x14ac:dyDescent="0.35">
      <c r="B597" s="390" t="s">
        <v>87</v>
      </c>
      <c r="C597" s="390" t="s">
        <v>374</v>
      </c>
      <c r="D597" s="222">
        <v>9318191</v>
      </c>
      <c r="E597" s="222">
        <v>9318215</v>
      </c>
      <c r="F597" s="390" t="s">
        <v>374</v>
      </c>
      <c r="G597" s="222">
        <v>9256890</v>
      </c>
    </row>
    <row r="598" spans="2:7" x14ac:dyDescent="0.35">
      <c r="B598" s="390" t="s">
        <v>88</v>
      </c>
      <c r="C598" s="390" t="s">
        <v>374</v>
      </c>
      <c r="D598" s="222">
        <v>9318192</v>
      </c>
      <c r="E598" s="222">
        <v>9318216</v>
      </c>
      <c r="F598" s="390" t="s">
        <v>374</v>
      </c>
      <c r="G598" s="222">
        <v>9256892</v>
      </c>
    </row>
    <row r="599" spans="2:7" x14ac:dyDescent="0.35">
      <c r="B599" s="390" t="s">
        <v>89</v>
      </c>
      <c r="C599" s="390" t="s">
        <v>374</v>
      </c>
      <c r="D599" s="222">
        <v>9318194</v>
      </c>
      <c r="E599" s="222">
        <v>9318217</v>
      </c>
      <c r="F599" s="390" t="s">
        <v>374</v>
      </c>
      <c r="G599" s="222">
        <v>9256894</v>
      </c>
    </row>
    <row r="600" spans="2:7" x14ac:dyDescent="0.35">
      <c r="B600" s="390" t="s">
        <v>97</v>
      </c>
      <c r="C600" s="390" t="s">
        <v>374</v>
      </c>
      <c r="D600" s="222">
        <v>9318196</v>
      </c>
      <c r="E600" s="222">
        <v>9318218</v>
      </c>
      <c r="F600" s="390" t="s">
        <v>374</v>
      </c>
      <c r="G600" s="222">
        <v>9256896</v>
      </c>
    </row>
    <row r="601" spans="2:7" x14ac:dyDescent="0.35">
      <c r="B601" s="387" t="s">
        <v>789</v>
      </c>
    </row>
    <row r="602" spans="2:7" x14ac:dyDescent="0.35">
      <c r="B602" s="390"/>
      <c r="C602" s="390" t="s">
        <v>422</v>
      </c>
      <c r="D602" s="390" t="s">
        <v>420</v>
      </c>
      <c r="E602" s="390" t="s">
        <v>566</v>
      </c>
      <c r="F602" s="390" t="s">
        <v>423</v>
      </c>
      <c r="G602" s="390" t="s">
        <v>421</v>
      </c>
    </row>
    <row r="603" spans="2:7" x14ac:dyDescent="0.35">
      <c r="B603" s="390" t="s">
        <v>83</v>
      </c>
      <c r="C603" s="390" t="s">
        <v>374</v>
      </c>
      <c r="D603" s="390" t="s">
        <v>374</v>
      </c>
      <c r="E603" s="390" t="s">
        <v>374</v>
      </c>
      <c r="F603" s="390" t="s">
        <v>374</v>
      </c>
      <c r="G603" s="222">
        <v>9256928</v>
      </c>
    </row>
    <row r="604" spans="2:7" x14ac:dyDescent="0.35">
      <c r="B604" s="390" t="s">
        <v>84</v>
      </c>
      <c r="C604" s="390" t="s">
        <v>374</v>
      </c>
      <c r="D604" s="390" t="s">
        <v>374</v>
      </c>
      <c r="E604" s="390" t="s">
        <v>374</v>
      </c>
      <c r="F604" s="390" t="s">
        <v>374</v>
      </c>
      <c r="G604" s="222">
        <v>9256929</v>
      </c>
    </row>
    <row r="605" spans="2:7" x14ac:dyDescent="0.35">
      <c r="B605" s="390" t="s">
        <v>85</v>
      </c>
      <c r="C605" s="390" t="s">
        <v>374</v>
      </c>
      <c r="D605" s="390" t="s">
        <v>374</v>
      </c>
      <c r="E605" s="390" t="s">
        <v>374</v>
      </c>
      <c r="F605" s="390" t="s">
        <v>374</v>
      </c>
      <c r="G605" s="222">
        <v>9256931</v>
      </c>
    </row>
    <row r="606" spans="2:7" x14ac:dyDescent="0.35">
      <c r="B606" s="390" t="s">
        <v>86</v>
      </c>
      <c r="C606" s="390" t="s">
        <v>374</v>
      </c>
      <c r="D606" s="390" t="s">
        <v>374</v>
      </c>
      <c r="E606" s="390" t="s">
        <v>374</v>
      </c>
      <c r="F606" s="390" t="s">
        <v>374</v>
      </c>
      <c r="G606" s="222">
        <v>9256933</v>
      </c>
    </row>
    <row r="607" spans="2:7" x14ac:dyDescent="0.35">
      <c r="B607" s="390" t="s">
        <v>87</v>
      </c>
      <c r="C607" s="390" t="s">
        <v>374</v>
      </c>
      <c r="D607" s="390" t="s">
        <v>374</v>
      </c>
      <c r="E607" s="390" t="s">
        <v>374</v>
      </c>
      <c r="F607" s="390" t="s">
        <v>374</v>
      </c>
      <c r="G607" s="222">
        <v>9256935</v>
      </c>
    </row>
    <row r="608" spans="2:7" x14ac:dyDescent="0.35">
      <c r="B608" s="390" t="s">
        <v>88</v>
      </c>
      <c r="C608" s="390" t="s">
        <v>374</v>
      </c>
      <c r="D608" s="390" t="s">
        <v>374</v>
      </c>
      <c r="E608" s="390" t="s">
        <v>374</v>
      </c>
      <c r="F608" s="390" t="s">
        <v>374</v>
      </c>
      <c r="G608" s="222">
        <v>9256937</v>
      </c>
    </row>
    <row r="609" spans="2:7" x14ac:dyDescent="0.35">
      <c r="B609" s="390" t="s">
        <v>89</v>
      </c>
      <c r="C609" s="390" t="s">
        <v>374</v>
      </c>
      <c r="D609" s="390" t="s">
        <v>374</v>
      </c>
      <c r="E609" s="390" t="s">
        <v>374</v>
      </c>
      <c r="F609" s="390" t="s">
        <v>374</v>
      </c>
      <c r="G609" s="222">
        <v>9256939</v>
      </c>
    </row>
    <row r="610" spans="2:7" x14ac:dyDescent="0.35">
      <c r="B610" s="390" t="s">
        <v>97</v>
      </c>
      <c r="C610" s="390" t="s">
        <v>374</v>
      </c>
      <c r="D610" s="390" t="s">
        <v>374</v>
      </c>
      <c r="E610" s="390" t="s">
        <v>374</v>
      </c>
      <c r="F610" s="390" t="s">
        <v>374</v>
      </c>
      <c r="G610" s="222">
        <v>9256941</v>
      </c>
    </row>
    <row r="612" spans="2:7" x14ac:dyDescent="0.35">
      <c r="C612" t="s">
        <v>797</v>
      </c>
      <c r="D612" t="s">
        <v>798</v>
      </c>
    </row>
    <row r="613" spans="2:7" x14ac:dyDescent="0.35">
      <c r="B613" t="s">
        <v>794</v>
      </c>
      <c r="C613">
        <v>9047453</v>
      </c>
      <c r="D613">
        <v>9047452</v>
      </c>
    </row>
    <row r="614" spans="2:7" x14ac:dyDescent="0.35">
      <c r="B614" t="s">
        <v>795</v>
      </c>
      <c r="C614">
        <v>9046289</v>
      </c>
      <c r="D614">
        <v>9046288</v>
      </c>
    </row>
    <row r="615" spans="2:7" x14ac:dyDescent="0.35">
      <c r="B615" t="s">
        <v>796</v>
      </c>
      <c r="C615">
        <v>9047453</v>
      </c>
      <c r="D615">
        <v>9047452</v>
      </c>
    </row>
    <row r="618" spans="2:7" x14ac:dyDescent="0.35">
      <c r="C618" t="s">
        <v>797</v>
      </c>
      <c r="D618" t="s">
        <v>798</v>
      </c>
    </row>
    <row r="619" spans="2:7" x14ac:dyDescent="0.35">
      <c r="B619" t="s">
        <v>794</v>
      </c>
      <c r="C619">
        <v>9047453</v>
      </c>
      <c r="D619">
        <v>9047452</v>
      </c>
    </row>
    <row r="620" spans="2:7" x14ac:dyDescent="0.35">
      <c r="B620" t="s">
        <v>795</v>
      </c>
      <c r="C620">
        <v>9046289</v>
      </c>
      <c r="D620">
        <v>9046288</v>
      </c>
    </row>
    <row r="621" spans="2:7" x14ac:dyDescent="0.35">
      <c r="B621" t="s">
        <v>796</v>
      </c>
      <c r="C621">
        <v>9046289</v>
      </c>
      <c r="D621">
        <v>9046288</v>
      </c>
    </row>
    <row r="623" spans="2:7" x14ac:dyDescent="0.35">
      <c r="C623" t="s">
        <v>794</v>
      </c>
      <c r="D623" t="s">
        <v>795</v>
      </c>
      <c r="E623" t="s">
        <v>796</v>
      </c>
    </row>
    <row r="624" spans="2:7" x14ac:dyDescent="0.35">
      <c r="B624" t="s">
        <v>797</v>
      </c>
      <c r="C624">
        <v>9065916</v>
      </c>
      <c r="D624">
        <v>9065917</v>
      </c>
      <c r="E624">
        <v>9065916</v>
      </c>
    </row>
    <row r="625" spans="2:5" x14ac:dyDescent="0.35">
      <c r="B625" t="s">
        <v>798</v>
      </c>
      <c r="C625">
        <v>9217483</v>
      </c>
      <c r="D625">
        <v>9217484</v>
      </c>
      <c r="E625">
        <v>9217483</v>
      </c>
    </row>
    <row r="627" spans="2:5" x14ac:dyDescent="0.35">
      <c r="C627" t="s">
        <v>794</v>
      </c>
      <c r="D627" t="s">
        <v>795</v>
      </c>
      <c r="E627" t="s">
        <v>796</v>
      </c>
    </row>
    <row r="628" spans="2:5" x14ac:dyDescent="0.35">
      <c r="B628" t="s">
        <v>797</v>
      </c>
      <c r="C628">
        <v>9065916</v>
      </c>
      <c r="D628">
        <v>9065917</v>
      </c>
      <c r="E628">
        <v>9065917</v>
      </c>
    </row>
    <row r="629" spans="2:5" x14ac:dyDescent="0.35">
      <c r="B629" t="s">
        <v>798</v>
      </c>
      <c r="C629">
        <v>9217483</v>
      </c>
      <c r="D629">
        <v>9217484</v>
      </c>
      <c r="E629">
        <v>9217484</v>
      </c>
    </row>
    <row r="634" spans="2:5" x14ac:dyDescent="0.35">
      <c r="B634" t="s">
        <v>800</v>
      </c>
      <c r="C634">
        <v>9077616</v>
      </c>
    </row>
    <row r="635" spans="2:5" x14ac:dyDescent="0.35">
      <c r="B635" t="s">
        <v>801</v>
      </c>
      <c r="C635">
        <v>9066486</v>
      </c>
    </row>
    <row r="637" spans="2:5" x14ac:dyDescent="0.35">
      <c r="B637" t="s">
        <v>794</v>
      </c>
      <c r="C637">
        <v>9229333</v>
      </c>
    </row>
    <row r="638" spans="2:5" x14ac:dyDescent="0.35">
      <c r="B638" t="s">
        <v>795</v>
      </c>
      <c r="C638">
        <v>9229334</v>
      </c>
    </row>
    <row r="641" spans="2:7" x14ac:dyDescent="0.35">
      <c r="B641" s="406" t="s">
        <v>806</v>
      </c>
    </row>
    <row r="642" spans="2:7" x14ac:dyDescent="0.35">
      <c r="C642" t="s">
        <v>162</v>
      </c>
      <c r="D642" t="s">
        <v>157</v>
      </c>
      <c r="E642" t="s">
        <v>739</v>
      </c>
      <c r="F642" t="s">
        <v>808</v>
      </c>
      <c r="G642" t="s">
        <v>740</v>
      </c>
    </row>
    <row r="643" spans="2:7" x14ac:dyDescent="0.35">
      <c r="B643" t="s">
        <v>423</v>
      </c>
      <c r="C643" t="s">
        <v>91</v>
      </c>
      <c r="D643" t="s">
        <v>91</v>
      </c>
      <c r="E643">
        <v>9257894</v>
      </c>
      <c r="F643" t="s">
        <v>805</v>
      </c>
      <c r="G643" t="s">
        <v>805</v>
      </c>
    </row>
    <row r="644" spans="2:7" x14ac:dyDescent="0.35">
      <c r="B644" t="s">
        <v>421</v>
      </c>
      <c r="C644" t="s">
        <v>91</v>
      </c>
      <c r="D644" t="s">
        <v>91</v>
      </c>
      <c r="E644" t="s">
        <v>804</v>
      </c>
      <c r="F644">
        <v>9257895</v>
      </c>
      <c r="G644" t="s">
        <v>805</v>
      </c>
    </row>
    <row r="645" spans="2:7" x14ac:dyDescent="0.35">
      <c r="B645" t="s">
        <v>422</v>
      </c>
      <c r="C645" t="s">
        <v>91</v>
      </c>
      <c r="D645" t="s">
        <v>91</v>
      </c>
      <c r="E645">
        <v>9257890</v>
      </c>
      <c r="F645" t="s">
        <v>804</v>
      </c>
      <c r="G645" t="s">
        <v>804</v>
      </c>
    </row>
    <row r="646" spans="2:7" x14ac:dyDescent="0.35">
      <c r="B646" t="s">
        <v>420</v>
      </c>
      <c r="C646" t="s">
        <v>91</v>
      </c>
      <c r="D646" t="s">
        <v>91</v>
      </c>
      <c r="E646" t="s">
        <v>804</v>
      </c>
      <c r="F646">
        <v>9257891</v>
      </c>
      <c r="G646" t="s">
        <v>804</v>
      </c>
    </row>
    <row r="647" spans="2:7" x14ac:dyDescent="0.35">
      <c r="B647" t="s">
        <v>566</v>
      </c>
      <c r="C647" t="s">
        <v>91</v>
      </c>
      <c r="D647" t="s">
        <v>91</v>
      </c>
      <c r="E647" t="s">
        <v>804</v>
      </c>
      <c r="F647">
        <v>9257893</v>
      </c>
      <c r="G647">
        <v>9257893</v>
      </c>
    </row>
    <row r="651" spans="2:7" x14ac:dyDescent="0.35">
      <c r="B651" s="406" t="s">
        <v>807</v>
      </c>
    </row>
    <row r="652" spans="2:7" x14ac:dyDescent="0.35">
      <c r="C652" t="s">
        <v>162</v>
      </c>
      <c r="D652" t="s">
        <v>157</v>
      </c>
      <c r="E652" t="s">
        <v>739</v>
      </c>
      <c r="F652" t="s">
        <v>808</v>
      </c>
      <c r="G652" t="s">
        <v>740</v>
      </c>
    </row>
    <row r="653" spans="2:7" x14ac:dyDescent="0.35">
      <c r="B653" t="s">
        <v>423</v>
      </c>
      <c r="C653" t="s">
        <v>91</v>
      </c>
      <c r="D653" t="s">
        <v>91</v>
      </c>
      <c r="E653">
        <v>9257894</v>
      </c>
      <c r="F653" t="s">
        <v>804</v>
      </c>
      <c r="G653" t="s">
        <v>804</v>
      </c>
    </row>
    <row r="654" spans="2:7" x14ac:dyDescent="0.35">
      <c r="B654" t="s">
        <v>421</v>
      </c>
      <c r="C654" t="s">
        <v>91</v>
      </c>
      <c r="D654" t="s">
        <v>91</v>
      </c>
      <c r="E654" t="s">
        <v>804</v>
      </c>
      <c r="F654">
        <v>9257896</v>
      </c>
      <c r="G654" t="s">
        <v>804</v>
      </c>
    </row>
    <row r="655" spans="2:7" x14ac:dyDescent="0.35">
      <c r="B655" t="s">
        <v>422</v>
      </c>
      <c r="C655" t="s">
        <v>91</v>
      </c>
      <c r="D655" t="s">
        <v>91</v>
      </c>
      <c r="E655">
        <v>9257890</v>
      </c>
      <c r="F655" t="s">
        <v>804</v>
      </c>
      <c r="G655" t="s">
        <v>804</v>
      </c>
    </row>
    <row r="656" spans="2:7" x14ac:dyDescent="0.35">
      <c r="B656" t="s">
        <v>420</v>
      </c>
      <c r="C656" t="s">
        <v>91</v>
      </c>
      <c r="D656" t="s">
        <v>91</v>
      </c>
      <c r="E656" t="s">
        <v>804</v>
      </c>
      <c r="F656">
        <v>9257892</v>
      </c>
      <c r="G656" t="s">
        <v>804</v>
      </c>
    </row>
    <row r="657" spans="2:14" x14ac:dyDescent="0.35">
      <c r="B657" t="s">
        <v>566</v>
      </c>
      <c r="C657" t="s">
        <v>91</v>
      </c>
      <c r="D657" t="s">
        <v>91</v>
      </c>
      <c r="E657" t="s">
        <v>804</v>
      </c>
      <c r="F657">
        <v>9257893</v>
      </c>
      <c r="G657">
        <v>9257893</v>
      </c>
    </row>
    <row r="661" spans="2:14" x14ac:dyDescent="0.35">
      <c r="B661" t="s">
        <v>809</v>
      </c>
    </row>
    <row r="662" spans="2:14" x14ac:dyDescent="0.35">
      <c r="C662">
        <v>275</v>
      </c>
      <c r="D662">
        <v>300</v>
      </c>
      <c r="E662">
        <v>350</v>
      </c>
      <c r="F662">
        <v>400</v>
      </c>
      <c r="G662">
        <v>500</v>
      </c>
      <c r="H662">
        <v>600</v>
      </c>
      <c r="I662">
        <v>700</v>
      </c>
      <c r="J662">
        <v>800</v>
      </c>
      <c r="K662">
        <v>900</v>
      </c>
      <c r="L662">
        <v>1000</v>
      </c>
      <c r="M662">
        <v>1100</v>
      </c>
      <c r="N662">
        <v>1200</v>
      </c>
    </row>
    <row r="663" spans="2:14" x14ac:dyDescent="0.35">
      <c r="B663">
        <v>270</v>
      </c>
    </row>
    <row r="664" spans="2:14" x14ac:dyDescent="0.35">
      <c r="B664">
        <v>300</v>
      </c>
    </row>
    <row r="665" spans="2:14" x14ac:dyDescent="0.35">
      <c r="B665">
        <v>350</v>
      </c>
    </row>
    <row r="666" spans="2:14" x14ac:dyDescent="0.35">
      <c r="B666">
        <v>400</v>
      </c>
    </row>
    <row r="667" spans="2:14" x14ac:dyDescent="0.35">
      <c r="B667">
        <v>450</v>
      </c>
    </row>
    <row r="668" spans="2:14" x14ac:dyDescent="0.35">
      <c r="B668">
        <v>500</v>
      </c>
    </row>
    <row r="669" spans="2:14" x14ac:dyDescent="0.35">
      <c r="B669">
        <v>550</v>
      </c>
    </row>
    <row r="670" spans="2:14" x14ac:dyDescent="0.35">
      <c r="B670">
        <v>650</v>
      </c>
    </row>
    <row r="672" spans="2:14" x14ac:dyDescent="0.35">
      <c r="B672" t="s">
        <v>810</v>
      </c>
    </row>
    <row r="673" spans="2:14" x14ac:dyDescent="0.35">
      <c r="C673">
        <v>275</v>
      </c>
      <c r="D673">
        <v>300</v>
      </c>
      <c r="E673">
        <v>350</v>
      </c>
      <c r="F673">
        <v>400</v>
      </c>
      <c r="G673">
        <v>500</v>
      </c>
      <c r="H673">
        <v>600</v>
      </c>
      <c r="I673">
        <v>700</v>
      </c>
      <c r="J673">
        <v>800</v>
      </c>
      <c r="K673">
        <v>900</v>
      </c>
      <c r="L673">
        <v>1000</v>
      </c>
      <c r="M673">
        <v>1100</v>
      </c>
      <c r="N673">
        <v>1200</v>
      </c>
    </row>
    <row r="674" spans="2:14" x14ac:dyDescent="0.35">
      <c r="B674">
        <v>270</v>
      </c>
    </row>
    <row r="675" spans="2:14" x14ac:dyDescent="0.35">
      <c r="B675">
        <v>300</v>
      </c>
    </row>
    <row r="676" spans="2:14" x14ac:dyDescent="0.35">
      <c r="B676">
        <v>350</v>
      </c>
    </row>
    <row r="677" spans="2:14" x14ac:dyDescent="0.35">
      <c r="B677">
        <v>400</v>
      </c>
    </row>
    <row r="678" spans="2:14" x14ac:dyDescent="0.35">
      <c r="B678">
        <v>450</v>
      </c>
    </row>
    <row r="679" spans="2:14" x14ac:dyDescent="0.35">
      <c r="B679">
        <v>500</v>
      </c>
    </row>
    <row r="680" spans="2:14" x14ac:dyDescent="0.35">
      <c r="B680">
        <v>550</v>
      </c>
    </row>
    <row r="681" spans="2:14" x14ac:dyDescent="0.35">
      <c r="B681">
        <v>650</v>
      </c>
    </row>
    <row r="686" spans="2:14" x14ac:dyDescent="0.35">
      <c r="B686" s="721" t="s">
        <v>410</v>
      </c>
      <c r="C686" s="721"/>
      <c r="D686" s="721"/>
      <c r="E686" s="721"/>
    </row>
    <row r="687" spans="2:14" x14ac:dyDescent="0.35">
      <c r="B687" s="666"/>
      <c r="C687" s="666" t="s">
        <v>67</v>
      </c>
      <c r="D687" s="666" t="s">
        <v>82</v>
      </c>
      <c r="E687" s="666" t="s">
        <v>69</v>
      </c>
    </row>
    <row r="688" spans="2:14" x14ac:dyDescent="0.35">
      <c r="B688" s="666" t="s">
        <v>86</v>
      </c>
      <c r="C688" s="666">
        <v>9353417</v>
      </c>
      <c r="D688" s="666">
        <v>9353331</v>
      </c>
      <c r="E688" s="666">
        <v>9353379</v>
      </c>
    </row>
    <row r="689" spans="2:5" x14ac:dyDescent="0.35">
      <c r="B689" s="666" t="s">
        <v>87</v>
      </c>
      <c r="C689" s="666">
        <v>9353418</v>
      </c>
      <c r="D689" s="666">
        <v>9353332</v>
      </c>
      <c r="E689" s="666">
        <v>9353380</v>
      </c>
    </row>
    <row r="690" spans="2:5" x14ac:dyDescent="0.35">
      <c r="B690" s="666" t="s">
        <v>88</v>
      </c>
      <c r="C690" s="666">
        <v>9353419</v>
      </c>
      <c r="D690" s="666">
        <v>9353333</v>
      </c>
      <c r="E690" s="666">
        <v>9353381</v>
      </c>
    </row>
    <row r="691" spans="2:5" x14ac:dyDescent="0.35">
      <c r="B691" s="666" t="s">
        <v>89</v>
      </c>
      <c r="C691" s="666">
        <v>9353420</v>
      </c>
      <c r="D691" s="666">
        <v>9353334</v>
      </c>
      <c r="E691" s="666">
        <v>9353382</v>
      </c>
    </row>
    <row r="693" spans="2:5" x14ac:dyDescent="0.35">
      <c r="B693" s="721" t="s">
        <v>413</v>
      </c>
      <c r="C693" s="721"/>
      <c r="D693" s="721"/>
      <c r="E693" s="721"/>
    </row>
    <row r="694" spans="2:5" x14ac:dyDescent="0.35">
      <c r="B694" s="666"/>
      <c r="C694" s="666" t="s">
        <v>67</v>
      </c>
      <c r="D694" s="666" t="s">
        <v>82</v>
      </c>
      <c r="E694" s="666" t="s">
        <v>69</v>
      </c>
    </row>
    <row r="695" spans="2:5" x14ac:dyDescent="0.35">
      <c r="B695" s="666" t="s">
        <v>83</v>
      </c>
      <c r="C695" s="666">
        <v>9353421</v>
      </c>
      <c r="D695" s="666">
        <v>9353335</v>
      </c>
      <c r="E695" s="666">
        <v>9353383</v>
      </c>
    </row>
    <row r="696" spans="2:5" x14ac:dyDescent="0.35">
      <c r="B696" s="666" t="s">
        <v>84</v>
      </c>
      <c r="C696" s="666">
        <v>9353422</v>
      </c>
      <c r="D696" s="666">
        <v>9353336</v>
      </c>
      <c r="E696" s="666">
        <v>9353384</v>
      </c>
    </row>
    <row r="697" spans="2:5" x14ac:dyDescent="0.35">
      <c r="B697" s="666" t="s">
        <v>85</v>
      </c>
      <c r="C697" s="666">
        <v>9353423</v>
      </c>
      <c r="D697" s="666">
        <v>9353337</v>
      </c>
      <c r="E697" s="666">
        <v>9353385</v>
      </c>
    </row>
    <row r="698" spans="2:5" x14ac:dyDescent="0.35">
      <c r="B698" s="666" t="s">
        <v>86</v>
      </c>
      <c r="C698" s="666">
        <v>9353424</v>
      </c>
      <c r="D698" s="666">
        <v>9353338</v>
      </c>
      <c r="E698" s="666">
        <v>9353386</v>
      </c>
    </row>
    <row r="699" spans="2:5" x14ac:dyDescent="0.35">
      <c r="B699" s="31" t="s">
        <v>87</v>
      </c>
      <c r="C699" s="666">
        <v>9353425</v>
      </c>
      <c r="D699" s="666">
        <v>9353339</v>
      </c>
      <c r="E699" s="666">
        <v>9353387</v>
      </c>
    </row>
    <row r="700" spans="2:5" x14ac:dyDescent="0.35">
      <c r="B700" s="31" t="s">
        <v>88</v>
      </c>
      <c r="C700" s="666">
        <v>9353426</v>
      </c>
      <c r="D700" s="666">
        <v>9353340</v>
      </c>
      <c r="E700" s="666">
        <v>9353388</v>
      </c>
    </row>
    <row r="701" spans="2:5" x14ac:dyDescent="0.35">
      <c r="B701" s="31" t="s">
        <v>89</v>
      </c>
      <c r="C701" s="666">
        <v>9353427</v>
      </c>
      <c r="D701" s="666">
        <v>9353341</v>
      </c>
      <c r="E701" s="666">
        <v>9353389</v>
      </c>
    </row>
    <row r="702" spans="2:5" x14ac:dyDescent="0.35">
      <c r="B702" s="31" t="s">
        <v>97</v>
      </c>
      <c r="C702" s="666">
        <v>9353428</v>
      </c>
      <c r="D702" s="666">
        <v>9353342</v>
      </c>
      <c r="E702" s="666">
        <v>9353390</v>
      </c>
    </row>
    <row r="703" spans="2:5" x14ac:dyDescent="0.35">
      <c r="B703" s="31" t="s">
        <v>90</v>
      </c>
      <c r="C703" s="666">
        <v>9353429</v>
      </c>
      <c r="D703" s="666">
        <v>9353343</v>
      </c>
      <c r="E703" s="666">
        <v>9353391</v>
      </c>
    </row>
    <row r="705" spans="2:5" x14ac:dyDescent="0.35">
      <c r="B705" s="721" t="s">
        <v>414</v>
      </c>
      <c r="C705" s="721"/>
      <c r="D705" s="721"/>
      <c r="E705" s="721"/>
    </row>
    <row r="706" spans="2:5" x14ac:dyDescent="0.35">
      <c r="B706" s="666"/>
      <c r="C706" s="666" t="s">
        <v>67</v>
      </c>
      <c r="D706" s="666" t="s">
        <v>82</v>
      </c>
      <c r="E706" s="666" t="s">
        <v>69</v>
      </c>
    </row>
    <row r="707" spans="2:5" x14ac:dyDescent="0.35">
      <c r="B707" s="666" t="s">
        <v>83</v>
      </c>
      <c r="C707" s="204">
        <v>9353430</v>
      </c>
      <c r="D707" s="204">
        <v>9353344</v>
      </c>
      <c r="E707" s="204">
        <v>9353392</v>
      </c>
    </row>
    <row r="708" spans="2:5" x14ac:dyDescent="0.35">
      <c r="B708" s="666" t="s">
        <v>84</v>
      </c>
      <c r="C708" s="666">
        <v>9353431</v>
      </c>
      <c r="D708" s="666">
        <v>9353345</v>
      </c>
      <c r="E708" s="666">
        <v>9353393</v>
      </c>
    </row>
    <row r="709" spans="2:5" x14ac:dyDescent="0.35">
      <c r="B709" s="666" t="s">
        <v>85</v>
      </c>
      <c r="C709" s="204">
        <v>9353432</v>
      </c>
      <c r="D709" s="666">
        <v>9353346</v>
      </c>
      <c r="E709" s="204">
        <v>9353394</v>
      </c>
    </row>
    <row r="710" spans="2:5" x14ac:dyDescent="0.35">
      <c r="B710" s="666" t="s">
        <v>86</v>
      </c>
      <c r="C710" s="666">
        <v>9353433</v>
      </c>
      <c r="D710" s="666">
        <v>9353347</v>
      </c>
      <c r="E710" s="666">
        <v>9353395</v>
      </c>
    </row>
    <row r="711" spans="2:5" x14ac:dyDescent="0.35">
      <c r="B711" s="31" t="s">
        <v>87</v>
      </c>
      <c r="C711" s="204">
        <v>9353434</v>
      </c>
      <c r="D711" s="666">
        <v>9353348</v>
      </c>
      <c r="E711" s="204">
        <v>9353396</v>
      </c>
    </row>
    <row r="712" spans="2:5" x14ac:dyDescent="0.35">
      <c r="B712" s="31" t="s">
        <v>88</v>
      </c>
      <c r="C712" s="666">
        <v>9353435</v>
      </c>
      <c r="D712" s="666">
        <v>9353349</v>
      </c>
      <c r="E712" s="666">
        <v>9353397</v>
      </c>
    </row>
    <row r="713" spans="2:5" x14ac:dyDescent="0.35">
      <c r="B713" s="31" t="s">
        <v>89</v>
      </c>
      <c r="C713" s="204">
        <v>9353436</v>
      </c>
      <c r="D713" s="666">
        <v>9353350</v>
      </c>
      <c r="E713" s="204">
        <v>9353398</v>
      </c>
    </row>
    <row r="714" spans="2:5" x14ac:dyDescent="0.35">
      <c r="B714" s="31" t="s">
        <v>97</v>
      </c>
      <c r="C714" s="666">
        <v>9353437</v>
      </c>
      <c r="D714" s="666">
        <v>9353351</v>
      </c>
      <c r="E714" s="666">
        <v>9353399</v>
      </c>
    </row>
    <row r="715" spans="2:5" x14ac:dyDescent="0.35">
      <c r="B715" s="31" t="s">
        <v>90</v>
      </c>
      <c r="C715" s="204">
        <v>9353438</v>
      </c>
      <c r="D715" s="666">
        <v>9353352</v>
      </c>
      <c r="E715" s="204">
        <v>9353400</v>
      </c>
    </row>
    <row r="717" spans="2:5" x14ac:dyDescent="0.35">
      <c r="B717" s="721" t="s">
        <v>415</v>
      </c>
      <c r="C717" s="721"/>
      <c r="D717" s="721"/>
      <c r="E717" s="721"/>
    </row>
    <row r="718" spans="2:5" x14ac:dyDescent="0.35">
      <c r="B718" s="666"/>
      <c r="C718" s="666" t="s">
        <v>67</v>
      </c>
      <c r="D718" s="666" t="s">
        <v>82</v>
      </c>
      <c r="E718" s="666" t="s">
        <v>69</v>
      </c>
    </row>
    <row r="719" spans="2:5" x14ac:dyDescent="0.35">
      <c r="B719" s="666" t="s">
        <v>83</v>
      </c>
      <c r="C719" s="666">
        <v>9353439</v>
      </c>
      <c r="D719" s="666">
        <v>9353353</v>
      </c>
      <c r="E719" s="666">
        <v>9353401</v>
      </c>
    </row>
    <row r="720" spans="2:5" x14ac:dyDescent="0.35">
      <c r="B720" s="666" t="s">
        <v>84</v>
      </c>
      <c r="C720" s="666">
        <v>9353440</v>
      </c>
      <c r="D720" s="666">
        <v>9353354</v>
      </c>
      <c r="E720" s="666">
        <v>9353402</v>
      </c>
    </row>
    <row r="721" spans="2:5" x14ac:dyDescent="0.35">
      <c r="B721" s="666" t="s">
        <v>85</v>
      </c>
      <c r="C721" s="666">
        <v>9353441</v>
      </c>
      <c r="D721" s="666">
        <v>9353355</v>
      </c>
      <c r="E721" s="666">
        <v>9353403</v>
      </c>
    </row>
    <row r="722" spans="2:5" x14ac:dyDescent="0.35">
      <c r="B722" s="666" t="s">
        <v>86</v>
      </c>
      <c r="C722" s="666">
        <v>9353442</v>
      </c>
      <c r="D722" s="666">
        <v>9353356</v>
      </c>
      <c r="E722" s="666">
        <v>9353404</v>
      </c>
    </row>
    <row r="723" spans="2:5" x14ac:dyDescent="0.35">
      <c r="B723" s="31" t="s">
        <v>87</v>
      </c>
      <c r="C723" s="666">
        <v>9353443</v>
      </c>
      <c r="D723" s="666">
        <v>9353357</v>
      </c>
      <c r="E723" s="666">
        <v>9353405</v>
      </c>
    </row>
    <row r="724" spans="2:5" x14ac:dyDescent="0.35">
      <c r="B724" s="31" t="s">
        <v>88</v>
      </c>
      <c r="C724" s="666">
        <v>9353444</v>
      </c>
      <c r="D724" s="666">
        <v>9353358</v>
      </c>
      <c r="E724" s="666">
        <v>9353406</v>
      </c>
    </row>
    <row r="725" spans="2:5" x14ac:dyDescent="0.35">
      <c r="B725" s="31" t="s">
        <v>89</v>
      </c>
      <c r="C725" s="666">
        <v>9353445</v>
      </c>
      <c r="D725" s="666">
        <v>9353359</v>
      </c>
      <c r="E725" s="666">
        <v>9353407</v>
      </c>
    </row>
    <row r="726" spans="2:5" x14ac:dyDescent="0.35">
      <c r="B726" s="31" t="s">
        <v>97</v>
      </c>
      <c r="C726" s="666">
        <v>9353446</v>
      </c>
      <c r="D726" s="666">
        <v>9353360</v>
      </c>
      <c r="E726" s="666">
        <v>9353408</v>
      </c>
    </row>
    <row r="727" spans="2:5" x14ac:dyDescent="0.35">
      <c r="B727" s="31" t="s">
        <v>90</v>
      </c>
      <c r="C727" s="666">
        <v>9353447</v>
      </c>
      <c r="D727" s="666">
        <v>9353371</v>
      </c>
      <c r="E727" s="666">
        <v>9353409</v>
      </c>
    </row>
    <row r="729" spans="2:5" x14ac:dyDescent="0.35">
      <c r="B729" s="721" t="s">
        <v>416</v>
      </c>
      <c r="C729" s="721"/>
      <c r="D729" s="721"/>
      <c r="E729" s="721"/>
    </row>
    <row r="730" spans="2:5" x14ac:dyDescent="0.35">
      <c r="B730" s="666"/>
      <c r="C730" s="666" t="s">
        <v>67</v>
      </c>
      <c r="D730" s="666" t="s">
        <v>82</v>
      </c>
      <c r="E730" s="666" t="s">
        <v>69</v>
      </c>
    </row>
    <row r="731" spans="2:5" x14ac:dyDescent="0.35">
      <c r="B731" s="666" t="s">
        <v>83</v>
      </c>
      <c r="C731" s="666"/>
      <c r="D731" s="666"/>
      <c r="E731" s="666"/>
    </row>
    <row r="732" spans="2:5" x14ac:dyDescent="0.35">
      <c r="B732" s="666" t="s">
        <v>84</v>
      </c>
      <c r="C732" s="666"/>
      <c r="D732" s="666"/>
      <c r="E732" s="666"/>
    </row>
    <row r="733" spans="2:5" x14ac:dyDescent="0.35">
      <c r="B733" s="666" t="s">
        <v>85</v>
      </c>
      <c r="C733" s="666">
        <v>9353448</v>
      </c>
      <c r="D733" s="666">
        <v>9353372</v>
      </c>
      <c r="E733" s="666">
        <v>9353410</v>
      </c>
    </row>
    <row r="734" spans="2:5" x14ac:dyDescent="0.35">
      <c r="B734" s="666" t="s">
        <v>86</v>
      </c>
      <c r="C734" s="666">
        <v>9353449</v>
      </c>
      <c r="D734" s="666">
        <v>9353373</v>
      </c>
      <c r="E734" s="666">
        <v>9353411</v>
      </c>
    </row>
    <row r="735" spans="2:5" x14ac:dyDescent="0.35">
      <c r="B735" s="31" t="s">
        <v>87</v>
      </c>
      <c r="C735" s="666">
        <v>9353450</v>
      </c>
      <c r="D735" s="666">
        <v>9353374</v>
      </c>
      <c r="E735" s="666">
        <v>9353412</v>
      </c>
    </row>
    <row r="736" spans="2:5" x14ac:dyDescent="0.35">
      <c r="B736" s="31" t="s">
        <v>88</v>
      </c>
      <c r="C736" s="666">
        <v>9353451</v>
      </c>
      <c r="D736" s="666">
        <v>9353375</v>
      </c>
      <c r="E736" s="666">
        <v>9353413</v>
      </c>
    </row>
    <row r="737" spans="2:5" x14ac:dyDescent="0.35">
      <c r="B737" s="31" t="s">
        <v>89</v>
      </c>
      <c r="C737" s="666">
        <v>9353452</v>
      </c>
      <c r="D737" s="666">
        <v>9353376</v>
      </c>
      <c r="E737" s="666">
        <v>9353414</v>
      </c>
    </row>
    <row r="738" spans="2:5" x14ac:dyDescent="0.35">
      <c r="B738" s="31" t="s">
        <v>97</v>
      </c>
      <c r="C738" s="666">
        <v>9353453</v>
      </c>
      <c r="D738" s="666">
        <v>9353377</v>
      </c>
      <c r="E738" s="666">
        <v>9353415</v>
      </c>
    </row>
    <row r="739" spans="2:5" x14ac:dyDescent="0.35">
      <c r="B739" s="31" t="s">
        <v>90</v>
      </c>
      <c r="C739" s="666">
        <v>9353454</v>
      </c>
      <c r="D739" s="666">
        <v>9353378</v>
      </c>
      <c r="E739" s="666">
        <v>9353416</v>
      </c>
    </row>
    <row r="742" spans="2:5" x14ac:dyDescent="0.35">
      <c r="B742" s="721" t="s">
        <v>425</v>
      </c>
      <c r="C742" s="721"/>
      <c r="D742" s="721"/>
      <c r="E742" s="721"/>
    </row>
    <row r="743" spans="2:5" x14ac:dyDescent="0.35">
      <c r="B743" s="666"/>
      <c r="C743" s="666" t="s">
        <v>67</v>
      </c>
      <c r="D743" s="666" t="s">
        <v>82</v>
      </c>
      <c r="E743" s="666" t="s">
        <v>69</v>
      </c>
    </row>
    <row r="744" spans="2:5" x14ac:dyDescent="0.35">
      <c r="B744" s="666" t="s">
        <v>85</v>
      </c>
      <c r="C744" s="156">
        <v>9353297</v>
      </c>
      <c r="D744" s="156">
        <v>9353283</v>
      </c>
      <c r="E744" s="156">
        <v>9353290</v>
      </c>
    </row>
    <row r="745" spans="2:5" x14ac:dyDescent="0.35">
      <c r="B745" s="666" t="s">
        <v>86</v>
      </c>
      <c r="C745" s="156">
        <v>9353298</v>
      </c>
      <c r="D745" s="156">
        <v>9353284</v>
      </c>
      <c r="E745" s="156">
        <v>9353291</v>
      </c>
    </row>
    <row r="746" spans="2:5" x14ac:dyDescent="0.35">
      <c r="B746" s="31" t="s">
        <v>87</v>
      </c>
      <c r="C746" s="156">
        <v>9353299</v>
      </c>
      <c r="D746" s="156">
        <v>9353285</v>
      </c>
      <c r="E746" s="156">
        <v>9353292</v>
      </c>
    </row>
    <row r="747" spans="2:5" x14ac:dyDescent="0.35">
      <c r="B747" s="31" t="s">
        <v>88</v>
      </c>
      <c r="C747" s="156">
        <v>9353300</v>
      </c>
      <c r="D747" s="156">
        <v>9353286</v>
      </c>
      <c r="E747" s="156">
        <v>9353293</v>
      </c>
    </row>
    <row r="748" spans="2:5" x14ac:dyDescent="0.35">
      <c r="B748" s="31" t="s">
        <v>89</v>
      </c>
      <c r="C748" s="156">
        <v>9353301</v>
      </c>
      <c r="D748" s="156">
        <v>9353287</v>
      </c>
      <c r="E748" s="156">
        <v>9353294</v>
      </c>
    </row>
    <row r="749" spans="2:5" x14ac:dyDescent="0.35">
      <c r="B749" s="31" t="s">
        <v>97</v>
      </c>
      <c r="C749" s="156">
        <v>9353302</v>
      </c>
      <c r="D749" s="156">
        <v>9353288</v>
      </c>
      <c r="E749" s="156">
        <v>9353295</v>
      </c>
    </row>
    <row r="750" spans="2:5" x14ac:dyDescent="0.35">
      <c r="B750" s="31" t="s">
        <v>90</v>
      </c>
      <c r="C750" s="156">
        <v>9353303</v>
      </c>
      <c r="D750" s="156">
        <v>9353289</v>
      </c>
      <c r="E750" s="156">
        <v>9353296</v>
      </c>
    </row>
    <row r="753" spans="2:4" x14ac:dyDescent="0.35">
      <c r="B753" t="s">
        <v>347</v>
      </c>
      <c r="C753">
        <v>9283228</v>
      </c>
      <c r="D753">
        <v>9283233</v>
      </c>
    </row>
    <row r="754" spans="2:4" x14ac:dyDescent="0.35">
      <c r="B754" t="s">
        <v>348</v>
      </c>
      <c r="C754">
        <v>9283229</v>
      </c>
      <c r="D754">
        <v>9283235</v>
      </c>
    </row>
    <row r="755" spans="2:4" x14ac:dyDescent="0.35">
      <c r="B755" t="s">
        <v>349</v>
      </c>
      <c r="C755">
        <v>9283231</v>
      </c>
      <c r="D755">
        <v>9283237</v>
      </c>
    </row>
    <row r="756" spans="2:4" x14ac:dyDescent="0.35">
      <c r="B756" t="s">
        <v>559</v>
      </c>
      <c r="C756">
        <v>9283232</v>
      </c>
      <c r="D756">
        <v>9283238</v>
      </c>
    </row>
  </sheetData>
  <mergeCells count="147">
    <mergeCell ref="G34:J34"/>
    <mergeCell ref="G35:J35"/>
    <mergeCell ref="G44:J44"/>
    <mergeCell ref="G45:J45"/>
    <mergeCell ref="G54:J54"/>
    <mergeCell ref="G55:J55"/>
    <mergeCell ref="G65:J65"/>
    <mergeCell ref="G75:J75"/>
    <mergeCell ref="L75:O75"/>
    <mergeCell ref="L54:O54"/>
    <mergeCell ref="L55:O55"/>
    <mergeCell ref="L44:O44"/>
    <mergeCell ref="L45:O45"/>
    <mergeCell ref="B3:F3"/>
    <mergeCell ref="E388:G388"/>
    <mergeCell ref="B543:D543"/>
    <mergeCell ref="I455:K455"/>
    <mergeCell ref="I456:N456"/>
    <mergeCell ref="I464:K464"/>
    <mergeCell ref="I465:N465"/>
    <mergeCell ref="I473:K473"/>
    <mergeCell ref="I474:N474"/>
    <mergeCell ref="B514:E514"/>
    <mergeCell ref="B521:E521"/>
    <mergeCell ref="B528:E528"/>
    <mergeCell ref="B455:D455"/>
    <mergeCell ref="B464:D464"/>
    <mergeCell ref="B473:D473"/>
    <mergeCell ref="B465:G465"/>
    <mergeCell ref="B456:G456"/>
    <mergeCell ref="B474:G474"/>
    <mergeCell ref="B535:E536"/>
    <mergeCell ref="G85:J85"/>
    <mergeCell ref="G104:J104"/>
    <mergeCell ref="G114:J114"/>
    <mergeCell ref="G123:J123"/>
    <mergeCell ref="L104:O104"/>
    <mergeCell ref="B24:E24"/>
    <mergeCell ref="B54:E54"/>
    <mergeCell ref="B55:E55"/>
    <mergeCell ref="B64:E64"/>
    <mergeCell ref="B65:E65"/>
    <mergeCell ref="B25:E25"/>
    <mergeCell ref="B34:E34"/>
    <mergeCell ref="B35:E35"/>
    <mergeCell ref="B44:E44"/>
    <mergeCell ref="B45:E45"/>
    <mergeCell ref="B226:E226"/>
    <mergeCell ref="B5:E5"/>
    <mergeCell ref="B246:E246"/>
    <mergeCell ref="B75:E75"/>
    <mergeCell ref="B84:E84"/>
    <mergeCell ref="B85:E85"/>
    <mergeCell ref="B94:E94"/>
    <mergeCell ref="B95:E95"/>
    <mergeCell ref="B235:E235"/>
    <mergeCell ref="B195:G195"/>
    <mergeCell ref="B201:E201"/>
    <mergeCell ref="B202:E202"/>
    <mergeCell ref="B213:E213"/>
    <mergeCell ref="B214:E214"/>
    <mergeCell ref="B104:E104"/>
    <mergeCell ref="B105:E105"/>
    <mergeCell ref="G12:H12"/>
    <mergeCell ref="G14:J14"/>
    <mergeCell ref="G15:J15"/>
    <mergeCell ref="G24:J24"/>
    <mergeCell ref="G25:J25"/>
    <mergeCell ref="B74:E74"/>
    <mergeCell ref="B14:E14"/>
    <mergeCell ref="B15:E15"/>
    <mergeCell ref="B114:E114"/>
    <mergeCell ref="B115:E115"/>
    <mergeCell ref="B145:E145"/>
    <mergeCell ref="B168:C168"/>
    <mergeCell ref="B174:E174"/>
    <mergeCell ref="B175:E175"/>
    <mergeCell ref="B184:E184"/>
    <mergeCell ref="B185:E185"/>
    <mergeCell ref="B151:C151"/>
    <mergeCell ref="B157:C157"/>
    <mergeCell ref="B162:C162"/>
    <mergeCell ref="B124:E124"/>
    <mergeCell ref="B125:E125"/>
    <mergeCell ref="B134:E134"/>
    <mergeCell ref="B135:E135"/>
    <mergeCell ref="B144:E144"/>
    <mergeCell ref="B373:E373"/>
    <mergeCell ref="B393:E393"/>
    <mergeCell ref="B402:E402"/>
    <mergeCell ref="B411:E411"/>
    <mergeCell ref="B255:E255"/>
    <mergeCell ref="L433:N433"/>
    <mergeCell ref="B264:E264"/>
    <mergeCell ref="B274:E274"/>
    <mergeCell ref="B275:E275"/>
    <mergeCell ref="B276:E276"/>
    <mergeCell ref="B285:E285"/>
    <mergeCell ref="B286:E286"/>
    <mergeCell ref="M114:P114"/>
    <mergeCell ref="M123:P123"/>
    <mergeCell ref="P433:R433"/>
    <mergeCell ref="G421:J421"/>
    <mergeCell ref="L409:N409"/>
    <mergeCell ref="P409:R409"/>
    <mergeCell ref="L410:N410"/>
    <mergeCell ref="P410:R410"/>
    <mergeCell ref="L422:N422"/>
    <mergeCell ref="L423:N423"/>
    <mergeCell ref="P423:R423"/>
    <mergeCell ref="L432:N432"/>
    <mergeCell ref="H185:K185"/>
    <mergeCell ref="H194:K194"/>
    <mergeCell ref="H203:I203"/>
    <mergeCell ref="I245:L245"/>
    <mergeCell ref="I254:L254"/>
    <mergeCell ref="Q340:T340"/>
    <mergeCell ref="Q351:T351"/>
    <mergeCell ref="Q362:T362"/>
    <mergeCell ref="Q373:T373"/>
    <mergeCell ref="B332:M332"/>
    <mergeCell ref="B333:E333"/>
    <mergeCell ref="B340:E340"/>
    <mergeCell ref="B686:E686"/>
    <mergeCell ref="B693:E693"/>
    <mergeCell ref="B705:E705"/>
    <mergeCell ref="B717:E717"/>
    <mergeCell ref="B729:E729"/>
    <mergeCell ref="B742:E742"/>
    <mergeCell ref="G543:I543"/>
    <mergeCell ref="G133:J133"/>
    <mergeCell ref="L133:O133"/>
    <mergeCell ref="B437:E437"/>
    <mergeCell ref="B443:E443"/>
    <mergeCell ref="B421:E421"/>
    <mergeCell ref="B384:E384"/>
    <mergeCell ref="B326:E326"/>
    <mergeCell ref="B296:E296"/>
    <mergeCell ref="B297:E297"/>
    <mergeCell ref="B303:E303"/>
    <mergeCell ref="B304:E304"/>
    <mergeCell ref="B305:E305"/>
    <mergeCell ref="B314:E314"/>
    <mergeCell ref="B315:E315"/>
    <mergeCell ref="B325:E325"/>
    <mergeCell ref="B351:E351"/>
    <mergeCell ref="B362:E362"/>
  </mergeCells>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3CA435-441B-49A5-847D-0D493D98574C}">
  <sheetPr codeName="Лист20">
    <tabColor rgb="FF92D050"/>
  </sheetPr>
  <dimension ref="A1:N264"/>
  <sheetViews>
    <sheetView showRowColHeaders="0" zoomScale="70" zoomScaleNormal="70" workbookViewId="0">
      <pane ySplit="1" topLeftCell="A35" activePane="bottomLeft" state="frozen"/>
      <selection pane="bottomLeft" activeCell="C49" sqref="C49:D49"/>
    </sheetView>
  </sheetViews>
  <sheetFormatPr defaultColWidth="9.1796875" defaultRowHeight="14.5" x14ac:dyDescent="0.35"/>
  <cols>
    <col min="1" max="1" width="3.6328125" style="13" customWidth="1"/>
    <col min="2" max="2" width="24.7265625" style="13" customWidth="1"/>
    <col min="3" max="3" width="54" style="13" customWidth="1"/>
    <col min="4" max="5" width="8.6328125" style="13" customWidth="1"/>
    <col min="6" max="6" width="13.36328125" style="13" customWidth="1"/>
    <col min="7" max="8" width="9.1796875" style="13"/>
    <col min="9" max="9" width="24.7265625" style="13" customWidth="1"/>
    <col min="10" max="10" width="54" style="13" customWidth="1"/>
    <col min="11" max="12" width="8.6328125" style="13" customWidth="1"/>
    <col min="13" max="13" width="13.36328125" style="13" customWidth="1"/>
    <col min="14" max="14" width="15.26953125" style="13" customWidth="1"/>
    <col min="15" max="16384" width="9.1796875" style="13"/>
  </cols>
  <sheetData>
    <row r="1" spans="1:14" s="192" customFormat="1" ht="69.75" customHeight="1" x14ac:dyDescent="0.35">
      <c r="A1" s="691" t="s">
        <v>489</v>
      </c>
      <c r="B1" s="691"/>
      <c r="C1" s="691"/>
      <c r="D1" s="691"/>
      <c r="E1" s="691"/>
      <c r="F1" s="691"/>
      <c r="G1" s="691"/>
      <c r="H1" s="691"/>
      <c r="I1" s="691"/>
      <c r="J1" s="691"/>
      <c r="K1" s="691"/>
      <c r="L1" s="691"/>
      <c r="M1" s="691"/>
      <c r="N1" s="691"/>
    </row>
    <row r="2" spans="1:14" s="51" customFormat="1" ht="28.5" customHeight="1" thickBot="1" x14ac:dyDescent="0.4">
      <c r="A2" s="52"/>
      <c r="B2" s="814"/>
      <c r="C2" s="814"/>
      <c r="D2" s="814"/>
      <c r="E2" s="814"/>
      <c r="F2" s="814"/>
      <c r="G2" s="226"/>
      <c r="H2" s="50"/>
      <c r="I2" s="50"/>
      <c r="J2" s="50"/>
      <c r="K2" s="50"/>
      <c r="L2" s="50"/>
      <c r="M2" s="50"/>
      <c r="N2" s="50"/>
    </row>
    <row r="3" spans="1:14" s="51" customFormat="1" ht="21.75" customHeight="1" x14ac:dyDescent="0.35">
      <c r="B3" s="797" t="s">
        <v>404</v>
      </c>
      <c r="C3" s="798"/>
      <c r="D3" s="798"/>
      <c r="E3" s="798"/>
      <c r="F3" s="799"/>
      <c r="G3" s="50"/>
      <c r="H3" s="50"/>
      <c r="I3" s="797" t="s">
        <v>405</v>
      </c>
      <c r="J3" s="798"/>
      <c r="K3" s="798"/>
      <c r="L3" s="798"/>
      <c r="M3" s="799"/>
      <c r="N3" s="50"/>
    </row>
    <row r="4" spans="1:14" ht="172.5" customHeight="1" x14ac:dyDescent="0.35">
      <c r="B4" s="165"/>
      <c r="C4" s="166"/>
      <c r="D4" s="166"/>
      <c r="E4" s="166"/>
      <c r="F4" s="167"/>
      <c r="I4" s="165"/>
      <c r="J4" s="166"/>
      <c r="K4" s="166"/>
      <c r="L4" s="166"/>
      <c r="M4" s="167"/>
      <c r="N4" s="70"/>
    </row>
    <row r="5" spans="1:14" ht="15.5" customHeight="1" x14ac:dyDescent="0.35">
      <c r="B5" s="165"/>
      <c r="C5" s="166"/>
      <c r="D5" s="166"/>
      <c r="E5" s="166"/>
      <c r="F5" s="167"/>
      <c r="I5" s="165"/>
      <c r="J5" s="166"/>
      <c r="K5" s="166"/>
      <c r="L5" s="166"/>
      <c r="M5" s="167"/>
      <c r="N5" s="116"/>
    </row>
    <row r="6" spans="1:14" ht="15.5" customHeight="1" thickBot="1" x14ac:dyDescent="0.4">
      <c r="B6" s="165"/>
      <c r="C6" s="166"/>
      <c r="D6" s="166"/>
      <c r="E6" s="166"/>
      <c r="F6" s="167"/>
      <c r="I6" s="165"/>
      <c r="J6" s="166"/>
      <c r="K6" s="166"/>
      <c r="L6" s="166"/>
      <c r="M6" s="167"/>
      <c r="N6" s="116"/>
    </row>
    <row r="7" spans="1:14" ht="18.5" customHeight="1" x14ac:dyDescent="0.35">
      <c r="B7" s="14" t="s">
        <v>80</v>
      </c>
      <c r="C7" s="827" t="s">
        <v>82</v>
      </c>
      <c r="D7" s="827"/>
      <c r="E7" s="737">
        <v>1</v>
      </c>
      <c r="F7" s="739">
        <f>SUM(F13:F19)</f>
        <v>7916.88</v>
      </c>
      <c r="I7" s="14" t="s">
        <v>80</v>
      </c>
      <c r="J7" s="827" t="s">
        <v>67</v>
      </c>
      <c r="K7" s="827"/>
      <c r="L7" s="737">
        <v>1</v>
      </c>
      <c r="M7" s="739">
        <f>SUM(M13:M19)</f>
        <v>8175.4</v>
      </c>
    </row>
    <row r="8" spans="1:14" ht="18.5" customHeight="1" x14ac:dyDescent="0.35">
      <c r="B8" s="237" t="s">
        <v>81</v>
      </c>
      <c r="C8" s="828" t="s">
        <v>88</v>
      </c>
      <c r="D8" s="828"/>
      <c r="E8" s="738"/>
      <c r="F8" s="740"/>
      <c r="I8" s="237" t="s">
        <v>81</v>
      </c>
      <c r="J8" s="828" t="s">
        <v>88</v>
      </c>
      <c r="K8" s="828"/>
      <c r="L8" s="738"/>
      <c r="M8" s="740"/>
    </row>
    <row r="9" spans="1:14" ht="18.5" customHeight="1" thickBot="1" x14ac:dyDescent="0.4">
      <c r="B9" s="15" t="s">
        <v>118</v>
      </c>
      <c r="C9" s="829" t="s">
        <v>420</v>
      </c>
      <c r="D9" s="829"/>
      <c r="E9" s="790"/>
      <c r="F9" s="831"/>
      <c r="I9" s="15" t="s">
        <v>118</v>
      </c>
      <c r="J9" s="829" t="s">
        <v>420</v>
      </c>
      <c r="K9" s="829"/>
      <c r="L9" s="790"/>
      <c r="M9" s="831"/>
    </row>
    <row r="10" spans="1:14" ht="19.5" customHeight="1" x14ac:dyDescent="0.35">
      <c r="B10" s="161"/>
      <c r="C10" s="235"/>
      <c r="D10" s="235"/>
      <c r="E10" s="788"/>
      <c r="F10" s="830"/>
      <c r="I10" s="161"/>
      <c r="J10" s="227"/>
      <c r="K10" s="235"/>
      <c r="L10" s="788"/>
      <c r="M10" s="830"/>
    </row>
    <row r="11" spans="1:14" ht="15" thickBot="1" x14ac:dyDescent="0.4">
      <c r="B11" s="794"/>
      <c r="C11" s="795"/>
      <c r="D11" s="795"/>
      <c r="E11" s="795"/>
      <c r="F11" s="796"/>
      <c r="I11" s="794"/>
      <c r="J11" s="795"/>
      <c r="K11" s="795"/>
      <c r="L11" s="795"/>
      <c r="M11" s="796"/>
    </row>
    <row r="12" spans="1:14" ht="25.5" customHeight="1" x14ac:dyDescent="0.35">
      <c r="B12" s="16" t="s">
        <v>9</v>
      </c>
      <c r="C12" s="17" t="s">
        <v>10</v>
      </c>
      <c r="D12" s="239" t="s">
        <v>568</v>
      </c>
      <c r="E12" s="239" t="s">
        <v>567</v>
      </c>
      <c r="F12" s="18" t="s">
        <v>11</v>
      </c>
      <c r="I12" s="16" t="s">
        <v>9</v>
      </c>
      <c r="J12" s="17" t="s">
        <v>10</v>
      </c>
      <c r="K12" s="239" t="s">
        <v>568</v>
      </c>
      <c r="L12" s="239" t="s">
        <v>567</v>
      </c>
      <c r="M12" s="18" t="s">
        <v>11</v>
      </c>
    </row>
    <row r="13" spans="1:14" ht="25.5" customHeight="1" x14ac:dyDescent="0.35">
      <c r="B13" s="193">
        <f>VLOOKUP(C8,'AVT Serial'!$A$3:$D$6,MATCH(C7,'AVT Serial'!$A$2:$D$2,0),0)</f>
        <v>9255004</v>
      </c>
      <c r="C13" s="41" t="str">
        <f>VLOOKUP(B13,Цены!$A:$B,2,0)</f>
        <v>Боковина ящика AvanTech YOU, H77, NL500, цвет серебристый, левая</v>
      </c>
      <c r="D13" s="241">
        <f>IFERROR(VLOOKUP(B13,Цены!$A:$D,4,FALSE)," ")</f>
        <v>10</v>
      </c>
      <c r="E13" s="142">
        <f>E7</f>
        <v>1</v>
      </c>
      <c r="F13" s="21">
        <f>IFERROR(VLOOKUP(B13,Sale!$A:$E,5,0),VLOOKUP(B13,Цены!$A:$G,7,0))*E13</f>
        <v>1742.74</v>
      </c>
      <c r="I13" s="193">
        <f>VLOOKUP(J8,'AVT Serial'!$A$17:$D$25,MATCH(J7,'AVT Serial'!$A$16:$D$16,0),0)</f>
        <v>9255178</v>
      </c>
      <c r="J13" s="41" t="str">
        <f>VLOOKUP(I13,Цены!$A:$B,2,0)</f>
        <v>Боковина ящика AvanTech YOU, H101, NL500, цвет антрацит, левая</v>
      </c>
      <c r="K13" s="241">
        <f>IFERROR(VLOOKUP(I13,Цены!$A:$D,4,FALSE)," ")</f>
        <v>20</v>
      </c>
      <c r="L13" s="142">
        <f>L7</f>
        <v>1</v>
      </c>
      <c r="M13" s="21">
        <f>IFERROR(VLOOKUP(I13,Sale!$A:$E,5,0),VLOOKUP(I13,Цены!$A:$G,7,0))*L13</f>
        <v>1742.74</v>
      </c>
    </row>
    <row r="14" spans="1:14" ht="25.5" customHeight="1" x14ac:dyDescent="0.35">
      <c r="B14" s="193">
        <f>VLOOKUP(C8,'AVT Serial'!$F$3:$I$6,MATCH(C7,'AVT Serial'!$F$2:$I$2,0),0)</f>
        <v>9255005</v>
      </c>
      <c r="C14" s="41" t="str">
        <f>VLOOKUP(B14,Цены!$A:$B,2,0)</f>
        <v>Боковина ящика AvanTech YOU, H77, NL500, цвет серебристый, правая</v>
      </c>
      <c r="D14" s="241">
        <f>IFERROR(VLOOKUP(B14,Цены!$A:$D,4,FALSE)," ")</f>
        <v>10</v>
      </c>
      <c r="E14" s="142">
        <f>E7</f>
        <v>1</v>
      </c>
      <c r="F14" s="21">
        <f>IFERROR(VLOOKUP(B14,Sale!$A:$E,5,0),VLOOKUP(B14,Цены!$A:$G,7,0))*E14</f>
        <v>1742.74</v>
      </c>
      <c r="I14" s="193">
        <f>VLOOKUP(J8,'AVT Serial'!$F$17:$I$25,MATCH(J7,'AVT Serial'!$F$16:$I$16,0),0)</f>
        <v>9255179</v>
      </c>
      <c r="J14" s="41" t="str">
        <f>VLOOKUP(I14,Цены!$A:$B,2,0)</f>
        <v>Боковина ящика AvanTech YOU, H101, NL500, цвет антрацит, правая</v>
      </c>
      <c r="K14" s="241">
        <f>IFERROR(VLOOKUP(I14,Цены!$A:$D,4,FALSE)," ")</f>
        <v>20</v>
      </c>
      <c r="L14" s="142">
        <f>L7</f>
        <v>1</v>
      </c>
      <c r="M14" s="21">
        <f>IFERROR(VLOOKUP(I14,Sale!$A:$E,5,0),VLOOKUP(I14,Цены!$A:$G,7,0))*L14</f>
        <v>1742.74</v>
      </c>
    </row>
    <row r="15" spans="1:14" ht="25.5" customHeight="1" x14ac:dyDescent="0.35">
      <c r="B15" s="193">
        <f>VLOOKUP(C8,'AVT Serial'!$A$10:$D$13,MATCH(C7,'AVT Serial'!$A$9:$D$9,0),0)</f>
        <v>9255809</v>
      </c>
      <c r="C15" s="41" t="str">
        <f>VLOOKUP(B15,Цены!$A:$B,2,0)</f>
        <v>Дизайн-профиль AvanTech YOU, NL500, цвет серебристый</v>
      </c>
      <c r="D15" s="241">
        <f>IFERROR(VLOOKUP(B15,Цены!$A:$D,4,FALSE)," ")</f>
        <v>200</v>
      </c>
      <c r="E15" s="142">
        <f>E7*2</f>
        <v>2</v>
      </c>
      <c r="F15" s="21">
        <f>IFERROR(VLOOKUP(B15,Sale!$A:$E,5,0),VLOOKUP(B15,Цены!$A:$G,7,0))*E15</f>
        <v>165.26</v>
      </c>
      <c r="I15" s="193">
        <f>VLOOKUP(J8,'AVT Serial'!$A$30:$D$38,MATCH(J7,'AVT Serial'!$A$29:$D$29,0),0)</f>
        <v>9255827</v>
      </c>
      <c r="J15" s="41" t="str">
        <f>VLOOKUP(I15,Цены!$A:$B,2,0)</f>
        <v>Дизайн-профиль AvanTech YOU, NL500, цвет антрацит</v>
      </c>
      <c r="K15" s="241">
        <f>IFERROR(VLOOKUP(I15,Цены!$A:$D,4,FALSE)," ")</f>
        <v>200</v>
      </c>
      <c r="L15" s="142">
        <f>L7*2</f>
        <v>2</v>
      </c>
      <c r="M15" s="21">
        <f>IFERROR(VLOOKUP(I15,Sale!$A:$E,5,0),VLOOKUP(I15,Цены!$A:$G,7,0))*L15</f>
        <v>165.26</v>
      </c>
    </row>
    <row r="16" spans="1:14" ht="25.5" customHeight="1" x14ac:dyDescent="0.35">
      <c r="B16" s="193">
        <v>9255832</v>
      </c>
      <c r="C16" s="41" t="str">
        <f>VLOOKUP(B16,Цены!$A:$B,2,0)</f>
        <v>Соединитель передней панели AvanTech YOU, H77, под прикручивание</v>
      </c>
      <c r="D16" s="241">
        <f>IFERROR(VLOOKUP(B16,Цены!$A:$D,4,FALSE)," ")</f>
        <v>100</v>
      </c>
      <c r="E16" s="142">
        <f>E7*2</f>
        <v>2</v>
      </c>
      <c r="F16" s="21">
        <f>IFERROR(VLOOKUP(B16,Sale!$A:$E,5,0),VLOOKUP(B16,Цены!$A:$G,7,0))*E16</f>
        <v>293.60000000000002</v>
      </c>
      <c r="I16" s="193">
        <v>9255835</v>
      </c>
      <c r="J16" s="41" t="str">
        <f>VLOOKUP(I16,Цены!$A:$B,2,0)</f>
        <v>Соединитель передней панели AvanTech YOU, H101, под прикручивание</v>
      </c>
      <c r="K16" s="241">
        <f>IFERROR(VLOOKUP(I16,Цены!$A:$D,4,FALSE)," ")</f>
        <v>200</v>
      </c>
      <c r="L16" s="142">
        <f>L7*2</f>
        <v>2</v>
      </c>
      <c r="M16" s="21">
        <f>IFERROR(VLOOKUP(I16,Sale!$A:$E,5,0),VLOOKUP(I16,Цены!$A:$G,7,0))*L16</f>
        <v>440.35999999999996</v>
      </c>
    </row>
    <row r="17" spans="2:14" ht="25.5" customHeight="1" x14ac:dyDescent="0.35">
      <c r="B17" s="193">
        <v>79665</v>
      </c>
      <c r="C17" s="41" t="str">
        <f>VLOOKUP(B17,Цены!$A:$B,2,0)</f>
        <v>Уголок универсальный (стабилизатор задней стенки AvanTech YOU, H77), 31х31 мм, сталь оцинкованная</v>
      </c>
      <c r="D17" s="241">
        <f>IFERROR(VLOOKUP(B17,Цены!$A:$D,4,FALSE)," ")</f>
        <v>100</v>
      </c>
      <c r="E17" s="142">
        <f>E7*2</f>
        <v>2</v>
      </c>
      <c r="F17" s="21">
        <f>IFERROR(VLOOKUP(B17,Sale!$A:$E,5,0),VLOOKUP(B17,Цены!$A:$G,7,0))*E17</f>
        <v>108.54</v>
      </c>
      <c r="I17" s="193">
        <v>9257702</v>
      </c>
      <c r="J17" s="41" t="str">
        <f>VLOOKUP(I17,Цены!$A:$B,2,0)</f>
        <v>Стабилизатор задней стенки AvanTech YOU, пластик</v>
      </c>
      <c r="K17" s="241">
        <f>IFERROR(VLOOKUP(I17,Цены!$A:$D,4,FALSE)," ")</f>
        <v>200</v>
      </c>
      <c r="L17" s="142">
        <f>L7*2</f>
        <v>2</v>
      </c>
      <c r="M17" s="21">
        <f>IFERROR(VLOOKUP(I17,Sale!$A:$E,5,0),VLOOKUP(I17,Цены!$A:$G,7,0))*L17</f>
        <v>220.3</v>
      </c>
    </row>
    <row r="18" spans="2:14" ht="25.5" customHeight="1" x14ac:dyDescent="0.35">
      <c r="B18" s="193">
        <f>VLOOKUP(C8,'AVT Serial'!$A$143:$F$151,MATCH(C9,'AVT Serial'!$A$142:$F$142,0),0)</f>
        <v>9256992</v>
      </c>
      <c r="C18" s="41" t="str">
        <f>VLOOKUP(B18,Цены!$A:$B,2,0)</f>
        <v>Направляющая Actro YOU, полного выдвижения, с демпфером Silent System, L (40 кг), EB21, NL500, левая</v>
      </c>
      <c r="D18" s="241">
        <f>IFERROR(VLOOKUP(B18,Цены!$A:$D,4,FALSE)," ")</f>
        <v>10</v>
      </c>
      <c r="E18" s="142">
        <f>E7</f>
        <v>1</v>
      </c>
      <c r="F18" s="21">
        <f>IFERROR(VLOOKUP(B18,Sale!$A:$E,5,0),VLOOKUP(B18,Цены!$A:$G,7,0))*E18</f>
        <v>1932.0000000000002</v>
      </c>
      <c r="I18" s="193">
        <f>VLOOKUP(J8,'AVT Serial'!$A$143:$F$151,MATCH(J9,'AVT Serial'!$A$142:$F$142,0),0)</f>
        <v>9256992</v>
      </c>
      <c r="J18" s="41" t="str">
        <f>VLOOKUP(I18,Цены!$A:$B,2,0)</f>
        <v>Направляющая Actro YOU, полного выдвижения, с демпфером Silent System, L (40 кг), EB21, NL500, левая</v>
      </c>
      <c r="K18" s="241">
        <f>IFERROR(VLOOKUP(I18,Цены!$A:$D,4,FALSE)," ")</f>
        <v>10</v>
      </c>
      <c r="L18" s="142">
        <f>L7</f>
        <v>1</v>
      </c>
      <c r="M18" s="21">
        <f>IFERROR(VLOOKUP(I18,Sale!$A:$E,5,0),VLOOKUP(I18,Цены!$A:$G,7,0))*L18</f>
        <v>1932.0000000000002</v>
      </c>
    </row>
    <row r="19" spans="2:14" ht="25.5" customHeight="1" thickBot="1" x14ac:dyDescent="0.4">
      <c r="B19" s="135">
        <f>VLOOKUP(C8,'AVT Serial'!$A$156:$F$164,MATCH(C9,'AVT Serial'!$A$155:$F$155,0),0)</f>
        <v>9256993</v>
      </c>
      <c r="C19" s="42" t="str">
        <f>VLOOKUP(B19,Цены!$A:$B,2,0)</f>
        <v>Направляющая Actro YOU, полного выдвижения, с демпфером Silent System, L (40 кг), EB21, NL500, правая</v>
      </c>
      <c r="D19" s="242">
        <f>IFERROR(VLOOKUP(B19,Цены!$A:$D,4,FALSE)," ")</f>
        <v>10</v>
      </c>
      <c r="E19" s="143">
        <f>E7</f>
        <v>1</v>
      </c>
      <c r="F19" s="23">
        <f>IFERROR(VLOOKUP(B19,Sale!$A:$E,5,0),VLOOKUP(B19,Цены!$A:$G,7,0))*E19</f>
        <v>1932.0000000000002</v>
      </c>
      <c r="I19" s="135">
        <f>VLOOKUP(J8,'AVT Serial'!$A$156:$F$164,MATCH(J9,'AVT Serial'!$A$155:$F$155,0),0)</f>
        <v>9256993</v>
      </c>
      <c r="J19" s="42" t="str">
        <f>VLOOKUP(I19,Цены!$A:$B,2,0)</f>
        <v>Направляющая Actro YOU, полного выдвижения, с демпфером Silent System, L (40 кг), EB21, NL500, правая</v>
      </c>
      <c r="K19" s="242">
        <f>IFERROR(VLOOKUP(I19,Цены!$A:$D,4,FALSE)," ")</f>
        <v>10</v>
      </c>
      <c r="L19" s="143">
        <f>L7</f>
        <v>1</v>
      </c>
      <c r="M19" s="23">
        <f>IFERROR(VLOOKUP(I19,Sale!$A:$E,5,0),VLOOKUP(I19,Цены!$A:$G,7,0))*L19</f>
        <v>1932.0000000000002</v>
      </c>
    </row>
    <row r="20" spans="2:14" x14ac:dyDescent="0.35">
      <c r="I20" s="43"/>
      <c r="J20" s="44"/>
      <c r="K20" s="44"/>
      <c r="L20" s="32"/>
      <c r="M20" s="45"/>
    </row>
    <row r="21" spans="2:14" x14ac:dyDescent="0.35">
      <c r="I21" s="43"/>
      <c r="J21" s="44"/>
      <c r="K21" s="44"/>
      <c r="L21" s="32"/>
      <c r="M21" s="45"/>
    </row>
    <row r="22" spans="2:14" ht="15" thickBot="1" x14ac:dyDescent="0.4">
      <c r="I22" s="43"/>
      <c r="J22" s="44"/>
      <c r="K22" s="44"/>
      <c r="L22" s="32"/>
      <c r="M22" s="45"/>
    </row>
    <row r="23" spans="2:14" ht="21.75" customHeight="1" x14ac:dyDescent="0.35">
      <c r="B23" s="797" t="s">
        <v>406</v>
      </c>
      <c r="C23" s="798"/>
      <c r="D23" s="798"/>
      <c r="E23" s="798"/>
      <c r="F23" s="799"/>
      <c r="I23" s="797" t="s">
        <v>407</v>
      </c>
      <c r="J23" s="798"/>
      <c r="K23" s="798"/>
      <c r="L23" s="798"/>
      <c r="M23" s="799"/>
    </row>
    <row r="24" spans="2:14" ht="172.5" customHeight="1" x14ac:dyDescent="0.35">
      <c r="B24" s="165"/>
      <c r="C24" s="166"/>
      <c r="D24" s="166"/>
      <c r="E24" s="166"/>
      <c r="F24" s="167"/>
      <c r="I24" s="165"/>
      <c r="J24" s="166"/>
      <c r="K24" s="166"/>
      <c r="L24" s="166"/>
      <c r="M24" s="167"/>
      <c r="N24" s="37"/>
    </row>
    <row r="25" spans="2:14" ht="15.5" customHeight="1" x14ac:dyDescent="0.35">
      <c r="B25" s="165"/>
      <c r="C25" s="166"/>
      <c r="D25" s="166"/>
      <c r="E25" s="166"/>
      <c r="F25" s="167"/>
      <c r="I25" s="165"/>
      <c r="J25" s="166"/>
      <c r="K25" s="166"/>
      <c r="L25" s="166"/>
      <c r="M25" s="167"/>
      <c r="N25" s="37"/>
    </row>
    <row r="26" spans="2:14" ht="15.5" customHeight="1" thickBot="1" x14ac:dyDescent="0.4">
      <c r="B26" s="165"/>
      <c r="C26" s="166"/>
      <c r="D26" s="166"/>
      <c r="E26" s="166"/>
      <c r="F26" s="167"/>
      <c r="I26" s="165"/>
      <c r="J26" s="166"/>
      <c r="K26" s="166"/>
      <c r="L26" s="166"/>
      <c r="M26" s="167"/>
      <c r="N26" s="37"/>
    </row>
    <row r="27" spans="2:14" ht="18.5" customHeight="1" x14ac:dyDescent="0.35">
      <c r="B27" s="14" t="s">
        <v>80</v>
      </c>
      <c r="C27" s="827" t="s">
        <v>67</v>
      </c>
      <c r="D27" s="827"/>
      <c r="E27" s="737">
        <v>1</v>
      </c>
      <c r="F27" s="739">
        <f>SUM(F33:F39)</f>
        <v>9277.5000000000018</v>
      </c>
      <c r="I27" s="14" t="s">
        <v>80</v>
      </c>
      <c r="J27" s="827" t="s">
        <v>67</v>
      </c>
      <c r="K27" s="827"/>
      <c r="L27" s="737">
        <v>1</v>
      </c>
      <c r="M27" s="739" t="e">
        <f>SUM(M33:M39)</f>
        <v>#N/A</v>
      </c>
    </row>
    <row r="28" spans="2:14" ht="18.5" customHeight="1" x14ac:dyDescent="0.35">
      <c r="B28" s="237" t="s">
        <v>81</v>
      </c>
      <c r="C28" s="828" t="s">
        <v>88</v>
      </c>
      <c r="D28" s="828"/>
      <c r="E28" s="738"/>
      <c r="F28" s="740"/>
      <c r="I28" s="237" t="s">
        <v>81</v>
      </c>
      <c r="J28" s="828" t="s">
        <v>97</v>
      </c>
      <c r="K28" s="828"/>
      <c r="L28" s="738"/>
      <c r="M28" s="740"/>
    </row>
    <row r="29" spans="2:14" ht="18.5" customHeight="1" thickBot="1" x14ac:dyDescent="0.4">
      <c r="B29" s="15" t="s">
        <v>118</v>
      </c>
      <c r="C29" s="829" t="s">
        <v>420</v>
      </c>
      <c r="D29" s="829"/>
      <c r="E29" s="790"/>
      <c r="F29" s="831"/>
      <c r="I29" s="15" t="s">
        <v>118</v>
      </c>
      <c r="J29" s="829" t="s">
        <v>420</v>
      </c>
      <c r="K29" s="829"/>
      <c r="L29" s="790"/>
      <c r="M29" s="831"/>
    </row>
    <row r="30" spans="2:14" ht="16.5" customHeight="1" x14ac:dyDescent="0.35">
      <c r="B30" s="161"/>
      <c r="C30" s="227"/>
      <c r="D30" s="235"/>
      <c r="E30" s="788"/>
      <c r="F30" s="830"/>
      <c r="I30" s="161"/>
      <c r="J30" s="227"/>
      <c r="K30" s="235"/>
      <c r="L30" s="788"/>
      <c r="M30" s="830"/>
    </row>
    <row r="31" spans="2:14" ht="16.5" customHeight="1" thickBot="1" x14ac:dyDescent="0.4">
      <c r="B31" s="794"/>
      <c r="C31" s="795"/>
      <c r="D31" s="795"/>
      <c r="E31" s="795"/>
      <c r="F31" s="796"/>
      <c r="I31" s="794"/>
      <c r="J31" s="795"/>
      <c r="K31" s="795"/>
      <c r="L31" s="795"/>
      <c r="M31" s="796"/>
    </row>
    <row r="32" spans="2:14" ht="25.5" customHeight="1" x14ac:dyDescent="0.35">
      <c r="B32" s="16" t="s">
        <v>9</v>
      </c>
      <c r="C32" s="17" t="s">
        <v>10</v>
      </c>
      <c r="D32" s="239" t="s">
        <v>568</v>
      </c>
      <c r="E32" s="239" t="s">
        <v>567</v>
      </c>
      <c r="F32" s="18" t="s">
        <v>11</v>
      </c>
      <c r="I32" s="16" t="s">
        <v>9</v>
      </c>
      <c r="J32" s="17" t="s">
        <v>10</v>
      </c>
      <c r="K32" s="239" t="s">
        <v>568</v>
      </c>
      <c r="L32" s="239" t="s">
        <v>567</v>
      </c>
      <c r="M32" s="18" t="s">
        <v>11</v>
      </c>
    </row>
    <row r="33" spans="2:14" ht="25.5" customHeight="1" x14ac:dyDescent="0.35">
      <c r="B33" s="193">
        <f>VLOOKUP(C28,'AVT Serial'!$A$42:$D$50,MATCH(C27,'AVT Serial'!$A$41:$D$41,0),0)</f>
        <v>9255196</v>
      </c>
      <c r="C33" s="41" t="str">
        <f>VLOOKUP(B33,Цены!$A:$B,2,0)</f>
        <v>Боковина ящика AvanTech YOU, H139, NL500, цвет антрацит, левая</v>
      </c>
      <c r="D33" s="241">
        <f>IFERROR(VLOOKUP(B33,Цены!$A:$D,4,FALSE)," ")</f>
        <v>20</v>
      </c>
      <c r="E33" s="142">
        <f>E27</f>
        <v>1</v>
      </c>
      <c r="F33" s="21">
        <f>IFERROR(VLOOKUP(B33,Sale!$A:$E,5,0),VLOOKUP(B33,Цены!$A:$G,7,0))*E33</f>
        <v>2220.46</v>
      </c>
      <c r="I33" s="193">
        <f>VLOOKUP(J28,'AVT Serial'!$A$54:$D$62,MATCH(J27,'AVT Serial'!$A$53:$D$53,0),0)</f>
        <v>9255218</v>
      </c>
      <c r="J33" s="41" t="str">
        <f>VLOOKUP(I33,Цены!$A:$B,2,0)</f>
        <v>Боковина короба AvanTech YOU, H187, NL600, цвет антрацит, левая</v>
      </c>
      <c r="K33" s="241">
        <f>IFERROR(VLOOKUP(I33,Цены!$A:$D,4,FALSE)," ")</f>
        <v>10</v>
      </c>
      <c r="L33" s="142">
        <f>L27</f>
        <v>1</v>
      </c>
      <c r="M33" s="21">
        <f>IFERROR(VLOOKUP(I33,Sale!$A:$E,5,0),VLOOKUP(I33,Цены!$A:$G,7,0))*L33</f>
        <v>3003.6899999999996</v>
      </c>
    </row>
    <row r="34" spans="2:14" ht="25.5" customHeight="1" x14ac:dyDescent="0.35">
      <c r="B34" s="193">
        <f>VLOOKUP(C28,'AVT Serial'!$F$42:$I$50,MATCH(C27,'AVT Serial'!$F$41:$I$41,0),0)</f>
        <v>9255197</v>
      </c>
      <c r="C34" s="41" t="str">
        <f>VLOOKUP(B34,Цены!$A:$B,2,0)</f>
        <v>Боковина ящика AvanTech YOU, H139, NL500, цвет антрацит, правая</v>
      </c>
      <c r="D34" s="241">
        <f>IFERROR(VLOOKUP(B34,Цены!$A:$D,4,FALSE)," ")</f>
        <v>20</v>
      </c>
      <c r="E34" s="142">
        <f>E27</f>
        <v>1</v>
      </c>
      <c r="F34" s="21">
        <f>IFERROR(VLOOKUP(B34,Sale!$A:$E,5,0),VLOOKUP(B34,Цены!$A:$G,7,0))*E34</f>
        <v>2220.46</v>
      </c>
      <c r="I34" s="193">
        <f>VLOOKUP(J28,'AVT Serial'!$F$54:$I$62,MATCH(J27,'AVT Serial'!$F$53:$I$53,0),0)</f>
        <v>9255219</v>
      </c>
      <c r="J34" s="41" t="str">
        <f>VLOOKUP(I34,Цены!$A:$B,2,0)</f>
        <v>Боковина короба AvanTech YOU, H187, NL600, цвет антрацит, правая</v>
      </c>
      <c r="K34" s="241">
        <f>IFERROR(VLOOKUP(I34,Цены!$A:$D,4,FALSE)," ")</f>
        <v>10</v>
      </c>
      <c r="L34" s="142">
        <f>L27</f>
        <v>1</v>
      </c>
      <c r="M34" s="21">
        <f>IFERROR(VLOOKUP(I34,Sale!$A:$E,5,0),VLOOKUP(I34,Цены!$A:$G,7,0))*L34</f>
        <v>3003.6899999999996</v>
      </c>
    </row>
    <row r="35" spans="2:14" ht="25.5" customHeight="1" x14ac:dyDescent="0.35">
      <c r="B35" s="193">
        <f>VLOOKUP(C28,'AVT Serial'!$A$30:$D$38,MATCH(C27,'AVT Serial'!$A$29:$D$29,0),0)</f>
        <v>9255827</v>
      </c>
      <c r="C35" s="41" t="str">
        <f>VLOOKUP(B35,Цены!$A:$B,2,0)</f>
        <v>Дизайн-профиль AvanTech YOU, NL500, цвет антрацит</v>
      </c>
      <c r="D35" s="241">
        <f>IFERROR(VLOOKUP(B35,Цены!$A:$D,4,FALSE)," ")</f>
        <v>200</v>
      </c>
      <c r="E35" s="142">
        <f>E27*2</f>
        <v>2</v>
      </c>
      <c r="F35" s="21">
        <f>IFERROR(VLOOKUP(B35,Sale!$A:$E,5,0),VLOOKUP(B35,Цены!$A:$G,7,0))*E35</f>
        <v>165.26</v>
      </c>
      <c r="I35" s="193">
        <f>VLOOKUP(J28,'AVT Serial'!$A$30:$D$38,MATCH(J27,'AVT Serial'!$A$29:$D$29,0),0)</f>
        <v>9255829</v>
      </c>
      <c r="J35" s="41" t="str">
        <f>VLOOKUP(I35,Цены!$A:$B,2,0)</f>
        <v>Дизайн-профиль AvanTech YOU, NL600, цвет антрацит</v>
      </c>
      <c r="K35" s="241">
        <f>IFERROR(VLOOKUP(I35,Цены!$A:$D,4,FALSE)," ")</f>
        <v>200</v>
      </c>
      <c r="L35" s="142">
        <f>L27*2</f>
        <v>2</v>
      </c>
      <c r="M35" s="21">
        <f>IFERROR(VLOOKUP(I35,Sale!$A:$E,5,0),VLOOKUP(I35,Цены!$A:$G,7,0))*L35</f>
        <v>172.3</v>
      </c>
    </row>
    <row r="36" spans="2:14" ht="25.5" customHeight="1" x14ac:dyDescent="0.35">
      <c r="B36" s="193">
        <v>9257884</v>
      </c>
      <c r="C36" s="41" t="str">
        <f>VLOOKUP(B36,Цены!$A:$B,2,0)</f>
        <v>Соединитель передней панели AvanTech YOU, H139, под прикручивание</v>
      </c>
      <c r="D36" s="241">
        <f>IFERROR(VLOOKUP(B36,Цены!$A:$D,4,FALSE)," ")</f>
        <v>200</v>
      </c>
      <c r="E36" s="142">
        <f>E27*2</f>
        <v>2</v>
      </c>
      <c r="F36" s="21">
        <f>IFERROR(VLOOKUP(B36,Sale!$A:$E,5,0),VLOOKUP(B36,Цены!$A:$G,7,0))*E36</f>
        <v>587.02</v>
      </c>
      <c r="I36" s="193">
        <v>9255838</v>
      </c>
      <c r="J36" s="41" t="str">
        <f>VLOOKUP(I36,Цены!$A:$B,2,0)</f>
        <v>Соединитель передней панели AvanTech YOU, H187/251, под прикручивание</v>
      </c>
      <c r="K36" s="241">
        <f>IFERROR(VLOOKUP(I36,Цены!$A:$D,4,FALSE)," ")</f>
        <v>200</v>
      </c>
      <c r="L36" s="142">
        <f>L27*2</f>
        <v>2</v>
      </c>
      <c r="M36" s="21">
        <f>IFERROR(VLOOKUP(I36,Sale!$A:$E,5,0),VLOOKUP(I36,Цены!$A:$G,7,0))*L36</f>
        <v>880.42</v>
      </c>
    </row>
    <row r="37" spans="2:14" ht="25.5" customHeight="1" x14ac:dyDescent="0.35">
      <c r="B37" s="193">
        <v>9257702</v>
      </c>
      <c r="C37" s="41" t="str">
        <f>VLOOKUP(B37,Цены!$A:$B,2,0)</f>
        <v>Стабилизатор задней стенки AvanTech YOU, пластик</v>
      </c>
      <c r="D37" s="241">
        <f>IFERROR(VLOOKUP(B37,Цены!$A:$D,4,FALSE)," ")</f>
        <v>200</v>
      </c>
      <c r="E37" s="142">
        <f>E27*2</f>
        <v>2</v>
      </c>
      <c r="F37" s="21">
        <f>IFERROR(VLOOKUP(B37,Sale!$A:$E,5,0),VLOOKUP(B37,Цены!$A:$G,7,0))*E37</f>
        <v>220.3</v>
      </c>
      <c r="I37" s="193">
        <v>9257702</v>
      </c>
      <c r="J37" s="41" t="str">
        <f>VLOOKUP(I37,Цены!$A:$B,2,0)</f>
        <v>Стабилизатор задней стенки AvanTech YOU, пластик</v>
      </c>
      <c r="K37" s="241">
        <f>IFERROR(VLOOKUP(I37,Цены!$A:$D,4,FALSE)," ")</f>
        <v>200</v>
      </c>
      <c r="L37" s="142">
        <f>L27*2</f>
        <v>2</v>
      </c>
      <c r="M37" s="21">
        <f>IFERROR(VLOOKUP(I37,Sale!$A:$E,5,0),VLOOKUP(I37,Цены!$A:$G,7,0))*L37</f>
        <v>220.3</v>
      </c>
    </row>
    <row r="38" spans="2:14" ht="25.5" customHeight="1" x14ac:dyDescent="0.35">
      <c r="B38" s="193">
        <f>VLOOKUP(C28,'AVT Serial'!$A$143:$F$151,MATCH(C29,'AVT Serial'!$A$142:$F$142,0),0)</f>
        <v>9256992</v>
      </c>
      <c r="C38" s="41" t="str">
        <f>VLOOKUP(B38,Цены!$A:$B,2,0)</f>
        <v>Направляющая Actro YOU, полного выдвижения, с демпфером Silent System, L (40 кг), EB21, NL500, левая</v>
      </c>
      <c r="D38" s="241">
        <f>IFERROR(VLOOKUP(B38,Цены!$A:$D,4,FALSE)," ")</f>
        <v>10</v>
      </c>
      <c r="E38" s="142">
        <f>E27</f>
        <v>1</v>
      </c>
      <c r="F38" s="21">
        <f>IFERROR(VLOOKUP(B38,Sale!$A:$E,5,0),VLOOKUP(B38,Цены!$A:$G,7,0))*E38</f>
        <v>1932.0000000000002</v>
      </c>
      <c r="I38" s="193">
        <f>VLOOKUP(J28,'AVT Serial'!$A$143:$F$151,MATCH(J29,'AVT Serial'!$A$142:$F$142,0),0)</f>
        <v>9268679</v>
      </c>
      <c r="J38" s="41" t="e">
        <f>VLOOKUP(I38,Цены!$A:$B,2,0)</f>
        <v>#N/A</v>
      </c>
      <c r="K38" s="241" t="str">
        <f>IFERROR(VLOOKUP(I38,Цены!$A:$D,4,FALSE)," ")</f>
        <v xml:space="preserve"> </v>
      </c>
      <c r="L38" s="142">
        <f>L27</f>
        <v>1</v>
      </c>
      <c r="M38" s="21" t="e">
        <f>IFERROR(VLOOKUP(I38,Sale!$A:$E,5,0),VLOOKUP(I38,Цены!$A:$G,7,0))*L38</f>
        <v>#N/A</v>
      </c>
    </row>
    <row r="39" spans="2:14" ht="25.5" customHeight="1" thickBot="1" x14ac:dyDescent="0.4">
      <c r="B39" s="135">
        <f>VLOOKUP(C28,'AVT Serial'!$A$156:$F$164,MATCH(C29,'AVT Serial'!$A$155:$F$155,0),0)</f>
        <v>9256993</v>
      </c>
      <c r="C39" s="42" t="str">
        <f>VLOOKUP(B39,Цены!$A:$B,2,0)</f>
        <v>Направляющая Actro YOU, полного выдвижения, с демпфером Silent System, L (40 кг), EB21, NL500, правая</v>
      </c>
      <c r="D39" s="242">
        <f>IFERROR(VLOOKUP(B39,Цены!$A:$D,4,FALSE)," ")</f>
        <v>10</v>
      </c>
      <c r="E39" s="143">
        <f>E27</f>
        <v>1</v>
      </c>
      <c r="F39" s="23">
        <f>IFERROR(VLOOKUP(B39,Sale!$A:$E,5,0),VLOOKUP(B39,Цены!$A:$G,7,0))*E39</f>
        <v>1932.0000000000002</v>
      </c>
      <c r="I39" s="135">
        <f>VLOOKUP(J28,'AVT Serial'!$A$156:$F$164,MATCH(J29,'AVT Serial'!$A$155:$F$155,0),0)</f>
        <v>9268680</v>
      </c>
      <c r="J39" s="42" t="e">
        <f>VLOOKUP(I39,Цены!$A:$B,2,0)</f>
        <v>#N/A</v>
      </c>
      <c r="K39" s="242" t="str">
        <f>IFERROR(VLOOKUP(I39,Цены!$A:$D,4,FALSE)," ")</f>
        <v xml:space="preserve"> </v>
      </c>
      <c r="L39" s="143">
        <f>L27</f>
        <v>1</v>
      </c>
      <c r="M39" s="23" t="e">
        <f>IFERROR(VLOOKUP(I39,Sale!$A:$E,5,0),VLOOKUP(I39,Цены!$A:$G,7,0))*L39</f>
        <v>#N/A</v>
      </c>
    </row>
    <row r="40" spans="2:14" x14ac:dyDescent="0.35">
      <c r="B40" s="43"/>
      <c r="C40" s="44"/>
      <c r="D40" s="44"/>
      <c r="E40" s="32"/>
      <c r="F40" s="45"/>
      <c r="I40" s="43"/>
      <c r="J40" s="44"/>
      <c r="K40" s="44"/>
      <c r="L40" s="32"/>
      <c r="M40" s="45"/>
    </row>
    <row r="41" spans="2:14" x14ac:dyDescent="0.35">
      <c r="B41" s="43"/>
      <c r="C41" s="44"/>
      <c r="D41" s="44"/>
      <c r="E41" s="32"/>
      <c r="F41" s="45"/>
      <c r="I41" s="43"/>
      <c r="J41" s="44"/>
      <c r="K41" s="44"/>
      <c r="L41" s="32"/>
      <c r="M41" s="45"/>
    </row>
    <row r="42" spans="2:14" ht="15" thickBot="1" x14ac:dyDescent="0.4">
      <c r="B42" s="43"/>
      <c r="C42" s="44"/>
      <c r="D42" s="44"/>
      <c r="E42" s="32"/>
      <c r="F42" s="45"/>
      <c r="I42" s="43"/>
      <c r="J42" s="44"/>
      <c r="K42" s="44"/>
      <c r="L42" s="32"/>
      <c r="M42" s="45"/>
    </row>
    <row r="43" spans="2:14" ht="21.75" customHeight="1" x14ac:dyDescent="0.35">
      <c r="B43" s="797" t="s">
        <v>408</v>
      </c>
      <c r="C43" s="798"/>
      <c r="D43" s="798"/>
      <c r="E43" s="798"/>
      <c r="F43" s="799"/>
    </row>
    <row r="44" spans="2:14" ht="172.5" customHeight="1" x14ac:dyDescent="0.35">
      <c r="B44" s="165"/>
      <c r="C44" s="166"/>
      <c r="D44" s="166"/>
      <c r="E44" s="166"/>
      <c r="F44" s="167"/>
      <c r="N44" s="37"/>
    </row>
    <row r="45" spans="2:14" ht="15.5" customHeight="1" x14ac:dyDescent="0.35">
      <c r="B45" s="165"/>
      <c r="C45" s="166"/>
      <c r="D45" s="166"/>
      <c r="E45" s="166"/>
      <c r="F45" s="167"/>
      <c r="N45" s="37"/>
    </row>
    <row r="46" spans="2:14" ht="15.5" customHeight="1" thickBot="1" x14ac:dyDescent="0.4">
      <c r="B46" s="165"/>
      <c r="C46" s="166"/>
      <c r="D46" s="166"/>
      <c r="E46" s="166"/>
      <c r="F46" s="167"/>
      <c r="N46" s="37"/>
    </row>
    <row r="47" spans="2:14" ht="18.5" customHeight="1" x14ac:dyDescent="0.35">
      <c r="B47" s="14" t="s">
        <v>80</v>
      </c>
      <c r="C47" s="827" t="s">
        <v>82</v>
      </c>
      <c r="D47" s="827"/>
      <c r="E47" s="737">
        <v>1</v>
      </c>
      <c r="F47" s="739" t="e">
        <f>SUM(F53:F60)</f>
        <v>#N/A</v>
      </c>
    </row>
    <row r="48" spans="2:14" ht="18.5" customHeight="1" x14ac:dyDescent="0.35">
      <c r="B48" s="237" t="s">
        <v>81</v>
      </c>
      <c r="C48" s="828" t="s">
        <v>89</v>
      </c>
      <c r="D48" s="828"/>
      <c r="E48" s="738"/>
      <c r="F48" s="740"/>
      <c r="I48" s="43"/>
      <c r="J48" s="44"/>
      <c r="K48" s="44"/>
      <c r="L48" s="32"/>
      <c r="M48" s="45"/>
    </row>
    <row r="49" spans="1:14" ht="18.5" customHeight="1" thickBot="1" x14ac:dyDescent="0.4">
      <c r="B49" s="15" t="s">
        <v>118</v>
      </c>
      <c r="C49" s="829" t="s">
        <v>420</v>
      </c>
      <c r="D49" s="829"/>
      <c r="E49" s="790"/>
      <c r="F49" s="831"/>
      <c r="I49" s="43"/>
      <c r="J49" s="44"/>
      <c r="K49" s="44"/>
      <c r="L49" s="32"/>
      <c r="M49" s="45"/>
    </row>
    <row r="50" spans="1:14" ht="15.75" customHeight="1" x14ac:dyDescent="0.35">
      <c r="B50" s="161"/>
      <c r="C50" s="227"/>
      <c r="D50" s="235"/>
      <c r="E50" s="788"/>
      <c r="F50" s="830"/>
      <c r="I50" s="43"/>
      <c r="J50" s="44"/>
      <c r="K50" s="44"/>
      <c r="L50" s="32"/>
      <c r="M50" s="45"/>
    </row>
    <row r="51" spans="1:14" ht="15.75" customHeight="1" thickBot="1" x14ac:dyDescent="0.4">
      <c r="B51" s="794"/>
      <c r="C51" s="795"/>
      <c r="D51" s="795"/>
      <c r="E51" s="795"/>
      <c r="F51" s="796"/>
      <c r="I51" s="43"/>
      <c r="J51" s="44"/>
      <c r="K51" s="44"/>
      <c r="L51" s="32"/>
      <c r="M51" s="45"/>
    </row>
    <row r="52" spans="1:14" ht="25.5" customHeight="1" x14ac:dyDescent="0.35">
      <c r="B52" s="16" t="s">
        <v>9</v>
      </c>
      <c r="C52" s="17" t="s">
        <v>10</v>
      </c>
      <c r="D52" s="239" t="s">
        <v>568</v>
      </c>
      <c r="E52" s="239" t="s">
        <v>567</v>
      </c>
      <c r="F52" s="18" t="s">
        <v>11</v>
      </c>
      <c r="I52" s="43"/>
      <c r="J52" s="44"/>
      <c r="K52" s="44"/>
      <c r="L52" s="32"/>
      <c r="M52" s="45"/>
    </row>
    <row r="53" spans="1:14" ht="25.5" customHeight="1" x14ac:dyDescent="0.35">
      <c r="B53" s="193">
        <f>VLOOKUP(C48,'AVT Serial'!$A$66:$D$74,MATCH(C47,'AVT Serial'!$A$65:$D$65,0),0)</f>
        <v>9255074</v>
      </c>
      <c r="C53" s="41" t="str">
        <f>VLOOKUP(B53,Цены!$A:$B,2,0)</f>
        <v>Боковина короба AvanTech YOU, H251, NL550, цвет серебристый, левая</v>
      </c>
      <c r="D53" s="241">
        <f>IFERROR(VLOOKUP(B53,Цены!$A:$D,4,FALSE)," ")</f>
        <v>10</v>
      </c>
      <c r="E53" s="142">
        <f>E47</f>
        <v>1</v>
      </c>
      <c r="F53" s="21">
        <f>IFERROR(VLOOKUP(B53,Sale!$A:$E,5,0),VLOOKUP(B53,Цены!$A:$G,7,0))*E53</f>
        <v>4611.3600000000006</v>
      </c>
      <c r="I53" s="43"/>
      <c r="J53" s="44"/>
      <c r="K53" s="44"/>
      <c r="L53" s="32"/>
      <c r="M53" s="45"/>
    </row>
    <row r="54" spans="1:14" ht="25.5" customHeight="1" x14ac:dyDescent="0.35">
      <c r="B54" s="193">
        <f>VLOOKUP(C48,'AVT Serial'!$F$66:$I$74,MATCH(C47,'AVT Serial'!$F$65:$I$65,0),0)</f>
        <v>9255075</v>
      </c>
      <c r="C54" s="41" t="str">
        <f>VLOOKUP(B54,Цены!$A:$B,2,0)</f>
        <v>Боковина короба AvanTech YOU, H251, NL550, цвет серебристый, правая</v>
      </c>
      <c r="D54" s="241">
        <f>IFERROR(VLOOKUP(B54,Цены!$A:$D,4,FALSE)," ")</f>
        <v>10</v>
      </c>
      <c r="E54" s="142">
        <f>E47</f>
        <v>1</v>
      </c>
      <c r="F54" s="21">
        <f>IFERROR(VLOOKUP(B54,Sale!$A:$E,5,0),VLOOKUP(B54,Цены!$A:$G,7,0))*E54</f>
        <v>4611.3600000000006</v>
      </c>
      <c r="I54" s="43"/>
      <c r="J54" s="44"/>
      <c r="K54" s="44"/>
      <c r="L54" s="32"/>
      <c r="M54" s="45"/>
    </row>
    <row r="55" spans="1:14" ht="25.5" customHeight="1" x14ac:dyDescent="0.35">
      <c r="B55" s="193">
        <f>VLOOKUP(C48,'AVT Serial'!$A$30:$D$38,MATCH(C47,'AVT Serial'!$A$29:$D$29,0),0)</f>
        <v>9255810</v>
      </c>
      <c r="C55" s="41" t="str">
        <f>VLOOKUP(B55,Цены!$A:$B,2,0)</f>
        <v>Дизайн-профиль AvanTech YOU, NL550, цвет серебристый</v>
      </c>
      <c r="D55" s="241">
        <f>IFERROR(VLOOKUP(B55,Цены!$A:$D,4,FALSE)," ")</f>
        <v>200</v>
      </c>
      <c r="E55" s="142">
        <f>E47*2</f>
        <v>2</v>
      </c>
      <c r="F55" s="21">
        <f>IFERROR(VLOOKUP(B55,Sale!$A:$E,5,0),VLOOKUP(B55,Цены!$A:$G,7,0))*E55</f>
        <v>168.08</v>
      </c>
      <c r="I55" s="43"/>
      <c r="J55" s="44"/>
      <c r="K55" s="44"/>
      <c r="L55" s="32"/>
      <c r="M55" s="45"/>
    </row>
    <row r="56" spans="1:14" ht="25.5" customHeight="1" x14ac:dyDescent="0.35">
      <c r="B56" s="193">
        <v>9255838</v>
      </c>
      <c r="C56" s="41" t="str">
        <f>VLOOKUP(B56,Цены!$A:$B,2,0)</f>
        <v>Соединитель передней панели AvanTech YOU, H187/251, под прикручивание</v>
      </c>
      <c r="D56" s="241">
        <f>IFERROR(VLOOKUP(B56,Цены!$A:$D,4,FALSE)," ")</f>
        <v>200</v>
      </c>
      <c r="E56" s="142">
        <f>E47*2</f>
        <v>2</v>
      </c>
      <c r="F56" s="21">
        <f>IFERROR(VLOOKUP(B56,Sale!$A:$E,5,0),VLOOKUP(B56,Цены!$A:$G,7,0))*E56</f>
        <v>880.42</v>
      </c>
      <c r="I56" s="43"/>
      <c r="J56" s="44"/>
      <c r="K56" s="44"/>
      <c r="L56" s="32"/>
      <c r="M56" s="45"/>
    </row>
    <row r="57" spans="1:14" ht="25.5" customHeight="1" x14ac:dyDescent="0.35">
      <c r="B57" s="193">
        <v>9257887</v>
      </c>
      <c r="C57" s="41" t="str">
        <f>VLOOKUP(B57,Цены!$A:$B,2,0)</f>
        <v>Соединитель передней панели AvanTech YOU,стабилизатор, H251, под прикручивание</v>
      </c>
      <c r="D57" s="241">
        <f>IFERROR(VLOOKUP(B57,Цены!$A:$D,4,FALSE)," ")</f>
        <v>200</v>
      </c>
      <c r="E57" s="142">
        <f>E47*2</f>
        <v>2</v>
      </c>
      <c r="F57" s="21">
        <f>IFERROR(VLOOKUP(B57,Sale!$A:$E,5,0),VLOOKUP(B57,Цены!$A:$G,7,0))*E57</f>
        <v>146.84</v>
      </c>
      <c r="I57" s="43"/>
      <c r="J57" s="44"/>
      <c r="K57" s="44"/>
      <c r="L57" s="32"/>
      <c r="M57" s="45"/>
    </row>
    <row r="58" spans="1:14" ht="25.5" customHeight="1" x14ac:dyDescent="0.35">
      <c r="B58" s="193">
        <v>9257702</v>
      </c>
      <c r="C58" s="41" t="str">
        <f>VLOOKUP(B58,Цены!$A:$B,2,0)</f>
        <v>Стабилизатор задней стенки AvanTech YOU, пластик</v>
      </c>
      <c r="D58" s="241">
        <f>IFERROR(VLOOKUP(B58,Цены!$A:$D,4,FALSE)," ")</f>
        <v>200</v>
      </c>
      <c r="E58" s="142">
        <f>E47*3</f>
        <v>3</v>
      </c>
      <c r="F58" s="21">
        <f>IFERROR(VLOOKUP(B58,Sale!$A:$E,5,0),VLOOKUP(B58,Цены!$A:$G,7,0))*E58</f>
        <v>330.45000000000005</v>
      </c>
      <c r="I58" s="43"/>
      <c r="J58" s="44"/>
      <c r="K58" s="44"/>
      <c r="L58" s="32"/>
      <c r="M58" s="45"/>
    </row>
    <row r="59" spans="1:14" ht="25.5" customHeight="1" x14ac:dyDescent="0.35">
      <c r="B59" s="193">
        <f>VLOOKUP(C48,'AVT Serial'!$A$143:$F$151,MATCH(C49,'AVT Serial'!$A$142:$F$142,0),0)</f>
        <v>9256996</v>
      </c>
      <c r="C59" s="41" t="e">
        <f>VLOOKUP(B59,Цены!$A:$B,2,0)</f>
        <v>#N/A</v>
      </c>
      <c r="D59" s="241" t="str">
        <f>IFERROR(VLOOKUP(B59,Цены!$A:$D,4,FALSE)," ")</f>
        <v xml:space="preserve"> </v>
      </c>
      <c r="E59" s="142">
        <f>E47</f>
        <v>1</v>
      </c>
      <c r="F59" s="21" t="e">
        <f>IFERROR(VLOOKUP(B59,Sale!$A:$E,5,0),VLOOKUP(B59,Цены!$A:$G,7,0))*E59</f>
        <v>#N/A</v>
      </c>
      <c r="I59" s="43"/>
      <c r="J59" s="44"/>
      <c r="K59" s="44"/>
      <c r="L59" s="32"/>
      <c r="M59" s="45"/>
    </row>
    <row r="60" spans="1:14" ht="25.5" customHeight="1" thickBot="1" x14ac:dyDescent="0.4">
      <c r="B60" s="135">
        <f>VLOOKUP(C48,'AVT Serial'!$A$156:$F$164,MATCH(C49,'AVT Serial'!$A$155:$F$155,0),0)</f>
        <v>9256997</v>
      </c>
      <c r="C60" s="42" t="e">
        <f>VLOOKUP(B60,Цены!$A:$B,2,0)</f>
        <v>#N/A</v>
      </c>
      <c r="D60" s="242" t="str">
        <f>IFERROR(VLOOKUP(B60,Цены!$A:$D,4,FALSE)," ")</f>
        <v xml:space="preserve"> </v>
      </c>
      <c r="E60" s="143">
        <f>E47</f>
        <v>1</v>
      </c>
      <c r="F60" s="23" t="e">
        <f>IFERROR(VLOOKUP(B60,Sale!$A:$E,5,0),VLOOKUP(B60,Цены!$A:$G,7,0))*E60</f>
        <v>#N/A</v>
      </c>
      <c r="I60" s="43"/>
      <c r="J60" s="44"/>
      <c r="K60" s="44"/>
      <c r="L60" s="32"/>
      <c r="M60" s="45"/>
    </row>
    <row r="61" spans="1:14" x14ac:dyDescent="0.35">
      <c r="B61" s="43"/>
      <c r="C61" s="44"/>
      <c r="D61" s="44"/>
      <c r="E61" s="32"/>
      <c r="F61" s="45"/>
      <c r="I61" s="43"/>
      <c r="J61" s="44"/>
      <c r="K61" s="44"/>
      <c r="L61" s="32"/>
      <c r="M61" s="45"/>
    </row>
    <row r="62" spans="1:14" x14ac:dyDescent="0.35">
      <c r="B62" s="43"/>
      <c r="C62" s="44"/>
      <c r="D62" s="44"/>
      <c r="E62" s="32"/>
      <c r="F62" s="45"/>
      <c r="I62" s="43"/>
      <c r="J62" s="44"/>
      <c r="K62" s="44"/>
      <c r="L62" s="32"/>
      <c r="M62" s="45"/>
    </row>
    <row r="63" spans="1:14" x14ac:dyDescent="0.35">
      <c r="B63" s="43"/>
      <c r="C63" s="44"/>
      <c r="D63" s="44"/>
      <c r="E63" s="32"/>
      <c r="F63" s="45"/>
      <c r="I63" s="43"/>
      <c r="J63" s="44"/>
      <c r="K63" s="44"/>
      <c r="L63" s="32"/>
      <c r="M63" s="45"/>
    </row>
    <row r="64" spans="1:14" s="192" customFormat="1" ht="28.5" x14ac:dyDescent="0.65">
      <c r="A64" s="753" t="s">
        <v>451</v>
      </c>
      <c r="B64" s="753"/>
      <c r="C64" s="753"/>
      <c r="D64" s="753"/>
      <c r="E64" s="753"/>
      <c r="F64" s="753"/>
      <c r="G64" s="753"/>
      <c r="H64" s="753"/>
      <c r="I64" s="753"/>
      <c r="J64" s="753"/>
      <c r="K64" s="753"/>
      <c r="L64" s="753"/>
      <c r="M64" s="753"/>
      <c r="N64" s="753"/>
    </row>
    <row r="65" spans="2:13" ht="15" thickBot="1" x14ac:dyDescent="0.4"/>
    <row r="66" spans="2:13" ht="24" thickBot="1" x14ac:dyDescent="0.4">
      <c r="B66" s="797" t="s">
        <v>452</v>
      </c>
      <c r="C66" s="798"/>
      <c r="D66" s="798"/>
      <c r="E66" s="798"/>
      <c r="F66" s="799"/>
      <c r="I66" s="797" t="s">
        <v>453</v>
      </c>
      <c r="J66" s="798"/>
      <c r="K66" s="798"/>
      <c r="L66" s="798"/>
      <c r="M66" s="799"/>
    </row>
    <row r="67" spans="2:13" ht="172.5" customHeight="1" thickBot="1" x14ac:dyDescent="0.4">
      <c r="B67" s="168"/>
      <c r="C67" s="169"/>
      <c r="D67" s="169"/>
      <c r="E67" s="169"/>
      <c r="F67" s="170"/>
      <c r="I67" s="168"/>
      <c r="J67" s="169"/>
      <c r="K67" s="169"/>
      <c r="L67" s="169"/>
      <c r="M67" s="170"/>
    </row>
    <row r="68" spans="2:13" ht="18.5" customHeight="1" x14ac:dyDescent="0.35">
      <c r="B68" s="14" t="s">
        <v>80</v>
      </c>
      <c r="C68" s="827" t="s">
        <v>67</v>
      </c>
      <c r="D68" s="827"/>
      <c r="E68" s="737">
        <v>1</v>
      </c>
      <c r="F68" s="739" t="e">
        <f>SUM(F74:F81)</f>
        <v>#N/A</v>
      </c>
      <c r="I68" s="14" t="s">
        <v>80</v>
      </c>
      <c r="J68" s="827" t="s">
        <v>69</v>
      </c>
      <c r="K68" s="827"/>
      <c r="L68" s="737">
        <v>1</v>
      </c>
      <c r="M68" s="739">
        <f>SUM(M74:M81)</f>
        <v>24588.030000000002</v>
      </c>
    </row>
    <row r="69" spans="2:13" ht="18.5" customHeight="1" x14ac:dyDescent="0.35">
      <c r="B69" s="237" t="s">
        <v>81</v>
      </c>
      <c r="C69" s="828" t="s">
        <v>89</v>
      </c>
      <c r="D69" s="828"/>
      <c r="E69" s="738"/>
      <c r="F69" s="740"/>
      <c r="I69" s="237" t="s">
        <v>81</v>
      </c>
      <c r="J69" s="828" t="s">
        <v>85</v>
      </c>
      <c r="K69" s="828"/>
      <c r="L69" s="738"/>
      <c r="M69" s="740"/>
    </row>
    <row r="70" spans="2:13" ht="18.5" customHeight="1" x14ac:dyDescent="0.35">
      <c r="B70" s="237" t="s">
        <v>118</v>
      </c>
      <c r="C70" s="828" t="s">
        <v>420</v>
      </c>
      <c r="D70" s="828"/>
      <c r="E70" s="738"/>
      <c r="F70" s="740"/>
      <c r="I70" s="237" t="s">
        <v>118</v>
      </c>
      <c r="J70" s="828" t="s">
        <v>420</v>
      </c>
      <c r="K70" s="828"/>
      <c r="L70" s="738"/>
      <c r="M70" s="740"/>
    </row>
    <row r="71" spans="2:13" ht="18.5" customHeight="1" thickBot="1" x14ac:dyDescent="0.4">
      <c r="B71" s="15" t="s">
        <v>343</v>
      </c>
      <c r="C71" s="829" t="s">
        <v>557</v>
      </c>
      <c r="D71" s="829"/>
      <c r="E71" s="790"/>
      <c r="F71" s="831"/>
      <c r="I71" s="15" t="s">
        <v>343</v>
      </c>
      <c r="J71" s="829" t="s">
        <v>344</v>
      </c>
      <c r="K71" s="829"/>
      <c r="L71" s="790"/>
      <c r="M71" s="831"/>
    </row>
    <row r="72" spans="2:13" ht="19.5" customHeight="1" thickBot="1" x14ac:dyDescent="0.4">
      <c r="B72" s="161"/>
      <c r="C72" s="227"/>
      <c r="D72" s="235"/>
      <c r="E72" s="788"/>
      <c r="F72" s="830"/>
      <c r="I72" s="161"/>
      <c r="J72" s="227"/>
      <c r="K72" s="235"/>
      <c r="L72" s="788"/>
      <c r="M72" s="830"/>
    </row>
    <row r="73" spans="2:13" ht="25.5" customHeight="1" x14ac:dyDescent="0.35">
      <c r="B73" s="16" t="s">
        <v>9</v>
      </c>
      <c r="C73" s="17" t="s">
        <v>10</v>
      </c>
      <c r="D73" s="239" t="s">
        <v>568</v>
      </c>
      <c r="E73" s="239" t="s">
        <v>567</v>
      </c>
      <c r="F73" s="18" t="s">
        <v>11</v>
      </c>
      <c r="I73" s="16" t="s">
        <v>9</v>
      </c>
      <c r="J73" s="17" t="s">
        <v>10</v>
      </c>
      <c r="K73" s="239" t="s">
        <v>568</v>
      </c>
      <c r="L73" s="239" t="s">
        <v>567</v>
      </c>
      <c r="M73" s="18" t="s">
        <v>11</v>
      </c>
    </row>
    <row r="74" spans="2:13" ht="25.5" customHeight="1" x14ac:dyDescent="0.35">
      <c r="B74" s="193">
        <f>VLOOKUP(C71,'AVT Serial'!$A$78:$D$87,MATCH(AVT!C68,'AVT Serial'!$A$77:$D$77,0),0)</f>
        <v>9255701</v>
      </c>
      <c r="C74" s="41" t="str">
        <f>VLOOKUP(B74,Цены!$A:$B,2,0)</f>
        <v>Передняя панель внутреннего ящика AvanTech YOU, H101, KD16, KB800, цвет антрацит</v>
      </c>
      <c r="D74" s="241">
        <f>IFERROR(VLOOKUP(B74,Цены!$A:$D,4,FALSE)," ")</f>
        <v>10</v>
      </c>
      <c r="E74" s="142">
        <f>E68</f>
        <v>1</v>
      </c>
      <c r="F74" s="21">
        <f>IFERROR(VLOOKUP(B74,Sale!$A:$E,5,0),VLOOKUP(B74,Цены!$A:$G,7,0))*E74</f>
        <v>5701.5400000000009</v>
      </c>
      <c r="I74" s="193">
        <f>VLOOKUP(J71,'AVT Serial'!A91:D100,MATCH(AVT!J68,'AVT Serial'!A90:D90,0),0)</f>
        <v>9257274</v>
      </c>
      <c r="J74" s="41" t="str">
        <f>VLOOKUP(I74,Цены!$A:$B,2,0)</f>
        <v>Передняя панель внутреннего ящика AvanTech YOU, H139, L2000, алюминий, цвет белый</v>
      </c>
      <c r="K74" s="241">
        <f>IFERROR(VLOOKUP(I74,Цены!$A:$D,4,FALSE)," ")</f>
        <v>1</v>
      </c>
      <c r="L74" s="142">
        <f>L68</f>
        <v>1</v>
      </c>
      <c r="M74" s="21">
        <f>IFERROR(VLOOKUP(I74,Sale!$A:$E,5,0),VLOOKUP(I74,Цены!$A:$G,7,0))*L74</f>
        <v>15483.489999999998</v>
      </c>
    </row>
    <row r="75" spans="2:13" ht="25.5" customHeight="1" x14ac:dyDescent="0.35">
      <c r="B75" s="193" t="str">
        <f>VLOOKUP(C71,'AVT Serial'!$F$78:$I$87,MATCH(AVT!C68,'AVT Serial'!$F$77:$I$77,0),0)</f>
        <v>-</v>
      </c>
      <c r="C75" s="41" t="str">
        <f>VLOOKUP(B75,Цены!$A:$B,2,0)</f>
        <v>-</v>
      </c>
      <c r="D75" s="241">
        <f>IFERROR(VLOOKUP(B75,Цены!$A:$D,4,FALSE)," ")</f>
        <v>0</v>
      </c>
      <c r="E75" s="142">
        <f>E68</f>
        <v>1</v>
      </c>
      <c r="F75" s="21">
        <f>IFERROR(VLOOKUP(B75,Sale!$A:$E,5,0),VLOOKUP(B75,Цены!$A:$G,7,0))*E75</f>
        <v>0</v>
      </c>
      <c r="I75" s="193">
        <f>VLOOKUP(J71,'AVT Serial'!F91:I100,MATCH(AVT!J68,'AVT Serial'!F90:I90,0),0)</f>
        <v>9257616</v>
      </c>
      <c r="J75" s="41" t="str">
        <f>VLOOKUP(I75,Цены!$A:$B,2,0)</f>
        <v>Комплект соединителей передней панели внутреннего ящика AvanTech YOU, H139, цвет белый</v>
      </c>
      <c r="K75" s="241">
        <f>IFERROR(VLOOKUP(I75,Цены!$A:$D,4,FALSE)," ")</f>
        <v>1</v>
      </c>
      <c r="L75" s="142">
        <f>L68</f>
        <v>1</v>
      </c>
      <c r="M75" s="21">
        <f>IFERROR(VLOOKUP(I75,Sale!$A:$E,5,0),VLOOKUP(I75,Цены!$A:$G,7,0))*L75</f>
        <v>793.2</v>
      </c>
    </row>
    <row r="76" spans="2:13" ht="25.5" customHeight="1" x14ac:dyDescent="0.35">
      <c r="B76" s="193">
        <f>VLOOKUP(C69,'AVT Serial'!$A$17:$D$25,MATCH(C68,'AVT Serial'!$A$16:$D$16,0),0)</f>
        <v>9255180</v>
      </c>
      <c r="C76" s="41" t="str">
        <f>VLOOKUP(B76,Цены!$A:$B,2,0)</f>
        <v>Боковина ящика AvanTech YOU, H101, NL550, цвет антрацит, левая</v>
      </c>
      <c r="D76" s="241">
        <f>IFERROR(VLOOKUP(B76,Цены!$A:$D,4,FALSE)," ")</f>
        <v>20</v>
      </c>
      <c r="E76" s="142">
        <f>E68</f>
        <v>1</v>
      </c>
      <c r="F76" s="21">
        <f>IFERROR(VLOOKUP(B76,Sale!$A:$E,5,0),VLOOKUP(B76,Цены!$A:$G,7,0))*E76</f>
        <v>1772.6299999999999</v>
      </c>
      <c r="I76" s="193">
        <f>VLOOKUP(J69,'AVT Serial'!$A$42:$D$50,MATCH(J68,'AVT Serial'!$A$41:$D$41,0),0)</f>
        <v>9255110</v>
      </c>
      <c r="J76" s="41" t="str">
        <f>VLOOKUP(I76,Цены!$A:$B,2,0)</f>
        <v>Боковина ящика AvanTech YOU, H139, NL350, цвет белый, левая</v>
      </c>
      <c r="K76" s="241">
        <f>IFERROR(VLOOKUP(I76,Цены!$A:$D,4,FALSE)," ")</f>
        <v>20</v>
      </c>
      <c r="L76" s="142">
        <f>L68</f>
        <v>1</v>
      </c>
      <c r="M76" s="21">
        <f>IFERROR(VLOOKUP(I76,Sale!$A:$E,5,0),VLOOKUP(I76,Цены!$A:$G,7,0))*L76</f>
        <v>2106.25</v>
      </c>
    </row>
    <row r="77" spans="2:13" ht="25.5" customHeight="1" x14ac:dyDescent="0.35">
      <c r="B77" s="193">
        <f>VLOOKUP(C69,'AVT Serial'!$F$17:$I$25,MATCH(C68,'AVT Serial'!$F$16:$I$16,0),0)</f>
        <v>9255181</v>
      </c>
      <c r="C77" s="41" t="str">
        <f>VLOOKUP(B77,Цены!$A:$B,2,0)</f>
        <v>Боковина ящика AvanTech YOU, H101, NL550, цвет антрацит, правая</v>
      </c>
      <c r="D77" s="241">
        <f>IFERROR(VLOOKUP(B77,Цены!$A:$D,4,FALSE)," ")</f>
        <v>20</v>
      </c>
      <c r="E77" s="142">
        <f>E68</f>
        <v>1</v>
      </c>
      <c r="F77" s="21">
        <f>IFERROR(VLOOKUP(B77,Sale!$A:$E,5,0),VLOOKUP(B77,Цены!$A:$G,7,0))*E77</f>
        <v>1772.6299999999999</v>
      </c>
      <c r="I77" s="193">
        <f>VLOOKUP(J69,'AVT Serial'!$F$42:$I$50,MATCH(J68,'AVT Serial'!$F$41:$I$41,0),0)</f>
        <v>9255111</v>
      </c>
      <c r="J77" s="41" t="str">
        <f>VLOOKUP(I77,Цены!$A:$B,2,0)</f>
        <v>Боковина ящика AvanTech YOU, H139, NL350, цвет белый, правая</v>
      </c>
      <c r="K77" s="241">
        <f>IFERROR(VLOOKUP(I77,Цены!$A:$D,4,FALSE)," ")</f>
        <v>20</v>
      </c>
      <c r="L77" s="142">
        <f>L68</f>
        <v>1</v>
      </c>
      <c r="M77" s="21">
        <f>IFERROR(VLOOKUP(I77,Sale!$A:$E,5,0),VLOOKUP(I77,Цены!$A:$G,7,0))*L77</f>
        <v>2106.25</v>
      </c>
    </row>
    <row r="78" spans="2:13" ht="25.5" customHeight="1" x14ac:dyDescent="0.35">
      <c r="B78" s="193">
        <f>VLOOKUP(C69,'AVT Serial'!$A$30:$D$38,MATCH(C68,'AVT Serial'!$A$29:$D$29,0),0)</f>
        <v>9255828</v>
      </c>
      <c r="C78" s="41" t="str">
        <f>VLOOKUP(B78,Цены!$A:$B,2,0)</f>
        <v>Дизайн-профиль AvanTech YOU, NL550, цвет антрацит</v>
      </c>
      <c r="D78" s="241">
        <f>IFERROR(VLOOKUP(B78,Цены!$A:$D,4,FALSE)," ")</f>
        <v>200</v>
      </c>
      <c r="E78" s="142">
        <f>E68*2</f>
        <v>2</v>
      </c>
      <c r="F78" s="21">
        <f>IFERROR(VLOOKUP(B78,Sale!$A:$E,5,0),VLOOKUP(B78,Цены!$A:$G,7,0))*E78</f>
        <v>168.08</v>
      </c>
      <c r="I78" s="193">
        <f>VLOOKUP(J69,'AVT Serial'!$A$30:$D$38,MATCH(J68,'AVT Serial'!$A$29:$D$29,0),0)</f>
        <v>9255815</v>
      </c>
      <c r="J78" s="41" t="str">
        <f>VLOOKUP(I78,Цены!$A:$B,2,0)</f>
        <v>Дизайн-профиль AvanTech YOU, NL350, цвет белый</v>
      </c>
      <c r="K78" s="241">
        <f>IFERROR(VLOOKUP(I78,Цены!$A:$D,4,FALSE)," ")</f>
        <v>200</v>
      </c>
      <c r="L78" s="142">
        <f>L68*2</f>
        <v>2</v>
      </c>
      <c r="M78" s="21">
        <f>IFERROR(VLOOKUP(I78,Sale!$A:$E,5,0),VLOOKUP(I78,Цены!$A:$G,7,0))*L78</f>
        <v>156.74</v>
      </c>
    </row>
    <row r="79" spans="2:13" ht="25.5" customHeight="1" x14ac:dyDescent="0.35">
      <c r="B79" s="193">
        <v>9257702</v>
      </c>
      <c r="C79" s="41" t="str">
        <f>VLOOKUP(B79,Цены!$A:$B,2,0)</f>
        <v>Стабилизатор задней стенки AvanTech YOU, пластик</v>
      </c>
      <c r="D79" s="241">
        <f>IFERROR(VLOOKUP(B79,Цены!$A:$D,4,FALSE)," ")</f>
        <v>200</v>
      </c>
      <c r="E79" s="142">
        <f>E68*2</f>
        <v>2</v>
      </c>
      <c r="F79" s="21">
        <f>IFERROR(VLOOKUP(B79,Sale!$A:$E,5,0),VLOOKUP(B79,Цены!$A:$G,7,0))*E79</f>
        <v>220.3</v>
      </c>
      <c r="I79" s="193">
        <v>9257702</v>
      </c>
      <c r="J79" s="41" t="str">
        <f>VLOOKUP(I79,Цены!$A:$B,2,0)</f>
        <v>Стабилизатор задней стенки AvanTech YOU, пластик</v>
      </c>
      <c r="K79" s="241">
        <f>IFERROR(VLOOKUP(I79,Цены!$A:$D,4,FALSE)," ")</f>
        <v>200</v>
      </c>
      <c r="L79" s="142">
        <f>L68*2</f>
        <v>2</v>
      </c>
      <c r="M79" s="21">
        <f>IFERROR(VLOOKUP(I79,Sale!$A:$E,5,0),VLOOKUP(I79,Цены!$A:$G,7,0))*L79</f>
        <v>220.3</v>
      </c>
    </row>
    <row r="80" spans="2:13" ht="25.5" customHeight="1" x14ac:dyDescent="0.35">
      <c r="B80" s="193">
        <f>VLOOKUP(C69,'AVT Serial'!$A$143:$F$151,MATCH(C70,'AVT Serial'!$A$142:$F$142,0),0)</f>
        <v>9256996</v>
      </c>
      <c r="C80" s="41" t="e">
        <f>VLOOKUP(B80,Цены!$A:$B,2,0)</f>
        <v>#N/A</v>
      </c>
      <c r="D80" s="241" t="str">
        <f>IFERROR(VLOOKUP(B80,Цены!$A:$D,4,FALSE)," ")</f>
        <v xml:space="preserve"> </v>
      </c>
      <c r="E80" s="142">
        <f>E68</f>
        <v>1</v>
      </c>
      <c r="F80" s="21" t="e">
        <f>IFERROR(VLOOKUP(B80,Sale!$A:$E,5,0),VLOOKUP(B80,Цены!$A:$G,7,0))*E80</f>
        <v>#N/A</v>
      </c>
      <c r="I80" s="193">
        <f>VLOOKUP(J69,'AVT Serial'!$A$143:$F$151,MATCH(J70,'AVT Serial'!$A$142:$F$142,0),0)</f>
        <v>9256980</v>
      </c>
      <c r="J80" s="41" t="str">
        <f>VLOOKUP(I80,Цены!$A:$B,2,0)</f>
        <v>Направляющая Actro YOU, полного выдвижения, с демпфером Silent System, L (40 кг), EB21, NL350, левая</v>
      </c>
      <c r="K80" s="241">
        <f>IFERROR(VLOOKUP(I80,Цены!$A:$D,4,FALSE)," ")</f>
        <v>10</v>
      </c>
      <c r="L80" s="142">
        <f>L68</f>
        <v>1</v>
      </c>
      <c r="M80" s="21">
        <f>IFERROR(VLOOKUP(I80,Sale!$A:$E,5,0),VLOOKUP(I80,Цены!$A:$G,7,0))*L80</f>
        <v>1860.9</v>
      </c>
    </row>
    <row r="81" spans="2:13" ht="25.5" customHeight="1" thickBot="1" x14ac:dyDescent="0.4">
      <c r="B81" s="135">
        <f>VLOOKUP(C69,'AVT Serial'!$A$156:$F$164,MATCH(C70,'AVT Serial'!$A$155:$F$155,0),0)</f>
        <v>9256997</v>
      </c>
      <c r="C81" s="42" t="e">
        <f>VLOOKUP(B81,Цены!$A:$B,2,0)</f>
        <v>#N/A</v>
      </c>
      <c r="D81" s="242" t="str">
        <f>IFERROR(VLOOKUP(B81,Цены!$A:$D,4,FALSE)," ")</f>
        <v xml:space="preserve"> </v>
      </c>
      <c r="E81" s="143">
        <f>E68</f>
        <v>1</v>
      </c>
      <c r="F81" s="23" t="e">
        <f>IFERROR(VLOOKUP(B81,Sale!$A:$E,5,0),VLOOKUP(B81,Цены!$A:$G,7,0))*E81</f>
        <v>#N/A</v>
      </c>
      <c r="I81" s="135">
        <f>VLOOKUP(J69,'AVT Serial'!$A$156:$F$164,MATCH(J70,'AVT Serial'!$A$155:$F$155,0),0)</f>
        <v>9256981</v>
      </c>
      <c r="J81" s="42" t="str">
        <f>VLOOKUP(I81,Цены!$A:$B,2,0)</f>
        <v>Направляющая Actro YOU, полного выдвижения, с демпфером Silent System, L (40 кг), EB21, NL350, правая</v>
      </c>
      <c r="K81" s="242">
        <f>IFERROR(VLOOKUP(I81,Цены!$A:$D,4,FALSE)," ")</f>
        <v>10</v>
      </c>
      <c r="L81" s="143">
        <f>L68</f>
        <v>1</v>
      </c>
      <c r="M81" s="23">
        <f>IFERROR(VLOOKUP(I81,Sale!$A:$E,5,0),VLOOKUP(I81,Цены!$A:$G,7,0))*L81</f>
        <v>1860.9</v>
      </c>
    </row>
    <row r="82" spans="2:13" x14ac:dyDescent="0.35">
      <c r="I82" s="203"/>
      <c r="J82" s="44"/>
      <c r="K82" s="44"/>
      <c r="L82" s="232"/>
      <c r="M82" s="45"/>
    </row>
    <row r="84" spans="2:13" ht="15" thickBot="1" x14ac:dyDescent="0.4"/>
    <row r="85" spans="2:13" ht="23.5" x14ac:dyDescent="0.35">
      <c r="B85" s="797" t="s">
        <v>454</v>
      </c>
      <c r="C85" s="798"/>
      <c r="D85" s="798"/>
      <c r="E85" s="798"/>
      <c r="F85" s="799"/>
    </row>
    <row r="86" spans="2:13" ht="172.5" customHeight="1" thickBot="1" x14ac:dyDescent="0.4">
      <c r="B86" s="165"/>
      <c r="C86" s="166"/>
      <c r="D86" s="166"/>
      <c r="E86" s="166"/>
      <c r="F86" s="167"/>
    </row>
    <row r="87" spans="2:13" ht="18.5" customHeight="1" x14ac:dyDescent="0.35">
      <c r="B87" s="14" t="s">
        <v>80</v>
      </c>
      <c r="C87" s="832" t="s">
        <v>82</v>
      </c>
      <c r="D87" s="833"/>
      <c r="E87" s="737">
        <v>1</v>
      </c>
      <c r="F87" s="739">
        <f>SUM(F93:F100)</f>
        <v>19528.070000000003</v>
      </c>
    </row>
    <row r="88" spans="2:13" ht="18.5" customHeight="1" x14ac:dyDescent="0.35">
      <c r="B88" s="228" t="s">
        <v>81</v>
      </c>
      <c r="C88" s="834" t="s">
        <v>84</v>
      </c>
      <c r="D88" s="835"/>
      <c r="E88" s="738"/>
      <c r="F88" s="740"/>
    </row>
    <row r="89" spans="2:13" ht="18.5" customHeight="1" x14ac:dyDescent="0.35">
      <c r="B89" s="228" t="s">
        <v>118</v>
      </c>
      <c r="C89" s="834" t="s">
        <v>420</v>
      </c>
      <c r="D89" s="835"/>
      <c r="E89" s="738"/>
      <c r="F89" s="740"/>
    </row>
    <row r="90" spans="2:13" ht="18.5" customHeight="1" thickBot="1" x14ac:dyDescent="0.4">
      <c r="B90" s="15" t="s">
        <v>343</v>
      </c>
      <c r="C90" s="836" t="s">
        <v>349</v>
      </c>
      <c r="D90" s="837"/>
      <c r="E90" s="790"/>
      <c r="F90" s="831"/>
    </row>
    <row r="91" spans="2:13" ht="15" thickBot="1" x14ac:dyDescent="0.4">
      <c r="B91" s="794"/>
      <c r="C91" s="795"/>
      <c r="D91" s="795"/>
      <c r="E91" s="795"/>
      <c r="F91" s="796"/>
    </row>
    <row r="92" spans="2:13" ht="24" x14ac:dyDescent="0.35">
      <c r="B92" s="16" t="s">
        <v>9</v>
      </c>
      <c r="C92" s="17" t="s">
        <v>10</v>
      </c>
      <c r="D92" s="239" t="s">
        <v>568</v>
      </c>
      <c r="E92" s="239" t="s">
        <v>567</v>
      </c>
      <c r="F92" s="18" t="s">
        <v>11</v>
      </c>
    </row>
    <row r="93" spans="2:13" ht="25.5" customHeight="1" x14ac:dyDescent="0.35">
      <c r="B93" s="193">
        <f>VLOOKUP(C90,'AVT Serial'!A104:D113,MATCH(C87,'AVT Serial'!A103:D103,0),0)</f>
        <v>9255738</v>
      </c>
      <c r="C93" s="41" t="str">
        <f>VLOOKUP(B93,Цены!$A:$B,2,0)</f>
        <v>Передняя панель внутреннего короба AvanTech YOU, H187, KD16, KB900, цвет серебристый</v>
      </c>
      <c r="D93" s="241">
        <f>IFERROR(VLOOKUP(B93,Цены!$A:$D,4,FALSE)," ")</f>
        <v>10</v>
      </c>
      <c r="E93" s="142">
        <f>E87</f>
        <v>1</v>
      </c>
      <c r="F93" s="21">
        <f>IFERROR(VLOOKUP(B93,Sale!$A:$E,5,0),VLOOKUP(B93,Цены!$A:$G,7,0))*E93</f>
        <v>10067.390000000001</v>
      </c>
    </row>
    <row r="94" spans="2:13" ht="25.5" customHeight="1" x14ac:dyDescent="0.35">
      <c r="B94" s="193" t="str">
        <f>VLOOKUP(C90,'AVT Serial'!F104:I113,MATCH(C87,'AVT Serial'!F103:I103,0),0)</f>
        <v>-</v>
      </c>
      <c r="C94" s="41" t="str">
        <f>VLOOKUP(B94,Цены!$A:$B,2,0)</f>
        <v>-</v>
      </c>
      <c r="D94" s="241">
        <f>IFERROR(VLOOKUP(B94,Цены!$A:$D,4,FALSE)," ")</f>
        <v>0</v>
      </c>
      <c r="E94" s="142">
        <f>E87</f>
        <v>1</v>
      </c>
      <c r="F94" s="21">
        <f>IFERROR(VLOOKUP(B94,Sale!$A:$E,5,0),VLOOKUP(B94,Цены!$A:$G,7,0))*E94</f>
        <v>0</v>
      </c>
    </row>
    <row r="95" spans="2:13" ht="25.5" customHeight="1" x14ac:dyDescent="0.35">
      <c r="B95" s="193">
        <f>VLOOKUP(C88,'AVT Serial'!$A$54:$D$62,MATCH(C87,'AVT Serial'!$A$53:$D$53,0),0)</f>
        <v>9255046</v>
      </c>
      <c r="C95" s="41" t="str">
        <f>VLOOKUP(B95,Цены!$A:$B,2,0)</f>
        <v>Боковина короба AvanTech YOU, H187, NL300, цвет серебристый, левая</v>
      </c>
      <c r="D95" s="241">
        <f>IFERROR(VLOOKUP(B95,Цены!$A:$D,4,FALSE)," ")</f>
        <v>10</v>
      </c>
      <c r="E95" s="142">
        <f>E87</f>
        <v>1</v>
      </c>
      <c r="F95" s="21">
        <f>IFERROR(VLOOKUP(B95,Sale!$A:$E,5,0),VLOOKUP(B95,Цены!$A:$G,7,0))*E95</f>
        <v>2682.32</v>
      </c>
    </row>
    <row r="96" spans="2:13" ht="25.5" customHeight="1" x14ac:dyDescent="0.35">
      <c r="B96" s="193">
        <f>VLOOKUP(C88,'AVT Serial'!$F$54:$I$62,MATCH(C87,'AVT Serial'!$F$53:$I$53,0),0)</f>
        <v>9255047</v>
      </c>
      <c r="C96" s="41" t="str">
        <f>VLOOKUP(B96,Цены!$A:$B,2,0)</f>
        <v>Боковина короба AvanTech YOU, H187, NL300, цвет серебристый, правая</v>
      </c>
      <c r="D96" s="241">
        <f>IFERROR(VLOOKUP(B96,Цены!$A:$D,4,FALSE)," ")</f>
        <v>10</v>
      </c>
      <c r="E96" s="142">
        <f>E87</f>
        <v>1</v>
      </c>
      <c r="F96" s="21">
        <f>IFERROR(VLOOKUP(B96,Sale!$A:$E,5,0),VLOOKUP(B96,Цены!$A:$G,7,0))*E96</f>
        <v>2682.32</v>
      </c>
    </row>
    <row r="97" spans="1:14" ht="25.5" customHeight="1" x14ac:dyDescent="0.35">
      <c r="B97" s="193">
        <f>VLOOKUP(C88,'AVT Serial'!$A$30:$D$38,MATCH(C87,'AVT Serial'!$A$29:$D$29,0),0)</f>
        <v>9255805</v>
      </c>
      <c r="C97" s="41" t="str">
        <f>VLOOKUP(B97,Цены!$A:$B,2,0)</f>
        <v>Дизайн-профиль AvanTech YOU, NL300, цвет серебристый</v>
      </c>
      <c r="D97" s="241">
        <f>IFERROR(VLOOKUP(B97,Цены!$A:$D,4,FALSE)," ")</f>
        <v>200</v>
      </c>
      <c r="E97" s="142">
        <f>E87*2</f>
        <v>2</v>
      </c>
      <c r="F97" s="21">
        <f>IFERROR(VLOOKUP(B97,Sale!$A:$E,5,0),VLOOKUP(B97,Цены!$A:$G,7,0))*E97</f>
        <v>153.94</v>
      </c>
    </row>
    <row r="98" spans="1:14" ht="25.5" customHeight="1" x14ac:dyDescent="0.35">
      <c r="B98" s="193">
        <v>9257702</v>
      </c>
      <c r="C98" s="41" t="str">
        <f>VLOOKUP(B98,Цены!$A:$B,2,0)</f>
        <v>Стабилизатор задней стенки AvanTech YOU, пластик</v>
      </c>
      <c r="D98" s="241">
        <f>IFERROR(VLOOKUP(B98,Цены!$A:$D,4,FALSE)," ")</f>
        <v>200</v>
      </c>
      <c r="E98" s="142">
        <f>E87*2</f>
        <v>2</v>
      </c>
      <c r="F98" s="21">
        <f>IFERROR(VLOOKUP(B98,Sale!$A:$E,5,0),VLOOKUP(B98,Цены!$A:$G,7,0))*E98</f>
        <v>220.3</v>
      </c>
    </row>
    <row r="99" spans="1:14" ht="25.5" customHeight="1" x14ac:dyDescent="0.35">
      <c r="B99" s="193">
        <f>VLOOKUP(C88,'AVT Serial'!$A$143:$F$151,MATCH(C89,'AVT Serial'!$A$142:$F$142,0),0)</f>
        <v>9256976</v>
      </c>
      <c r="C99" s="41" t="str">
        <f>VLOOKUP(B99,Цены!$A:$B,2,0)</f>
        <v>Направляющая Actro YOU, полного выдвижения, с демпфером Silent System, L (40 кг), EB21, NL300, левая</v>
      </c>
      <c r="D99" s="241">
        <f>IFERROR(VLOOKUP(B99,Цены!$A:$D,4,FALSE)," ")</f>
        <v>10</v>
      </c>
      <c r="E99" s="142">
        <f>E87</f>
        <v>1</v>
      </c>
      <c r="F99" s="21">
        <f>IFERROR(VLOOKUP(B99,Sale!$A:$E,5,0),VLOOKUP(B99,Цены!$A:$G,7,0))*E99</f>
        <v>1860.9</v>
      </c>
    </row>
    <row r="100" spans="1:14" ht="25.5" customHeight="1" thickBot="1" x14ac:dyDescent="0.4">
      <c r="B100" s="135">
        <f>VLOOKUP(C88,'AVT Serial'!$A$156:$F$164,MATCH(C89,'AVT Serial'!$A$155:$F$155,0),0)</f>
        <v>9256977</v>
      </c>
      <c r="C100" s="42" t="str">
        <f>VLOOKUP(B100,Цены!$A:$B,2,0)</f>
        <v>Направляющая Actro YOU, полного выдвижения, с демпфером Silent System, L (40 кг), EB21, NL300, правая</v>
      </c>
      <c r="D100" s="242">
        <f>IFERROR(VLOOKUP(B100,Цены!$A:$D,4,FALSE)," ")</f>
        <v>10</v>
      </c>
      <c r="E100" s="143">
        <f>E87</f>
        <v>1</v>
      </c>
      <c r="F100" s="23">
        <f>IFERROR(VLOOKUP(B100,Sale!$A:$E,5,0),VLOOKUP(B100,Цены!$A:$G,7,0))*E100</f>
        <v>1860.9</v>
      </c>
    </row>
    <row r="101" spans="1:14" ht="14.5" customHeight="1" x14ac:dyDescent="0.35">
      <c r="B101" s="171"/>
      <c r="C101" s="172"/>
      <c r="D101" s="172"/>
      <c r="E101" s="32"/>
      <c r="F101" s="45"/>
    </row>
    <row r="102" spans="1:14" ht="14.5" customHeight="1" x14ac:dyDescent="0.35">
      <c r="B102" s="171"/>
      <c r="C102" s="172"/>
      <c r="D102" s="172"/>
      <c r="E102" s="32"/>
      <c r="F102" s="45"/>
    </row>
    <row r="103" spans="1:14" ht="14.5" customHeight="1" x14ac:dyDescent="0.35">
      <c r="B103" s="171"/>
      <c r="C103" s="172"/>
      <c r="D103" s="172"/>
      <c r="E103" s="32"/>
      <c r="F103" s="45"/>
    </row>
    <row r="104" spans="1:14" s="192" customFormat="1" ht="63.5" customHeight="1" x14ac:dyDescent="0.35">
      <c r="A104" s="752" t="s">
        <v>450</v>
      </c>
      <c r="B104" s="752"/>
      <c r="C104" s="752"/>
      <c r="D104" s="752"/>
      <c r="E104" s="752"/>
      <c r="F104" s="752"/>
      <c r="G104" s="752"/>
      <c r="H104" s="752"/>
      <c r="I104" s="752"/>
      <c r="J104" s="752"/>
      <c r="K104" s="752"/>
      <c r="L104" s="752"/>
      <c r="M104" s="752"/>
      <c r="N104" s="752"/>
    </row>
    <row r="105" spans="1:14" ht="15" thickBot="1" x14ac:dyDescent="0.4"/>
    <row r="106" spans="1:14" ht="23.5" x14ac:dyDescent="0.35">
      <c r="B106" s="797" t="s">
        <v>407</v>
      </c>
      <c r="C106" s="798"/>
      <c r="D106" s="798"/>
      <c r="E106" s="798"/>
      <c r="F106" s="799"/>
      <c r="I106" s="797" t="s">
        <v>562</v>
      </c>
      <c r="J106" s="798"/>
      <c r="K106" s="798"/>
      <c r="L106" s="798"/>
      <c r="M106" s="799"/>
    </row>
    <row r="107" spans="1:14" ht="172.5" customHeight="1" x14ac:dyDescent="0.35">
      <c r="B107" s="165"/>
      <c r="C107" s="166"/>
      <c r="D107" s="166"/>
      <c r="E107" s="166"/>
      <c r="F107" s="167"/>
      <c r="I107" s="165"/>
      <c r="J107" s="166"/>
      <c r="K107" s="166"/>
      <c r="L107" s="166"/>
      <c r="M107" s="167"/>
    </row>
    <row r="108" spans="1:14" ht="14.5" customHeight="1" x14ac:dyDescent="0.35">
      <c r="B108" s="165"/>
      <c r="C108" s="166"/>
      <c r="D108" s="166"/>
      <c r="E108" s="166"/>
      <c r="F108" s="167"/>
      <c r="I108" s="165"/>
      <c r="J108" s="166"/>
      <c r="K108" s="166"/>
      <c r="L108" s="166"/>
      <c r="M108" s="167"/>
    </row>
    <row r="109" spans="1:14" ht="14.5" customHeight="1" thickBot="1" x14ac:dyDescent="0.4">
      <c r="B109" s="165"/>
      <c r="C109" s="166"/>
      <c r="D109" s="166"/>
      <c r="E109" s="166"/>
      <c r="F109" s="167"/>
      <c r="I109" s="165"/>
      <c r="J109" s="166"/>
      <c r="K109" s="166"/>
      <c r="L109" s="166"/>
      <c r="M109" s="167"/>
    </row>
    <row r="110" spans="1:14" ht="18.5" customHeight="1" x14ac:dyDescent="0.35">
      <c r="B110" s="14" t="s">
        <v>80</v>
      </c>
      <c r="C110" s="827" t="s">
        <v>82</v>
      </c>
      <c r="D110" s="827"/>
      <c r="E110" s="737">
        <v>1</v>
      </c>
      <c r="F110" s="739" t="e">
        <f>SUM(F116:F122)</f>
        <v>#N/A</v>
      </c>
      <c r="I110" s="14" t="s">
        <v>80</v>
      </c>
      <c r="J110" s="832" t="s">
        <v>82</v>
      </c>
      <c r="K110" s="833"/>
      <c r="L110" s="737">
        <v>1</v>
      </c>
      <c r="M110" s="739">
        <f>SUM(M116:M123)</f>
        <v>17525.96</v>
      </c>
    </row>
    <row r="111" spans="1:14" ht="18.5" customHeight="1" x14ac:dyDescent="0.35">
      <c r="B111" s="237" t="s">
        <v>81</v>
      </c>
      <c r="C111" s="828" t="s">
        <v>97</v>
      </c>
      <c r="D111" s="828"/>
      <c r="E111" s="738"/>
      <c r="F111" s="740"/>
      <c r="I111" s="228" t="s">
        <v>81</v>
      </c>
      <c r="J111" s="834" t="s">
        <v>85</v>
      </c>
      <c r="K111" s="835"/>
      <c r="L111" s="738"/>
      <c r="M111" s="740"/>
    </row>
    <row r="112" spans="1:14" ht="18.5" customHeight="1" thickBot="1" x14ac:dyDescent="0.4">
      <c r="B112" s="15" t="s">
        <v>118</v>
      </c>
      <c r="C112" s="829" t="s">
        <v>420</v>
      </c>
      <c r="D112" s="829"/>
      <c r="E112" s="790"/>
      <c r="F112" s="831"/>
      <c r="I112" s="228" t="s">
        <v>118</v>
      </c>
      <c r="J112" s="834" t="s">
        <v>420</v>
      </c>
      <c r="K112" s="835"/>
      <c r="L112" s="738"/>
      <c r="M112" s="740"/>
    </row>
    <row r="113" spans="2:13" ht="18.5" customHeight="1" thickBot="1" x14ac:dyDescent="0.4">
      <c r="B113" s="161"/>
      <c r="C113" s="227"/>
      <c r="D113" s="235"/>
      <c r="E113" s="788"/>
      <c r="F113" s="830"/>
      <c r="I113" s="15" t="s">
        <v>343</v>
      </c>
      <c r="J113" s="836" t="s">
        <v>348</v>
      </c>
      <c r="K113" s="837"/>
      <c r="L113" s="790"/>
      <c r="M113" s="831"/>
    </row>
    <row r="114" spans="2:13" ht="15" thickBot="1" x14ac:dyDescent="0.4">
      <c r="B114" s="794"/>
      <c r="C114" s="795"/>
      <c r="D114" s="795"/>
      <c r="E114" s="795"/>
      <c r="F114" s="796"/>
      <c r="I114" s="794"/>
      <c r="J114" s="795"/>
      <c r="K114" s="795"/>
      <c r="L114" s="795"/>
      <c r="M114" s="796"/>
    </row>
    <row r="115" spans="2:13" ht="25.5" customHeight="1" x14ac:dyDescent="0.35">
      <c r="B115" s="16" t="s">
        <v>9</v>
      </c>
      <c r="C115" s="17" t="s">
        <v>10</v>
      </c>
      <c r="D115" s="239" t="s">
        <v>568</v>
      </c>
      <c r="E115" s="239" t="s">
        <v>567</v>
      </c>
      <c r="F115" s="18" t="s">
        <v>11</v>
      </c>
      <c r="I115" s="16" t="s">
        <v>9</v>
      </c>
      <c r="J115" s="17" t="s">
        <v>10</v>
      </c>
      <c r="K115" s="239" t="s">
        <v>568</v>
      </c>
      <c r="L115" s="239" t="s">
        <v>567</v>
      </c>
      <c r="M115" s="18" t="s">
        <v>11</v>
      </c>
    </row>
    <row r="116" spans="2:13" ht="25.5" customHeight="1" x14ac:dyDescent="0.35">
      <c r="B116" s="193">
        <f>VLOOKUP(C111,'AVT Serial'!$A$117:$D$125,MATCH(C110,'AVT Serial'!$A$116:$D$116,0),0)</f>
        <v>9257141</v>
      </c>
      <c r="C116" s="41" t="str">
        <f>VLOOKUP(B116,Цены!$A:$B,2,0)</f>
        <v>Боковина короба AvanTech YOU Inlay, H187, NL600, цвет серебристый, левая</v>
      </c>
      <c r="D116" s="241">
        <f>IFERROR(VLOOKUP(B116,Цены!$A:$D,4,FALSE)," ")</f>
        <v>10</v>
      </c>
      <c r="E116" s="142">
        <f>E110</f>
        <v>1</v>
      </c>
      <c r="F116" s="21">
        <f>IFERROR(VLOOKUP(B116,Sale!$A:$E,5,0),VLOOKUP(B116,Цены!$A:$G,7,0))*E116</f>
        <v>3224.41</v>
      </c>
      <c r="I116" s="193">
        <f>VLOOKUP(J113,'AVT Serial'!$A$129:$D$138,MATCH(J110,'AVT Serial'!$A$128:$D$128,0),0)</f>
        <v>9257534</v>
      </c>
      <c r="J116" s="41" t="str">
        <f>VLOOKUP(I116,Цены!$A:$B,2,0)</f>
        <v>Передняя панель внутреннего короба AvanTech YOU Inlay, H187, KD16, KB600, цвет серебристый</v>
      </c>
      <c r="K116" s="241">
        <f>IFERROR(VLOOKUP(I116,Цены!$A:$D,4,FALSE)," ")</f>
        <v>10</v>
      </c>
      <c r="L116" s="142">
        <f>L110</f>
        <v>1</v>
      </c>
      <c r="M116" s="21">
        <f>IFERROR(VLOOKUP(I116,Sale!$A:$E,5,0),VLOOKUP(I116,Цены!$A:$G,7,0))*L116</f>
        <v>7718.88</v>
      </c>
    </row>
    <row r="117" spans="2:13" ht="25.5" customHeight="1" x14ac:dyDescent="0.35">
      <c r="B117" s="193">
        <f>VLOOKUP(C111,'AVT Serial'!$F$117:$I$125,MATCH(C110,'AVT Serial'!$F$116:$I$116,0),0)</f>
        <v>9257142</v>
      </c>
      <c r="C117" s="41" t="str">
        <f>VLOOKUP(B117,Цены!$A:$B,2,0)</f>
        <v>Боковина короба AvanTech YOU Inlay, H187, NL600, цвет серебристый, правая</v>
      </c>
      <c r="D117" s="241">
        <f>IFERROR(VLOOKUP(B117,Цены!$A:$D,4,FALSE)," ")</f>
        <v>10</v>
      </c>
      <c r="E117" s="142">
        <f>E110</f>
        <v>1</v>
      </c>
      <c r="F117" s="21">
        <f>IFERROR(VLOOKUP(B117,Sale!$A:$E,5,0),VLOOKUP(B117,Цены!$A:$G,7,0))*E117</f>
        <v>3224.41</v>
      </c>
      <c r="I117" s="193" t="str">
        <f>VLOOKUP(J113,'AVT Serial'!$F$129:$I$138,MATCH(J110,'AVT Serial'!$F$128:$I$128,0),0)</f>
        <v>-</v>
      </c>
      <c r="J117" s="41" t="str">
        <f>VLOOKUP(I117,Цены!$A:$B,2,0)</f>
        <v>-</v>
      </c>
      <c r="K117" s="241">
        <f>IFERROR(VLOOKUP(I117,Цены!$A:$D,4,FALSE)," ")</f>
        <v>0</v>
      </c>
      <c r="L117" s="142">
        <f>L110</f>
        <v>1</v>
      </c>
      <c r="M117" s="21">
        <f>IFERROR(VLOOKUP(I117,Sale!$A:$E,5,0),VLOOKUP(I117,Цены!$A:$G,7,0))*L117</f>
        <v>0</v>
      </c>
    </row>
    <row r="118" spans="2:13" ht="25.5" customHeight="1" x14ac:dyDescent="0.35">
      <c r="B118" s="193">
        <v>9257257</v>
      </c>
      <c r="C118" s="41" t="str">
        <f>VLOOKUP(B118,Цены!$A:$B,2,0)</f>
        <v>Соединитель передней панели AvanTech YOU Inlay, H187, под прикручивание</v>
      </c>
      <c r="D118" s="241">
        <f>IFERROR(VLOOKUP(B118,Цены!$A:$D,4,FALSE)," ")</f>
        <v>100</v>
      </c>
      <c r="E118" s="142">
        <f>E110*2</f>
        <v>2</v>
      </c>
      <c r="F118" s="21">
        <f>IFERROR(VLOOKUP(B118,Sale!$A:$E,5,0),VLOOKUP(B118,Цены!$A:$G,7,0))*E118</f>
        <v>880.42</v>
      </c>
      <c r="I118" s="193">
        <f>VLOOKUP(J111,'AVT Serial'!$A$117:$D$125,MATCH(J110,'AVT Serial'!$A$116:$D$116,0),0)</f>
        <v>9257131</v>
      </c>
      <c r="J118" s="41" t="str">
        <f>VLOOKUP(I118,Цены!$A:$B,2,0)</f>
        <v>Боковина короба AvanTech YOU Inlay, H187, NL350, цвет серебристый, левая</v>
      </c>
      <c r="K118" s="241">
        <f>IFERROR(VLOOKUP(I118,Цены!$A:$D,4,FALSE)," ")</f>
        <v>10</v>
      </c>
      <c r="L118" s="142">
        <f>L110</f>
        <v>1</v>
      </c>
      <c r="M118" s="21">
        <f>IFERROR(VLOOKUP(I118,Sale!$A:$E,5,0),VLOOKUP(I118,Цены!$A:$G,7,0))*L118</f>
        <v>2932.4900000000002</v>
      </c>
    </row>
    <row r="119" spans="2:13" ht="25.5" customHeight="1" x14ac:dyDescent="0.35">
      <c r="B119" s="193">
        <v>9257702</v>
      </c>
      <c r="C119" s="41" t="str">
        <f>VLOOKUP(B119,Цены!$A:$B,2,0)</f>
        <v>Стабилизатор задней стенки AvanTech YOU, пластик</v>
      </c>
      <c r="D119" s="241">
        <f>IFERROR(VLOOKUP(B119,Цены!$A:$D,4,FALSE)," ")</f>
        <v>200</v>
      </c>
      <c r="E119" s="142">
        <f>E110*2</f>
        <v>2</v>
      </c>
      <c r="F119" s="21">
        <f>IFERROR(VLOOKUP(B119,Sale!$A:$E,5,0),VLOOKUP(B119,Цены!$A:$G,7,0))*E119</f>
        <v>220.3</v>
      </c>
      <c r="I119" s="193">
        <f>VLOOKUP(J111,'AVT Serial'!$F$117:$I$125,MATCH(J110,'AVT Serial'!$F$116:$I$116,0),0)</f>
        <v>9257132</v>
      </c>
      <c r="J119" s="41" t="str">
        <f>VLOOKUP(I119,Цены!$A:$B,2,0)</f>
        <v>Боковина короба AvanTech YOU Inlay, H187, NL350, цвет серебристый, правая</v>
      </c>
      <c r="K119" s="241">
        <f>IFERROR(VLOOKUP(I119,Цены!$A:$D,4,FALSE)," ")</f>
        <v>10</v>
      </c>
      <c r="L119" s="142">
        <f>L110</f>
        <v>1</v>
      </c>
      <c r="M119" s="21">
        <f>IFERROR(VLOOKUP(I119,Sale!$A:$E,5,0),VLOOKUP(I119,Цены!$A:$G,7,0))*L119</f>
        <v>2932.4900000000002</v>
      </c>
    </row>
    <row r="120" spans="2:13" ht="25.5" customHeight="1" x14ac:dyDescent="0.35">
      <c r="B120" s="193">
        <f>VLOOKUP(C111,'AVT Serial'!$A$143:$F$151,MATCH(C112,'AVT Serial'!$A$142:$F$142,0),0)</f>
        <v>9268679</v>
      </c>
      <c r="C120" s="41" t="e">
        <f>VLOOKUP(B120,Цены!$A:$B,2,0)</f>
        <v>#N/A</v>
      </c>
      <c r="D120" s="241" t="str">
        <f>IFERROR(VLOOKUP(B120,Цены!$A:$D,4,FALSE)," ")</f>
        <v xml:space="preserve"> </v>
      </c>
      <c r="E120" s="142">
        <f>E110</f>
        <v>1</v>
      </c>
      <c r="F120" s="21" t="e">
        <f>IFERROR(VLOOKUP(B120,Sale!$A:$E,5,0),VLOOKUP(B120,Цены!$A:$G,7,0))*E120</f>
        <v>#N/A</v>
      </c>
      <c r="I120" s="193">
        <v>9257702</v>
      </c>
      <c r="J120" s="41" t="str">
        <f>VLOOKUP(I120,Цены!$A:$B,2,0)</f>
        <v>Стабилизатор задней стенки AvanTech YOU, пластик</v>
      </c>
      <c r="K120" s="241">
        <f>IFERROR(VLOOKUP(I120,Цены!$A:$D,4,FALSE)," ")</f>
        <v>200</v>
      </c>
      <c r="L120" s="142">
        <f>L110*2</f>
        <v>2</v>
      </c>
      <c r="M120" s="21">
        <f>IFERROR(VLOOKUP(I120,Sale!$A:$E,5,0),VLOOKUP(I120,Цены!$A:$G,7,0))*L120</f>
        <v>220.3</v>
      </c>
    </row>
    <row r="121" spans="2:13" ht="25.5" customHeight="1" thickBot="1" x14ac:dyDescent="0.4">
      <c r="B121" s="135">
        <f>VLOOKUP(C111,'AVT Serial'!$A$156:$F$164,MATCH(C112,'AVT Serial'!$A$155:$F$155,0),0)</f>
        <v>9268680</v>
      </c>
      <c r="C121" s="42" t="e">
        <f>VLOOKUP(B121,Цены!$A:$B,2,0)</f>
        <v>#N/A</v>
      </c>
      <c r="D121" s="242" t="str">
        <f>IFERROR(VLOOKUP(B121,Цены!$A:$D,4,FALSE)," ")</f>
        <v xml:space="preserve"> </v>
      </c>
      <c r="E121" s="143">
        <f>E110</f>
        <v>1</v>
      </c>
      <c r="F121" s="23" t="e">
        <f>IFERROR(VLOOKUP(B121,Sale!$A:$E,5,0),VLOOKUP(B121,Цены!$A:$G,7,0))*E121</f>
        <v>#N/A</v>
      </c>
      <c r="I121" s="193">
        <f>VLOOKUP(J111,'AVT Serial'!$A$143:$F$151,MATCH(J112,'AVT Serial'!$A$142:$F$142,0),0)</f>
        <v>9256980</v>
      </c>
      <c r="J121" s="41" t="str">
        <f>VLOOKUP(I121,Цены!$A:$B,2,0)</f>
        <v>Направляющая Actro YOU, полного выдвижения, с демпфером Silent System, L (40 кг), EB21, NL350, левая</v>
      </c>
      <c r="K121" s="241">
        <f>IFERROR(VLOOKUP(I121,Цены!$A:$D,4,FALSE)," ")</f>
        <v>10</v>
      </c>
      <c r="L121" s="142">
        <f>L110</f>
        <v>1</v>
      </c>
      <c r="M121" s="21">
        <f>IFERROR(VLOOKUP(I121,Sale!$A:$E,5,0),VLOOKUP(I121,Цены!$A:$G,7,0))*L121</f>
        <v>1860.9</v>
      </c>
    </row>
    <row r="122" spans="2:13" ht="25.5" customHeight="1" thickBot="1" x14ac:dyDescent="0.4">
      <c r="B122" s="203"/>
      <c r="C122" s="44"/>
      <c r="D122" s="351"/>
      <c r="E122" s="232"/>
      <c r="F122" s="45"/>
      <c r="I122" s="135">
        <f>VLOOKUP(J111,'AVT Serial'!$A$156:$F$164,MATCH(J112,'AVT Serial'!$A$155:$F$155,0),0)</f>
        <v>9256981</v>
      </c>
      <c r="J122" s="42" t="str">
        <f>VLOOKUP(I122,Цены!$A:$B,2,0)</f>
        <v>Направляющая Actro YOU, полного выдвижения, с демпфером Silent System, L (40 кг), EB21, NL350, правая</v>
      </c>
      <c r="K122" s="242">
        <f>IFERROR(VLOOKUP(I122,Цены!$A:$D,4,FALSE)," ")</f>
        <v>10</v>
      </c>
      <c r="L122" s="143">
        <f>L110</f>
        <v>1</v>
      </c>
      <c r="M122" s="23">
        <f>IFERROR(VLOOKUP(I122,Sale!$A:$E,5,0),VLOOKUP(I122,Цены!$A:$G,7,0))*L122</f>
        <v>1860.9</v>
      </c>
    </row>
    <row r="123" spans="2:13" ht="25.5" customHeight="1" x14ac:dyDescent="0.35">
      <c r="I123" s="203"/>
      <c r="J123" s="44"/>
      <c r="K123" s="351"/>
      <c r="L123" s="232"/>
      <c r="M123" s="45"/>
    </row>
    <row r="125" spans="2:13" ht="15" thickBot="1" x14ac:dyDescent="0.4"/>
    <row r="126" spans="2:13" ht="23.5" x14ac:dyDescent="0.35">
      <c r="B126" s="797" t="s">
        <v>563</v>
      </c>
      <c r="C126" s="798"/>
      <c r="D126" s="798"/>
      <c r="E126" s="798"/>
      <c r="F126" s="799"/>
    </row>
    <row r="127" spans="2:13" ht="173" customHeight="1" x14ac:dyDescent="0.35">
      <c r="B127" s="165"/>
      <c r="C127" s="166"/>
      <c r="D127" s="166"/>
      <c r="E127" s="166"/>
      <c r="F127" s="167"/>
    </row>
    <row r="128" spans="2:13" x14ac:dyDescent="0.35">
      <c r="B128" s="165"/>
      <c r="C128" s="166"/>
      <c r="D128" s="166"/>
      <c r="E128" s="166"/>
      <c r="F128" s="167"/>
    </row>
    <row r="129" spans="2:6" ht="15" thickBot="1" x14ac:dyDescent="0.4">
      <c r="B129" s="165"/>
      <c r="C129" s="166"/>
      <c r="D129" s="166"/>
      <c r="E129" s="166"/>
      <c r="F129" s="167"/>
    </row>
    <row r="130" spans="2:6" ht="18.5" customHeight="1" x14ac:dyDescent="0.35">
      <c r="B130" s="14" t="s">
        <v>80</v>
      </c>
      <c r="C130" s="827" t="s">
        <v>82</v>
      </c>
      <c r="D130" s="827"/>
      <c r="E130" s="737">
        <v>1</v>
      </c>
      <c r="F130" s="739">
        <f>SUM(F136:F142)</f>
        <v>20315.280000000002</v>
      </c>
    </row>
    <row r="131" spans="2:6" ht="18.5" customHeight="1" x14ac:dyDescent="0.35">
      <c r="B131" s="237" t="s">
        <v>81</v>
      </c>
      <c r="C131" s="828" t="s">
        <v>85</v>
      </c>
      <c r="D131" s="828"/>
      <c r="E131" s="738"/>
      <c r="F131" s="740"/>
    </row>
    <row r="132" spans="2:6" ht="18.5" customHeight="1" thickBot="1" x14ac:dyDescent="0.4">
      <c r="B132" s="15" t="s">
        <v>118</v>
      </c>
      <c r="C132" s="829" t="s">
        <v>420</v>
      </c>
      <c r="D132" s="829"/>
      <c r="E132" s="790"/>
      <c r="F132" s="831"/>
    </row>
    <row r="133" spans="2:6" x14ac:dyDescent="0.35">
      <c r="B133" s="161"/>
      <c r="C133" s="235"/>
      <c r="D133" s="235"/>
      <c r="E133" s="788"/>
      <c r="F133" s="830"/>
    </row>
    <row r="134" spans="2:6" ht="15" thickBot="1" x14ac:dyDescent="0.4">
      <c r="B134" s="794"/>
      <c r="C134" s="795"/>
      <c r="D134" s="795"/>
      <c r="E134" s="795"/>
      <c r="F134" s="796"/>
    </row>
    <row r="135" spans="2:6" ht="24" x14ac:dyDescent="0.35">
      <c r="B135" s="16" t="s">
        <v>9</v>
      </c>
      <c r="C135" s="17" t="s">
        <v>10</v>
      </c>
      <c r="D135" s="239" t="s">
        <v>568</v>
      </c>
      <c r="E135" s="239" t="s">
        <v>567</v>
      </c>
      <c r="F135" s="18" t="s">
        <v>11</v>
      </c>
    </row>
    <row r="136" spans="2:6" ht="26" x14ac:dyDescent="0.35">
      <c r="B136" s="193">
        <f>VLOOKUP(C130,DrawerSystem!$B$428:$C$430,2,0)</f>
        <v>9257663</v>
      </c>
      <c r="C136" s="41" t="str">
        <f>VLOOKUP(B136,Цены!$A:$B,2,0)</f>
        <v>Профиль для передней панели внутреннего короба AvanTech YOU, H187, L2000, цвет серебристый</v>
      </c>
      <c r="D136" s="241">
        <f>IFERROR(VLOOKUP(B136,Цены!$A:$D,4,FALSE)," ")</f>
        <v>1</v>
      </c>
      <c r="E136" s="142">
        <v>1</v>
      </c>
      <c r="F136" s="21">
        <f>IFERROR(VLOOKUP(B136,Sale!$A:$E,5,0),VLOOKUP(B136,Цены!$A:$G,7,0))*E136</f>
        <v>6471.64</v>
      </c>
    </row>
    <row r="137" spans="2:6" ht="26" x14ac:dyDescent="0.35">
      <c r="B137" s="236">
        <f>VLOOKUP(C130,DrawerSystem!$B$433:$C$435,2,0)</f>
        <v>9257657</v>
      </c>
      <c r="C137" s="41" t="str">
        <f>VLOOKUP(B137,Цены!$A:$B,2,0)</f>
        <v>Комплект соединителей передней панели внутреннего короба AvanTech YOU Inlay, H187, цвет серебристый</v>
      </c>
      <c r="D137" s="241">
        <f>IFERROR(VLOOKUP(B137,Цены!$A:$D,4,FALSE)," ")</f>
        <v>1</v>
      </c>
      <c r="E137" s="20">
        <f>E130</f>
        <v>1</v>
      </c>
      <c r="F137" s="21">
        <f>IFERROR(VLOOKUP(B137,Sale!$A:$E,5,0),VLOOKUP(B137,Цены!$A:$G,7,0))*E137</f>
        <v>4036.5600000000004</v>
      </c>
    </row>
    <row r="138" spans="2:6" ht="25.5" customHeight="1" x14ac:dyDescent="0.35">
      <c r="B138" s="193">
        <f>VLOOKUP(C131,'AVT Serial'!$A$117:$D$125,MATCH(C130,'AVT Serial'!$A$116:$D$116,0),0)</f>
        <v>9257131</v>
      </c>
      <c r="C138" s="41" t="str">
        <f>VLOOKUP(B138,Цены!$A:$B,2,0)</f>
        <v>Боковина короба AvanTech YOU Inlay, H187, NL350, цвет серебристый, левая</v>
      </c>
      <c r="D138" s="241">
        <f>IFERROR(VLOOKUP(B138,Цены!$A:$D,4,FALSE)," ")</f>
        <v>10</v>
      </c>
      <c r="E138" s="142">
        <f>E130</f>
        <v>1</v>
      </c>
      <c r="F138" s="21">
        <f>IFERROR(VLOOKUP(B138,Sale!$A:$E,5,0),VLOOKUP(B138,Цены!$A:$G,7,0))*E138</f>
        <v>2932.4900000000002</v>
      </c>
    </row>
    <row r="139" spans="2:6" ht="25.5" customHeight="1" x14ac:dyDescent="0.35">
      <c r="B139" s="193">
        <f>VLOOKUP(C131,'AVT Serial'!$F$117:$I$125,MATCH(C130,'AVT Serial'!$F$116:$I$116,0),0)</f>
        <v>9257132</v>
      </c>
      <c r="C139" s="41" t="str">
        <f>VLOOKUP(B139,Цены!$A:$B,2,0)</f>
        <v>Боковина короба AvanTech YOU Inlay, H187, NL350, цвет серебристый, правая</v>
      </c>
      <c r="D139" s="241">
        <f>IFERROR(VLOOKUP(B139,Цены!$A:$D,4,FALSE)," ")</f>
        <v>10</v>
      </c>
      <c r="E139" s="142">
        <f>E130</f>
        <v>1</v>
      </c>
      <c r="F139" s="21">
        <f>IFERROR(VLOOKUP(B139,Sale!$A:$E,5,0),VLOOKUP(B139,Цены!$A:$G,7,0))*E139</f>
        <v>2932.4900000000002</v>
      </c>
    </row>
    <row r="140" spans="2:6" ht="25.5" customHeight="1" x14ac:dyDescent="0.35">
      <c r="B140" s="193">
        <v>9257702</v>
      </c>
      <c r="C140" s="41" t="str">
        <f>VLOOKUP(B140,Цены!$A:$B,2,0)</f>
        <v>Стабилизатор задней стенки AvanTech YOU, пластик</v>
      </c>
      <c r="D140" s="241">
        <f>IFERROR(VLOOKUP(B140,Цены!$A:$D,4,FALSE)," ")</f>
        <v>200</v>
      </c>
      <c r="E140" s="142">
        <f>E130*2</f>
        <v>2</v>
      </c>
      <c r="F140" s="21">
        <f>IFERROR(VLOOKUP(B140,Sale!$A:$E,5,0),VLOOKUP(B140,Цены!$A:$G,7,0))*E140</f>
        <v>220.3</v>
      </c>
    </row>
    <row r="141" spans="2:6" ht="25.5" customHeight="1" x14ac:dyDescent="0.35">
      <c r="B141" s="193">
        <f>VLOOKUP(C131,'AVT Serial'!$A$143:$F$151,MATCH(C132,'AVT Serial'!$A$142:$F$142,0),0)</f>
        <v>9256980</v>
      </c>
      <c r="C141" s="41" t="str">
        <f>VLOOKUP(B141,Цены!$A:$B,2,0)</f>
        <v>Направляющая Actro YOU, полного выдвижения, с демпфером Silent System, L (40 кг), EB21, NL350, левая</v>
      </c>
      <c r="D141" s="241">
        <f>IFERROR(VLOOKUP(B141,Цены!$A:$D,4,FALSE)," ")</f>
        <v>10</v>
      </c>
      <c r="E141" s="142">
        <f>E130</f>
        <v>1</v>
      </c>
      <c r="F141" s="21">
        <f>IFERROR(VLOOKUP(B141,Sale!$A:$E,5,0),VLOOKUP(B141,Цены!$A:$G,7,0))*E141</f>
        <v>1860.9</v>
      </c>
    </row>
    <row r="142" spans="2:6" ht="25.5" customHeight="1" thickBot="1" x14ac:dyDescent="0.4">
      <c r="B142" s="135">
        <f>VLOOKUP(C131,'AVT Serial'!$A$156:$F$164,MATCH(C132,'AVT Serial'!$A$155:$F$155,0),0)</f>
        <v>9256981</v>
      </c>
      <c r="C142" s="42" t="str">
        <f>VLOOKUP(B142,Цены!$A:$B,2,0)</f>
        <v>Направляющая Actro YOU, полного выдвижения, с демпфером Silent System, L (40 кг), EB21, NL350, правая</v>
      </c>
      <c r="D142" s="242">
        <f>IFERROR(VLOOKUP(B142,Цены!$A:$D,4,FALSE)," ")</f>
        <v>10</v>
      </c>
      <c r="E142" s="143">
        <f>E130</f>
        <v>1</v>
      </c>
      <c r="F142" s="23">
        <f>IFERROR(VLOOKUP(B142,Sale!$A:$E,5,0),VLOOKUP(B142,Цены!$A:$G,7,0))*E142</f>
        <v>1860.9</v>
      </c>
    </row>
    <row r="257" spans="2:2" hidden="1" x14ac:dyDescent="0.35"/>
    <row r="258" spans="2:2" hidden="1" x14ac:dyDescent="0.35"/>
    <row r="259" spans="2:2" hidden="1" x14ac:dyDescent="0.35"/>
    <row r="260" spans="2:2" hidden="1" x14ac:dyDescent="0.35">
      <c r="B260" s="39" t="s">
        <v>67</v>
      </c>
    </row>
    <row r="261" spans="2:2" hidden="1" x14ac:dyDescent="0.35">
      <c r="B261" s="40" t="s">
        <v>82</v>
      </c>
    </row>
    <row r="262" spans="2:2" hidden="1" x14ac:dyDescent="0.35">
      <c r="B262" s="13" t="s">
        <v>69</v>
      </c>
    </row>
    <row r="263" spans="2:2" hidden="1" x14ac:dyDescent="0.35"/>
    <row r="264" spans="2:2" ht="18.5" hidden="1" customHeight="1" x14ac:dyDescent="0.35"/>
  </sheetData>
  <sheetProtection algorithmName="SHA-512" hashValue="o+ELRZtUKufRsG80vjH1C/2EbvEgIiqXN0TLPwzV84rnV1Lz3LFkLcijtanvm4anLqxsbA4kBTDdNtBBU8gT+g==" saltValue="LFkEkqVYPBF3lLeNQt1p+g==" spinCount="100000" sheet="1" objects="1" scenarios="1"/>
  <dataConsolidate/>
  <mergeCells count="92">
    <mergeCell ref="E87:E90"/>
    <mergeCell ref="F87:F90"/>
    <mergeCell ref="C70:D70"/>
    <mergeCell ref="C71:D71"/>
    <mergeCell ref="C88:D88"/>
    <mergeCell ref="C89:D89"/>
    <mergeCell ref="C90:D90"/>
    <mergeCell ref="C49:D49"/>
    <mergeCell ref="C68:D68"/>
    <mergeCell ref="C69:D69"/>
    <mergeCell ref="J68:K68"/>
    <mergeCell ref="J69:K69"/>
    <mergeCell ref="J27:K27"/>
    <mergeCell ref="J28:K28"/>
    <mergeCell ref="J29:K29"/>
    <mergeCell ref="C47:D47"/>
    <mergeCell ref="C48:D48"/>
    <mergeCell ref="B43:F43"/>
    <mergeCell ref="C27:D27"/>
    <mergeCell ref="C28:D28"/>
    <mergeCell ref="C29:D29"/>
    <mergeCell ref="A1:N1"/>
    <mergeCell ref="B2:F2"/>
    <mergeCell ref="B3:F3"/>
    <mergeCell ref="I3:M3"/>
    <mergeCell ref="C7:D7"/>
    <mergeCell ref="L7:L9"/>
    <mergeCell ref="M7:M9"/>
    <mergeCell ref="C8:D8"/>
    <mergeCell ref="C9:D9"/>
    <mergeCell ref="J7:K7"/>
    <mergeCell ref="J8:K8"/>
    <mergeCell ref="J9:K9"/>
    <mergeCell ref="E7:E9"/>
    <mergeCell ref="F7:F9"/>
    <mergeCell ref="E10:F10"/>
    <mergeCell ref="L10:M10"/>
    <mergeCell ref="E47:E49"/>
    <mergeCell ref="F47:F49"/>
    <mergeCell ref="B11:F11"/>
    <mergeCell ref="I11:M11"/>
    <mergeCell ref="B23:F23"/>
    <mergeCell ref="I23:M23"/>
    <mergeCell ref="E27:E29"/>
    <mergeCell ref="F27:F29"/>
    <mergeCell ref="L27:L29"/>
    <mergeCell ref="M27:M29"/>
    <mergeCell ref="E30:F30"/>
    <mergeCell ref="L30:M30"/>
    <mergeCell ref="B31:F31"/>
    <mergeCell ref="I31:M31"/>
    <mergeCell ref="B91:F91"/>
    <mergeCell ref="E50:F50"/>
    <mergeCell ref="B51:F51"/>
    <mergeCell ref="A64:N64"/>
    <mergeCell ref="B66:F66"/>
    <mergeCell ref="I66:M66"/>
    <mergeCell ref="E68:E71"/>
    <mergeCell ref="F68:F71"/>
    <mergeCell ref="L68:L71"/>
    <mergeCell ref="M68:M71"/>
    <mergeCell ref="E72:F72"/>
    <mergeCell ref="L72:M72"/>
    <mergeCell ref="J70:K70"/>
    <mergeCell ref="J71:K71"/>
    <mergeCell ref="C87:D87"/>
    <mergeCell ref="B85:F85"/>
    <mergeCell ref="C110:D110"/>
    <mergeCell ref="B114:F114"/>
    <mergeCell ref="I114:M114"/>
    <mergeCell ref="L110:L113"/>
    <mergeCell ref="A104:N104"/>
    <mergeCell ref="B106:F106"/>
    <mergeCell ref="I106:M106"/>
    <mergeCell ref="E110:E112"/>
    <mergeCell ref="F110:F112"/>
    <mergeCell ref="M110:M113"/>
    <mergeCell ref="C111:D111"/>
    <mergeCell ref="C112:D112"/>
    <mergeCell ref="J110:K110"/>
    <mergeCell ref="J111:K111"/>
    <mergeCell ref="J112:K112"/>
    <mergeCell ref="J113:K113"/>
    <mergeCell ref="B134:F134"/>
    <mergeCell ref="C130:D130"/>
    <mergeCell ref="C131:D131"/>
    <mergeCell ref="C132:D132"/>
    <mergeCell ref="E113:F113"/>
    <mergeCell ref="B126:F126"/>
    <mergeCell ref="E130:E132"/>
    <mergeCell ref="F130:F132"/>
    <mergeCell ref="E133:F133"/>
  </mergeCells>
  <conditionalFormatting sqref="B3:F3 I3:M3 B23:F23 I23:M23 B43:F43 B66:F66 I66:M66">
    <cfRule type="cellIs" dxfId="73" priority="64" operator="equal">
      <formula>$C$7</formula>
    </cfRule>
  </conditionalFormatting>
  <conditionalFormatting sqref="B85:F85">
    <cfRule type="cellIs" dxfId="72" priority="63" operator="equal">
      <formula>$C$7</formula>
    </cfRule>
  </conditionalFormatting>
  <conditionalFormatting sqref="B106:F106">
    <cfRule type="cellIs" dxfId="71" priority="58" operator="equal">
      <formula>$C$7</formula>
    </cfRule>
  </conditionalFormatting>
  <conditionalFormatting sqref="I106:M106">
    <cfRule type="cellIs" dxfId="70" priority="55" operator="equal">
      <formula>$C$7</formula>
    </cfRule>
  </conditionalFormatting>
  <conditionalFormatting sqref="B126:F126">
    <cfRule type="cellIs" dxfId="69" priority="7" operator="equal">
      <formula>$C$7</formula>
    </cfRule>
  </conditionalFormatting>
  <conditionalFormatting sqref="C71 J71 C90 J113">
    <cfRule type="cellIs" dxfId="68" priority="274" operator="equal">
      <formula>#REF!</formula>
    </cfRule>
  </conditionalFormatting>
  <dataValidations count="7">
    <dataValidation type="list" allowBlank="1" showErrorMessage="1" prompt="Выбрать тип петли" sqref="J71 C90 C71 J113" xr:uid="{7DF91D80-7887-4A10-BAF8-110F8CB7A0C6}">
      <formula1>"Ширина корпуса 300 мм,Ширина корпуса 400 мм,Ширина корпуса 450 мм,Ширина корпуса 500 мм,Ширина корпуса 600 мм,Ширина корпуса 800 мм,Ширина корпуса 900 мм,Ширина корпуса 1000 мм,Ширина корпуса 1200 мм,Ширина корпуса другая от 200 мм до 1200 мм,"</formula1>
    </dataValidation>
    <dataValidation type="list" allowBlank="1" showInputMessage="1" showErrorMessage="1" sqref="J111 C111 C48 C131" xr:uid="{90B52B0F-60E4-41FE-93DC-1F59EE4C85F5}">
      <formula1>"350 мм,400 мм,450 мм,500 мм,550 мм,600 мм,650 мм"</formula1>
    </dataValidation>
    <dataValidation type="list" allowBlank="1" showInputMessage="1" showErrorMessage="1" sqref="J112 C9 J9 C29 J29 C49 C70 J70 C89 C112 C132" xr:uid="{C7957A6C-E9FF-40BC-8664-1AA01F07173C}">
      <formula1>"Actro 10 кг,Actro 40 кг,Actro 70 кг,Quadro 10 кг,Quadro 30 кг,"</formula1>
    </dataValidation>
    <dataValidation type="list" allowBlank="1" showInputMessage="1" showErrorMessage="1" sqref="C28 J69" xr:uid="{5C441F2C-4500-48E8-B50B-8618343D4CA2}">
      <formula1>"350 мм,400 мм,450 мм,500 мм,550 мм,600 мм"</formula1>
    </dataValidation>
    <dataValidation type="list" allowBlank="1" showInputMessage="1" showErrorMessage="1" sqref="C8" xr:uid="{6FBCB012-9AC0-4D8D-A0BE-4C2DE9ABB8F9}">
      <formula1>"400 мм,450 мм,500 мм,550 мм"</formula1>
    </dataValidation>
    <dataValidation type="list" allowBlank="1" showErrorMessage="1" prompt="Выбрать тип петли" sqref="J68 C68 C47 J27 C7 C110 J7 C27 C87 J110 C130" xr:uid="{C126DDA5-F2BC-4DA0-9C6A-994C9356EEA6}">
      <formula1>"Серебристый,Белый,Антрацит,"</formula1>
    </dataValidation>
    <dataValidation type="list" allowBlank="1" showInputMessage="1" showErrorMessage="1" sqref="C69 J8 J28 C88" xr:uid="{781138EB-F966-496A-B3D3-337C962EC1C7}">
      <formula1>"270 мм,300 мм,350 мм,400 мм,450 мм,500 мм,550 мм,600 мм,650 мм"</formula1>
    </dataValidation>
  </dataValidation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7219B6-420D-46D2-BDEE-76D9DC132995}">
  <sheetPr codeName="Лист43"/>
  <dimension ref="A1:N164"/>
  <sheetViews>
    <sheetView topLeftCell="A139" zoomScale="70" zoomScaleNormal="70" workbookViewId="0">
      <selection activeCell="H152" sqref="H152"/>
    </sheetView>
  </sheetViews>
  <sheetFormatPr defaultRowHeight="14.5" x14ac:dyDescent="0.35"/>
  <cols>
    <col min="1" max="1" width="41.26953125" bestFit="1" customWidth="1"/>
    <col min="2" max="3" width="23.81640625" bestFit="1" customWidth="1"/>
    <col min="4" max="4" width="11.81640625" bestFit="1" customWidth="1"/>
    <col min="5" max="5" width="23.81640625" bestFit="1" customWidth="1"/>
    <col min="6" max="6" width="41.26953125" bestFit="1" customWidth="1"/>
    <col min="7" max="8" width="23.1796875" bestFit="1" customWidth="1"/>
    <col min="9" max="9" width="11.81640625" bestFit="1" customWidth="1"/>
    <col min="10" max="10" width="23.1796875" bestFit="1" customWidth="1"/>
    <col min="12" max="12" width="12.7265625" bestFit="1" customWidth="1"/>
    <col min="13" max="13" width="9.08984375" bestFit="1" customWidth="1"/>
    <col min="14" max="14" width="9.1796875" bestFit="1" customWidth="1"/>
  </cols>
  <sheetData>
    <row r="1" spans="1:9" x14ac:dyDescent="0.35">
      <c r="A1" s="229" t="s">
        <v>543</v>
      </c>
      <c r="B1" s="229"/>
      <c r="C1" s="229"/>
      <c r="D1" s="229"/>
      <c r="F1" s="229" t="s">
        <v>544</v>
      </c>
      <c r="G1" s="229"/>
      <c r="H1" s="229"/>
      <c r="I1" s="229"/>
    </row>
    <row r="2" spans="1:9" x14ac:dyDescent="0.35">
      <c r="A2" s="229" t="s">
        <v>185</v>
      </c>
      <c r="B2" s="229" t="s">
        <v>82</v>
      </c>
      <c r="C2" s="229" t="s">
        <v>69</v>
      </c>
      <c r="D2" s="229" t="s">
        <v>67</v>
      </c>
      <c r="F2" s="229" t="s">
        <v>185</v>
      </c>
      <c r="G2" s="229" t="s">
        <v>82</v>
      </c>
      <c r="H2" s="229" t="s">
        <v>69</v>
      </c>
      <c r="I2" s="229" t="s">
        <v>67</v>
      </c>
    </row>
    <row r="3" spans="1:9" x14ac:dyDescent="0.35">
      <c r="A3" s="229" t="s">
        <v>86</v>
      </c>
      <c r="B3" s="204">
        <v>9255000</v>
      </c>
      <c r="C3" s="204">
        <v>9255080</v>
      </c>
      <c r="D3" s="204">
        <v>9255160</v>
      </c>
      <c r="F3" s="229" t="s">
        <v>86</v>
      </c>
      <c r="G3" s="204">
        <v>9255001</v>
      </c>
      <c r="H3" s="204">
        <v>9255081</v>
      </c>
      <c r="I3" s="204">
        <v>9255161</v>
      </c>
    </row>
    <row r="4" spans="1:9" x14ac:dyDescent="0.35">
      <c r="A4" s="229" t="s">
        <v>87</v>
      </c>
      <c r="B4" s="204">
        <v>9255002</v>
      </c>
      <c r="C4" s="204">
        <v>9255082</v>
      </c>
      <c r="D4" s="204">
        <v>9255162</v>
      </c>
      <c r="F4" s="229" t="s">
        <v>87</v>
      </c>
      <c r="G4" s="204">
        <v>9255003</v>
      </c>
      <c r="H4" s="204">
        <v>9255083</v>
      </c>
      <c r="I4" s="204">
        <v>9255163</v>
      </c>
    </row>
    <row r="5" spans="1:9" x14ac:dyDescent="0.35">
      <c r="A5" s="229" t="s">
        <v>88</v>
      </c>
      <c r="B5" s="204">
        <v>9255004</v>
      </c>
      <c r="C5" s="204">
        <v>9255084</v>
      </c>
      <c r="D5" s="204">
        <v>9255164</v>
      </c>
      <c r="F5" s="229" t="s">
        <v>88</v>
      </c>
      <c r="G5" s="204">
        <v>9255005</v>
      </c>
      <c r="H5" s="204">
        <v>9255085</v>
      </c>
      <c r="I5" s="204">
        <v>9255165</v>
      </c>
    </row>
    <row r="6" spans="1:9" x14ac:dyDescent="0.35">
      <c r="A6" s="229" t="s">
        <v>89</v>
      </c>
      <c r="B6" s="204">
        <v>9255006</v>
      </c>
      <c r="C6" s="204">
        <v>9255086</v>
      </c>
      <c r="D6" s="204">
        <v>9255166</v>
      </c>
      <c r="F6" s="229" t="s">
        <v>89</v>
      </c>
      <c r="G6" s="204">
        <v>9255007</v>
      </c>
      <c r="H6" s="204">
        <v>9255087</v>
      </c>
      <c r="I6" s="204">
        <v>9255167</v>
      </c>
    </row>
    <row r="8" spans="1:9" x14ac:dyDescent="0.35">
      <c r="A8" s="229" t="s">
        <v>545</v>
      </c>
      <c r="B8" s="229"/>
      <c r="C8" s="229"/>
      <c r="D8" s="229"/>
    </row>
    <row r="9" spans="1:9" x14ac:dyDescent="0.35">
      <c r="A9" s="229" t="s">
        <v>185</v>
      </c>
      <c r="B9" s="229" t="s">
        <v>82</v>
      </c>
      <c r="C9" s="229" t="s">
        <v>69</v>
      </c>
      <c r="D9" s="229" t="s">
        <v>67</v>
      </c>
    </row>
    <row r="10" spans="1:9" x14ac:dyDescent="0.35">
      <c r="A10" s="229" t="s">
        <v>86</v>
      </c>
      <c r="B10" s="204">
        <v>9255807</v>
      </c>
      <c r="C10" s="204">
        <v>9255816</v>
      </c>
      <c r="D10" s="204">
        <v>9255825</v>
      </c>
    </row>
    <row r="11" spans="1:9" x14ac:dyDescent="0.35">
      <c r="A11" s="229" t="s">
        <v>87</v>
      </c>
      <c r="B11" s="204">
        <v>9255808</v>
      </c>
      <c r="C11" s="204">
        <v>9255817</v>
      </c>
      <c r="D11" s="204">
        <v>9255826</v>
      </c>
    </row>
    <row r="12" spans="1:9" x14ac:dyDescent="0.35">
      <c r="A12" s="229" t="s">
        <v>88</v>
      </c>
      <c r="B12" s="204">
        <v>9255809</v>
      </c>
      <c r="C12" s="204">
        <v>9255818</v>
      </c>
      <c r="D12" s="204">
        <v>9255827</v>
      </c>
    </row>
    <row r="13" spans="1:9" x14ac:dyDescent="0.35">
      <c r="A13" s="229" t="s">
        <v>89</v>
      </c>
      <c r="B13" s="204">
        <v>9255810</v>
      </c>
      <c r="C13" s="204">
        <v>9255819</v>
      </c>
      <c r="D13" s="204">
        <v>9255828</v>
      </c>
    </row>
    <row r="15" spans="1:9" x14ac:dyDescent="0.35">
      <c r="A15" s="229" t="s">
        <v>546</v>
      </c>
      <c r="B15" s="229"/>
      <c r="C15" s="229"/>
      <c r="D15" s="229"/>
      <c r="F15" s="229" t="s">
        <v>547</v>
      </c>
      <c r="G15" s="229"/>
      <c r="H15" s="229"/>
      <c r="I15" s="229"/>
    </row>
    <row r="16" spans="1:9" x14ac:dyDescent="0.35">
      <c r="A16" s="229" t="s">
        <v>185</v>
      </c>
      <c r="B16" s="229" t="s">
        <v>82</v>
      </c>
      <c r="C16" s="229" t="s">
        <v>69</v>
      </c>
      <c r="D16" s="229" t="s">
        <v>67</v>
      </c>
      <c r="F16" s="229" t="s">
        <v>185</v>
      </c>
      <c r="G16" s="229" t="s">
        <v>82</v>
      </c>
      <c r="H16" s="229" t="s">
        <v>69</v>
      </c>
      <c r="I16" s="229" t="s">
        <v>67</v>
      </c>
    </row>
    <row r="17" spans="1:9" x14ac:dyDescent="0.35">
      <c r="A17" s="229" t="s">
        <v>83</v>
      </c>
      <c r="B17" s="204">
        <v>9255008</v>
      </c>
      <c r="C17" s="204">
        <v>9255088</v>
      </c>
      <c r="D17" s="204">
        <v>9255168</v>
      </c>
      <c r="F17" s="229" t="s">
        <v>83</v>
      </c>
      <c r="G17" s="204">
        <v>9255009</v>
      </c>
      <c r="H17" s="204">
        <v>9255089</v>
      </c>
      <c r="I17" s="204">
        <v>9255169</v>
      </c>
    </row>
    <row r="18" spans="1:9" x14ac:dyDescent="0.35">
      <c r="A18" s="229" t="s">
        <v>84</v>
      </c>
      <c r="B18" s="204">
        <v>9255010</v>
      </c>
      <c r="C18" s="204">
        <v>9255090</v>
      </c>
      <c r="D18" s="204">
        <v>9255170</v>
      </c>
      <c r="F18" s="229" t="s">
        <v>84</v>
      </c>
      <c r="G18" s="204">
        <v>9255011</v>
      </c>
      <c r="H18" s="204">
        <v>9255091</v>
      </c>
      <c r="I18" s="204">
        <v>9255171</v>
      </c>
    </row>
    <row r="19" spans="1:9" x14ac:dyDescent="0.35">
      <c r="A19" s="229" t="s">
        <v>85</v>
      </c>
      <c r="B19" s="204">
        <v>9255012</v>
      </c>
      <c r="C19" s="204">
        <v>9255092</v>
      </c>
      <c r="D19" s="204">
        <v>9255172</v>
      </c>
      <c r="F19" s="229" t="s">
        <v>85</v>
      </c>
      <c r="G19" s="204">
        <v>9255013</v>
      </c>
      <c r="H19" s="204">
        <v>9255093</v>
      </c>
      <c r="I19" s="204">
        <v>9255173</v>
      </c>
    </row>
    <row r="20" spans="1:9" x14ac:dyDescent="0.35">
      <c r="A20" s="229" t="s">
        <v>86</v>
      </c>
      <c r="B20" s="204">
        <v>9255014</v>
      </c>
      <c r="C20" s="204">
        <v>9255094</v>
      </c>
      <c r="D20" s="204">
        <v>9255174</v>
      </c>
      <c r="F20" s="229" t="s">
        <v>86</v>
      </c>
      <c r="G20" s="204">
        <v>9255015</v>
      </c>
      <c r="H20" s="204">
        <v>9255095</v>
      </c>
      <c r="I20" s="204">
        <v>9255175</v>
      </c>
    </row>
    <row r="21" spans="1:9" x14ac:dyDescent="0.35">
      <c r="A21" s="31" t="s">
        <v>87</v>
      </c>
      <c r="B21" s="204">
        <v>9255016</v>
      </c>
      <c r="C21" s="204">
        <v>9255096</v>
      </c>
      <c r="D21" s="204">
        <v>9255176</v>
      </c>
      <c r="F21" s="31" t="s">
        <v>87</v>
      </c>
      <c r="G21" s="204">
        <v>9255017</v>
      </c>
      <c r="H21" s="204">
        <v>9255097</v>
      </c>
      <c r="I21" s="204">
        <v>9255177</v>
      </c>
    </row>
    <row r="22" spans="1:9" x14ac:dyDescent="0.35">
      <c r="A22" s="31" t="s">
        <v>88</v>
      </c>
      <c r="B22" s="204">
        <v>9255018</v>
      </c>
      <c r="C22" s="204">
        <v>9255098</v>
      </c>
      <c r="D22" s="204">
        <v>9255178</v>
      </c>
      <c r="F22" s="31" t="s">
        <v>88</v>
      </c>
      <c r="G22" s="204">
        <v>9255019</v>
      </c>
      <c r="H22" s="204">
        <v>9255099</v>
      </c>
      <c r="I22" s="204">
        <v>9255179</v>
      </c>
    </row>
    <row r="23" spans="1:9" x14ac:dyDescent="0.35">
      <c r="A23" s="31" t="s">
        <v>89</v>
      </c>
      <c r="B23" s="204">
        <v>9255020</v>
      </c>
      <c r="C23" s="204">
        <v>9255100</v>
      </c>
      <c r="D23" s="204">
        <v>9255180</v>
      </c>
      <c r="F23" s="31" t="s">
        <v>89</v>
      </c>
      <c r="G23" s="204">
        <v>9255021</v>
      </c>
      <c r="H23" s="204">
        <v>9255101</v>
      </c>
      <c r="I23" s="204">
        <v>9255181</v>
      </c>
    </row>
    <row r="24" spans="1:9" x14ac:dyDescent="0.35">
      <c r="A24" s="31" t="s">
        <v>97</v>
      </c>
      <c r="B24" s="204">
        <v>9255022</v>
      </c>
      <c r="C24" s="204">
        <v>9255102</v>
      </c>
      <c r="D24" s="204">
        <v>9255182</v>
      </c>
      <c r="F24" s="31" t="s">
        <v>97</v>
      </c>
      <c r="G24" s="204">
        <v>9255023</v>
      </c>
      <c r="H24" s="204">
        <v>9255103</v>
      </c>
      <c r="I24" s="204">
        <v>9255183</v>
      </c>
    </row>
    <row r="25" spans="1:9" x14ac:dyDescent="0.35">
      <c r="A25" s="31" t="s">
        <v>90</v>
      </c>
      <c r="B25" s="204">
        <v>9255024</v>
      </c>
      <c r="C25" s="204">
        <v>9255104</v>
      </c>
      <c r="D25" s="204">
        <v>9255184</v>
      </c>
      <c r="F25" s="31" t="s">
        <v>90</v>
      </c>
      <c r="G25" s="204">
        <v>9255025</v>
      </c>
      <c r="H25" s="204">
        <v>9255105</v>
      </c>
      <c r="I25" s="204">
        <v>9255185</v>
      </c>
    </row>
    <row r="28" spans="1:9" x14ac:dyDescent="0.35">
      <c r="A28" s="229" t="s">
        <v>440</v>
      </c>
      <c r="B28" s="229"/>
      <c r="C28" s="229"/>
      <c r="D28" s="229"/>
    </row>
    <row r="29" spans="1:9" x14ac:dyDescent="0.35">
      <c r="A29" s="229" t="s">
        <v>185</v>
      </c>
      <c r="B29" s="229" t="s">
        <v>82</v>
      </c>
      <c r="C29" s="229" t="s">
        <v>69</v>
      </c>
      <c r="D29" s="229" t="s">
        <v>67</v>
      </c>
    </row>
    <row r="30" spans="1:9" x14ac:dyDescent="0.35">
      <c r="A30" s="229" t="s">
        <v>83</v>
      </c>
      <c r="B30" s="204">
        <v>9255804</v>
      </c>
      <c r="C30" s="204">
        <v>9255813</v>
      </c>
      <c r="D30" s="204">
        <v>9255822</v>
      </c>
    </row>
    <row r="31" spans="1:9" x14ac:dyDescent="0.35">
      <c r="A31" s="229" t="s">
        <v>84</v>
      </c>
      <c r="B31" s="204">
        <v>9255805</v>
      </c>
      <c r="C31" s="204">
        <v>9255814</v>
      </c>
      <c r="D31" s="204">
        <v>9255823</v>
      </c>
    </row>
    <row r="32" spans="1:9" x14ac:dyDescent="0.35">
      <c r="A32" s="229" t="s">
        <v>85</v>
      </c>
      <c r="B32" s="204">
        <v>9255806</v>
      </c>
      <c r="C32" s="204">
        <v>9255815</v>
      </c>
      <c r="D32" s="204">
        <v>9255824</v>
      </c>
    </row>
    <row r="33" spans="1:9" x14ac:dyDescent="0.35">
      <c r="A33" s="229" t="s">
        <v>86</v>
      </c>
      <c r="B33" s="204">
        <v>9255807</v>
      </c>
      <c r="C33" s="204">
        <v>9255816</v>
      </c>
      <c r="D33" s="204">
        <v>9255825</v>
      </c>
    </row>
    <row r="34" spans="1:9" x14ac:dyDescent="0.35">
      <c r="A34" s="31" t="s">
        <v>87</v>
      </c>
      <c r="B34" s="204">
        <v>9255808</v>
      </c>
      <c r="C34" s="204">
        <v>9255817</v>
      </c>
      <c r="D34" s="204">
        <v>9255826</v>
      </c>
    </row>
    <row r="35" spans="1:9" x14ac:dyDescent="0.35">
      <c r="A35" s="31" t="s">
        <v>88</v>
      </c>
      <c r="B35" s="204">
        <v>9255809</v>
      </c>
      <c r="C35" s="204">
        <v>9255818</v>
      </c>
      <c r="D35" s="204">
        <v>9255827</v>
      </c>
    </row>
    <row r="36" spans="1:9" x14ac:dyDescent="0.35">
      <c r="A36" s="31" t="s">
        <v>89</v>
      </c>
      <c r="B36" s="204">
        <v>9255810</v>
      </c>
      <c r="C36" s="204">
        <v>9255819</v>
      </c>
      <c r="D36" s="204">
        <v>9255828</v>
      </c>
    </row>
    <row r="37" spans="1:9" x14ac:dyDescent="0.35">
      <c r="A37" s="31" t="s">
        <v>97</v>
      </c>
      <c r="B37" s="204">
        <v>9255811</v>
      </c>
      <c r="C37" s="204">
        <v>9255820</v>
      </c>
      <c r="D37" s="204">
        <v>9255829</v>
      </c>
    </row>
    <row r="38" spans="1:9" x14ac:dyDescent="0.35">
      <c r="A38" s="31" t="s">
        <v>90</v>
      </c>
      <c r="B38" s="204">
        <v>9255812</v>
      </c>
      <c r="C38" s="204">
        <v>9255821</v>
      </c>
      <c r="D38" s="204">
        <v>9255830</v>
      </c>
    </row>
    <row r="40" spans="1:9" x14ac:dyDescent="0.35">
      <c r="A40" s="229" t="s">
        <v>548</v>
      </c>
      <c r="B40" s="229"/>
      <c r="C40" s="229"/>
      <c r="D40" s="229"/>
      <c r="F40" s="229" t="s">
        <v>549</v>
      </c>
      <c r="G40" s="229"/>
      <c r="H40" s="229"/>
      <c r="I40" s="229"/>
    </row>
    <row r="41" spans="1:9" x14ac:dyDescent="0.35">
      <c r="A41" s="229" t="s">
        <v>185</v>
      </c>
      <c r="B41" s="229" t="s">
        <v>82</v>
      </c>
      <c r="C41" s="229" t="s">
        <v>69</v>
      </c>
      <c r="D41" s="229" t="s">
        <v>67</v>
      </c>
      <c r="F41" s="229" t="s">
        <v>185</v>
      </c>
      <c r="G41" s="229" t="s">
        <v>82</v>
      </c>
      <c r="H41" s="229" t="s">
        <v>69</v>
      </c>
      <c r="I41" s="229" t="s">
        <v>67</v>
      </c>
    </row>
    <row r="42" spans="1:9" x14ac:dyDescent="0.35">
      <c r="A42" s="229" t="s">
        <v>83</v>
      </c>
      <c r="B42" s="204"/>
      <c r="C42" s="204"/>
      <c r="D42" s="204"/>
      <c r="F42" s="229" t="s">
        <v>83</v>
      </c>
      <c r="G42" s="204"/>
      <c r="H42" s="204"/>
      <c r="I42" s="204"/>
    </row>
    <row r="43" spans="1:9" x14ac:dyDescent="0.35">
      <c r="A43" s="229" t="s">
        <v>84</v>
      </c>
      <c r="B43" s="204">
        <v>9255028</v>
      </c>
      <c r="C43" s="204">
        <v>9255108</v>
      </c>
      <c r="D43" s="204">
        <v>9255188</v>
      </c>
      <c r="F43" s="229" t="s">
        <v>84</v>
      </c>
      <c r="G43" s="204">
        <v>9255029</v>
      </c>
      <c r="H43" s="204">
        <v>9255109</v>
      </c>
      <c r="I43" s="204">
        <v>9255189</v>
      </c>
    </row>
    <row r="44" spans="1:9" x14ac:dyDescent="0.35">
      <c r="A44" s="229" t="s">
        <v>85</v>
      </c>
      <c r="B44" s="204">
        <v>9255030</v>
      </c>
      <c r="C44" s="204">
        <v>9255110</v>
      </c>
      <c r="D44" s="204">
        <v>9255190</v>
      </c>
      <c r="F44" s="229" t="s">
        <v>85</v>
      </c>
      <c r="G44" s="204">
        <v>9255031</v>
      </c>
      <c r="H44" s="204">
        <v>9255111</v>
      </c>
      <c r="I44" s="204">
        <v>9255191</v>
      </c>
    </row>
    <row r="45" spans="1:9" x14ac:dyDescent="0.35">
      <c r="A45" s="229" t="s">
        <v>86</v>
      </c>
      <c r="B45" s="204">
        <v>9255032</v>
      </c>
      <c r="C45" s="204">
        <v>9255112</v>
      </c>
      <c r="D45" s="204">
        <v>9255192</v>
      </c>
      <c r="F45" s="229" t="s">
        <v>86</v>
      </c>
      <c r="G45" s="204">
        <v>9255033</v>
      </c>
      <c r="H45" s="204">
        <v>9255113</v>
      </c>
      <c r="I45" s="204">
        <v>9255193</v>
      </c>
    </row>
    <row r="46" spans="1:9" x14ac:dyDescent="0.35">
      <c r="A46" s="31" t="s">
        <v>87</v>
      </c>
      <c r="B46" s="204">
        <v>9255034</v>
      </c>
      <c r="C46" s="204">
        <v>9255114</v>
      </c>
      <c r="D46" s="204">
        <v>9255194</v>
      </c>
      <c r="F46" s="31" t="s">
        <v>87</v>
      </c>
      <c r="G46" s="204">
        <v>9255035</v>
      </c>
      <c r="H46" s="204">
        <v>9255115</v>
      </c>
      <c r="I46" s="204">
        <v>9255195</v>
      </c>
    </row>
    <row r="47" spans="1:9" x14ac:dyDescent="0.35">
      <c r="A47" s="31" t="s">
        <v>88</v>
      </c>
      <c r="B47" s="204">
        <v>9255036</v>
      </c>
      <c r="C47" s="204">
        <v>9255116</v>
      </c>
      <c r="D47" s="204">
        <v>9255196</v>
      </c>
      <c r="F47" s="31" t="s">
        <v>88</v>
      </c>
      <c r="G47" s="204">
        <v>9255037</v>
      </c>
      <c r="H47" s="204">
        <v>9255117</v>
      </c>
      <c r="I47" s="204">
        <v>9255197</v>
      </c>
    </row>
    <row r="48" spans="1:9" x14ac:dyDescent="0.35">
      <c r="A48" s="31" t="s">
        <v>89</v>
      </c>
      <c r="B48" s="204">
        <v>9255038</v>
      </c>
      <c r="C48" s="204">
        <v>9255118</v>
      </c>
      <c r="D48" s="204">
        <v>9255198</v>
      </c>
      <c r="F48" s="31" t="s">
        <v>89</v>
      </c>
      <c r="G48" s="204">
        <v>9255039</v>
      </c>
      <c r="H48" s="204">
        <v>9255119</v>
      </c>
      <c r="I48" s="204">
        <v>9255199</v>
      </c>
    </row>
    <row r="49" spans="1:9" x14ac:dyDescent="0.35">
      <c r="A49" s="31" t="s">
        <v>97</v>
      </c>
      <c r="B49" s="204">
        <v>9255040</v>
      </c>
      <c r="C49" s="204">
        <v>9255120</v>
      </c>
      <c r="D49" s="204">
        <v>9255200</v>
      </c>
      <c r="F49" s="31" t="s">
        <v>97</v>
      </c>
      <c r="G49" s="204">
        <v>9255041</v>
      </c>
      <c r="H49" s="204">
        <v>9255121</v>
      </c>
      <c r="I49" s="204">
        <v>9255201</v>
      </c>
    </row>
    <row r="50" spans="1:9" x14ac:dyDescent="0.35">
      <c r="A50" s="31" t="s">
        <v>90</v>
      </c>
      <c r="B50" s="204"/>
      <c r="C50" s="204"/>
      <c r="D50" s="204"/>
      <c r="F50" s="31" t="s">
        <v>90</v>
      </c>
      <c r="G50" s="204"/>
      <c r="H50" s="204"/>
      <c r="I50" s="204"/>
    </row>
    <row r="52" spans="1:9" x14ac:dyDescent="0.35">
      <c r="A52" s="229" t="s">
        <v>550</v>
      </c>
      <c r="B52" s="229"/>
      <c r="C52" s="229"/>
      <c r="D52" s="229"/>
      <c r="F52" s="229" t="s">
        <v>551</v>
      </c>
      <c r="G52" s="229"/>
      <c r="H52" s="229"/>
      <c r="I52" s="229"/>
    </row>
    <row r="53" spans="1:9" x14ac:dyDescent="0.35">
      <c r="A53" s="229" t="s">
        <v>185</v>
      </c>
      <c r="B53" s="229" t="s">
        <v>82</v>
      </c>
      <c r="C53" s="229" t="s">
        <v>69</v>
      </c>
      <c r="D53" s="229" t="s">
        <v>67</v>
      </c>
      <c r="F53" s="229" t="s">
        <v>185</v>
      </c>
      <c r="G53" s="229" t="s">
        <v>82</v>
      </c>
      <c r="H53" s="229" t="s">
        <v>69</v>
      </c>
      <c r="I53" s="229" t="s">
        <v>67</v>
      </c>
    </row>
    <row r="54" spans="1:9" x14ac:dyDescent="0.35">
      <c r="A54" s="229" t="s">
        <v>83</v>
      </c>
      <c r="B54" s="204">
        <v>9255044</v>
      </c>
      <c r="C54" s="204">
        <v>9255124</v>
      </c>
      <c r="D54" s="204">
        <v>9255204</v>
      </c>
      <c r="F54" s="229" t="s">
        <v>83</v>
      </c>
      <c r="G54" s="204">
        <v>9255045</v>
      </c>
      <c r="H54" s="204">
        <v>9255125</v>
      </c>
      <c r="I54" s="204">
        <v>9255205</v>
      </c>
    </row>
    <row r="55" spans="1:9" x14ac:dyDescent="0.35">
      <c r="A55" s="229" t="s">
        <v>84</v>
      </c>
      <c r="B55" s="204">
        <v>9255046</v>
      </c>
      <c r="C55" s="204">
        <v>9255126</v>
      </c>
      <c r="D55" s="204">
        <v>9255206</v>
      </c>
      <c r="F55" s="229" t="s">
        <v>84</v>
      </c>
      <c r="G55" s="204">
        <v>9255047</v>
      </c>
      <c r="H55" s="204">
        <v>9255127</v>
      </c>
      <c r="I55" s="204">
        <v>9255207</v>
      </c>
    </row>
    <row r="56" spans="1:9" x14ac:dyDescent="0.35">
      <c r="A56" s="229" t="s">
        <v>85</v>
      </c>
      <c r="B56" s="204">
        <v>9255048</v>
      </c>
      <c r="C56" s="204">
        <v>9255128</v>
      </c>
      <c r="D56" s="204">
        <v>9255208</v>
      </c>
      <c r="F56" s="229" t="s">
        <v>85</v>
      </c>
      <c r="G56" s="204">
        <v>9255049</v>
      </c>
      <c r="H56" s="204">
        <v>9255129</v>
      </c>
      <c r="I56" s="204">
        <v>9255209</v>
      </c>
    </row>
    <row r="57" spans="1:9" x14ac:dyDescent="0.35">
      <c r="A57" s="229" t="s">
        <v>86</v>
      </c>
      <c r="B57" s="204">
        <v>9255050</v>
      </c>
      <c r="C57" s="204">
        <v>9255130</v>
      </c>
      <c r="D57" s="204">
        <v>9255210</v>
      </c>
      <c r="F57" s="229" t="s">
        <v>86</v>
      </c>
      <c r="G57" s="204">
        <v>9255051</v>
      </c>
      <c r="H57" s="204">
        <v>9255131</v>
      </c>
      <c r="I57" s="204">
        <v>9255211</v>
      </c>
    </row>
    <row r="58" spans="1:9" x14ac:dyDescent="0.35">
      <c r="A58" s="31" t="s">
        <v>87</v>
      </c>
      <c r="B58" s="204">
        <v>9255052</v>
      </c>
      <c r="C58" s="204">
        <v>9255132</v>
      </c>
      <c r="D58" s="204">
        <v>9255212</v>
      </c>
      <c r="F58" s="31" t="s">
        <v>87</v>
      </c>
      <c r="G58" s="204">
        <v>9255053</v>
      </c>
      <c r="H58" s="204">
        <v>9255133</v>
      </c>
      <c r="I58" s="204">
        <v>9255213</v>
      </c>
    </row>
    <row r="59" spans="1:9" x14ac:dyDescent="0.35">
      <c r="A59" s="31" t="s">
        <v>88</v>
      </c>
      <c r="B59" s="204">
        <v>9255054</v>
      </c>
      <c r="C59" s="204">
        <v>9255134</v>
      </c>
      <c r="D59" s="204">
        <v>9255214</v>
      </c>
      <c r="F59" s="31" t="s">
        <v>88</v>
      </c>
      <c r="G59" s="204">
        <v>9255055</v>
      </c>
      <c r="H59" s="204">
        <v>9255135</v>
      </c>
      <c r="I59" s="204">
        <v>9255215</v>
      </c>
    </row>
    <row r="60" spans="1:9" x14ac:dyDescent="0.35">
      <c r="A60" s="31" t="s">
        <v>89</v>
      </c>
      <c r="B60" s="204">
        <v>9255056</v>
      </c>
      <c r="C60" s="204">
        <v>9255136</v>
      </c>
      <c r="D60" s="204">
        <v>9255216</v>
      </c>
      <c r="F60" s="31" t="s">
        <v>89</v>
      </c>
      <c r="G60" s="204">
        <v>9255057</v>
      </c>
      <c r="H60" s="204">
        <v>9255137</v>
      </c>
      <c r="I60" s="204">
        <v>9255217</v>
      </c>
    </row>
    <row r="61" spans="1:9" x14ac:dyDescent="0.35">
      <c r="A61" s="31" t="s">
        <v>97</v>
      </c>
      <c r="B61" s="204">
        <v>9255058</v>
      </c>
      <c r="C61" s="204">
        <v>9255138</v>
      </c>
      <c r="D61" s="204">
        <v>9255218</v>
      </c>
      <c r="F61" s="31" t="s">
        <v>97</v>
      </c>
      <c r="G61" s="204">
        <v>9255059</v>
      </c>
      <c r="H61" s="204">
        <v>9255139</v>
      </c>
      <c r="I61" s="204">
        <v>9255219</v>
      </c>
    </row>
    <row r="62" spans="1:9" x14ac:dyDescent="0.35">
      <c r="A62" s="31" t="s">
        <v>90</v>
      </c>
      <c r="B62" s="204">
        <v>9255060</v>
      </c>
      <c r="C62" s="204">
        <v>9255140</v>
      </c>
      <c r="D62" s="204">
        <v>9255220</v>
      </c>
      <c r="F62" s="31" t="s">
        <v>90</v>
      </c>
      <c r="G62" s="204">
        <v>9255061</v>
      </c>
      <c r="H62" s="204">
        <v>9255141</v>
      </c>
      <c r="I62" s="204">
        <v>9255221</v>
      </c>
    </row>
    <row r="64" spans="1:9" x14ac:dyDescent="0.35">
      <c r="A64" s="229" t="s">
        <v>552</v>
      </c>
      <c r="B64" s="229"/>
      <c r="C64" s="229"/>
      <c r="D64" s="229"/>
      <c r="F64" s="229" t="s">
        <v>553</v>
      </c>
      <c r="G64" s="229"/>
      <c r="H64" s="229"/>
      <c r="I64" s="229"/>
    </row>
    <row r="65" spans="1:14" x14ac:dyDescent="0.35">
      <c r="A65" s="229" t="s">
        <v>185</v>
      </c>
      <c r="B65" s="229" t="s">
        <v>82</v>
      </c>
      <c r="C65" s="229" t="s">
        <v>69</v>
      </c>
      <c r="D65" s="229" t="s">
        <v>67</v>
      </c>
      <c r="F65" s="229" t="s">
        <v>185</v>
      </c>
      <c r="G65" s="229" t="s">
        <v>82</v>
      </c>
      <c r="H65" s="229" t="s">
        <v>69</v>
      </c>
      <c r="I65" s="229" t="s">
        <v>67</v>
      </c>
    </row>
    <row r="66" spans="1:14" x14ac:dyDescent="0.35">
      <c r="A66" s="229" t="s">
        <v>83</v>
      </c>
      <c r="B66" s="204"/>
      <c r="C66" s="204"/>
      <c r="D66" s="204"/>
      <c r="F66" s="229" t="s">
        <v>83</v>
      </c>
      <c r="G66" s="204"/>
      <c r="H66" s="204"/>
      <c r="I66" s="204"/>
    </row>
    <row r="67" spans="1:14" x14ac:dyDescent="0.35">
      <c r="A67" s="229" t="s">
        <v>84</v>
      </c>
      <c r="B67" s="204"/>
      <c r="C67" s="204"/>
      <c r="D67" s="204"/>
      <c r="F67" s="229" t="s">
        <v>84</v>
      </c>
      <c r="G67" s="204"/>
      <c r="H67" s="204"/>
      <c r="I67" s="204"/>
    </row>
    <row r="68" spans="1:14" x14ac:dyDescent="0.35">
      <c r="A68" s="229" t="s">
        <v>85</v>
      </c>
      <c r="B68" s="204">
        <v>9255066</v>
      </c>
      <c r="C68" s="204">
        <v>9255146</v>
      </c>
      <c r="D68" s="204">
        <v>9255226</v>
      </c>
      <c r="F68" s="229" t="s">
        <v>85</v>
      </c>
      <c r="G68" s="204">
        <v>9255067</v>
      </c>
      <c r="H68" s="204">
        <v>9255147</v>
      </c>
      <c r="I68" s="204">
        <v>9255227</v>
      </c>
    </row>
    <row r="69" spans="1:14" x14ac:dyDescent="0.35">
      <c r="A69" s="229" t="s">
        <v>86</v>
      </c>
      <c r="B69" s="204">
        <v>9255068</v>
      </c>
      <c r="C69" s="204">
        <v>9255148</v>
      </c>
      <c r="D69" s="204">
        <v>9255228</v>
      </c>
      <c r="F69" s="229" t="s">
        <v>86</v>
      </c>
      <c r="G69" s="204">
        <v>9255069</v>
      </c>
      <c r="H69" s="204">
        <v>9255149</v>
      </c>
      <c r="I69" s="204">
        <v>9255229</v>
      </c>
    </row>
    <row r="70" spans="1:14" x14ac:dyDescent="0.35">
      <c r="A70" s="31" t="s">
        <v>87</v>
      </c>
      <c r="B70" s="204">
        <v>9255070</v>
      </c>
      <c r="C70" s="204">
        <v>9255150</v>
      </c>
      <c r="D70" s="204">
        <v>9255230</v>
      </c>
      <c r="F70" s="31" t="s">
        <v>87</v>
      </c>
      <c r="G70" s="204">
        <v>9255071</v>
      </c>
      <c r="H70" s="204">
        <v>9255151</v>
      </c>
      <c r="I70" s="204">
        <v>9255231</v>
      </c>
    </row>
    <row r="71" spans="1:14" x14ac:dyDescent="0.35">
      <c r="A71" s="31" t="s">
        <v>88</v>
      </c>
      <c r="B71" s="204">
        <v>9255072</v>
      </c>
      <c r="C71" s="204">
        <v>9255152</v>
      </c>
      <c r="D71" s="204">
        <v>9255232</v>
      </c>
      <c r="F71" s="31" t="s">
        <v>88</v>
      </c>
      <c r="G71" s="204">
        <v>9255073</v>
      </c>
      <c r="H71" s="204">
        <v>9255153</v>
      </c>
      <c r="I71" s="204">
        <v>9255233</v>
      </c>
    </row>
    <row r="72" spans="1:14" x14ac:dyDescent="0.35">
      <c r="A72" s="31" t="s">
        <v>89</v>
      </c>
      <c r="B72" s="204">
        <v>9255074</v>
      </c>
      <c r="C72" s="204">
        <v>9255154</v>
      </c>
      <c r="D72" s="204">
        <v>9255234</v>
      </c>
      <c r="F72" s="31" t="s">
        <v>89</v>
      </c>
      <c r="G72" s="204">
        <v>9255075</v>
      </c>
      <c r="H72" s="204">
        <v>9255155</v>
      </c>
      <c r="I72" s="204">
        <v>9255235</v>
      </c>
    </row>
    <row r="73" spans="1:14" x14ac:dyDescent="0.35">
      <c r="A73" s="31" t="s">
        <v>97</v>
      </c>
      <c r="B73" s="204">
        <v>9255076</v>
      </c>
      <c r="C73" s="204">
        <v>9255156</v>
      </c>
      <c r="D73" s="204">
        <v>9255236</v>
      </c>
      <c r="F73" s="31" t="s">
        <v>97</v>
      </c>
      <c r="G73" s="204">
        <v>9255077</v>
      </c>
      <c r="H73" s="204">
        <v>9255157</v>
      </c>
      <c r="I73" s="204">
        <v>9255237</v>
      </c>
    </row>
    <row r="74" spans="1:14" x14ac:dyDescent="0.35">
      <c r="A74" s="31" t="s">
        <v>90</v>
      </c>
      <c r="B74" s="204">
        <v>9255078</v>
      </c>
      <c r="C74" s="204">
        <v>9255158</v>
      </c>
      <c r="D74" s="204">
        <v>9255238</v>
      </c>
      <c r="F74" s="31" t="s">
        <v>90</v>
      </c>
      <c r="G74" s="204">
        <v>9255079</v>
      </c>
      <c r="H74" s="204">
        <v>9255159</v>
      </c>
      <c r="I74" s="204">
        <v>9255239</v>
      </c>
    </row>
    <row r="76" spans="1:14" x14ac:dyDescent="0.35">
      <c r="A76" s="229" t="s">
        <v>418</v>
      </c>
      <c r="B76" s="229"/>
      <c r="C76" s="229"/>
      <c r="D76" s="229"/>
      <c r="F76" s="229" t="s">
        <v>350</v>
      </c>
      <c r="G76" s="229"/>
      <c r="H76" s="229"/>
      <c r="I76" s="229"/>
      <c r="K76" s="229"/>
      <c r="L76" s="229"/>
      <c r="M76" s="229"/>
      <c r="N76" s="229"/>
    </row>
    <row r="77" spans="1:14" x14ac:dyDescent="0.35">
      <c r="A77" s="229" t="s">
        <v>185</v>
      </c>
      <c r="B77" s="229" t="s">
        <v>82</v>
      </c>
      <c r="C77" s="229" t="s">
        <v>69</v>
      </c>
      <c r="D77" s="229" t="s">
        <v>67</v>
      </c>
      <c r="F77" s="229" t="s">
        <v>185</v>
      </c>
      <c r="G77" s="229" t="s">
        <v>82</v>
      </c>
      <c r="H77" s="229" t="s">
        <v>69</v>
      </c>
      <c r="I77" s="229" t="s">
        <v>67</v>
      </c>
      <c r="K77" s="229"/>
      <c r="L77" s="229"/>
      <c r="M77" s="229"/>
      <c r="N77" s="229"/>
    </row>
    <row r="78" spans="1:14" x14ac:dyDescent="0.35">
      <c r="A78" s="229" t="s">
        <v>554</v>
      </c>
      <c r="B78" s="204">
        <v>9255678</v>
      </c>
      <c r="C78" s="204">
        <v>9255687</v>
      </c>
      <c r="D78" s="204">
        <v>9255696</v>
      </c>
      <c r="F78" s="229" t="s">
        <v>554</v>
      </c>
      <c r="G78" s="204" t="s">
        <v>91</v>
      </c>
      <c r="H78" s="204" t="s">
        <v>91</v>
      </c>
      <c r="I78" s="204" t="s">
        <v>91</v>
      </c>
      <c r="K78" s="229"/>
      <c r="L78" s="204"/>
      <c r="M78" s="204"/>
      <c r="N78" s="204"/>
    </row>
    <row r="79" spans="1:14" x14ac:dyDescent="0.35">
      <c r="A79" s="229" t="s">
        <v>555</v>
      </c>
      <c r="B79" s="204">
        <v>9255679</v>
      </c>
      <c r="C79" s="204">
        <v>9255688</v>
      </c>
      <c r="D79" s="204">
        <v>9255697</v>
      </c>
      <c r="F79" s="229" t="s">
        <v>555</v>
      </c>
      <c r="G79" s="204" t="s">
        <v>91</v>
      </c>
      <c r="H79" s="204" t="s">
        <v>91</v>
      </c>
      <c r="I79" s="204" t="s">
        <v>91</v>
      </c>
      <c r="K79" s="229"/>
      <c r="L79" s="204"/>
      <c r="M79" s="204"/>
      <c r="N79" s="204"/>
    </row>
    <row r="80" spans="1:14" x14ac:dyDescent="0.35">
      <c r="A80" s="229" t="s">
        <v>347</v>
      </c>
      <c r="B80" s="204">
        <v>9255680</v>
      </c>
      <c r="C80" s="204">
        <v>9255689</v>
      </c>
      <c r="D80" s="204">
        <v>9255698</v>
      </c>
      <c r="F80" s="229" t="s">
        <v>347</v>
      </c>
      <c r="G80" s="204" t="s">
        <v>91</v>
      </c>
      <c r="H80" s="204" t="s">
        <v>91</v>
      </c>
      <c r="I80" s="204" t="s">
        <v>91</v>
      </c>
      <c r="K80" s="229"/>
      <c r="L80" s="204"/>
      <c r="M80" s="204"/>
      <c r="N80" s="204"/>
    </row>
    <row r="81" spans="1:14" x14ac:dyDescent="0.35">
      <c r="A81" s="229" t="s">
        <v>556</v>
      </c>
      <c r="B81" s="204">
        <v>9255681</v>
      </c>
      <c r="C81" s="204">
        <v>9255690</v>
      </c>
      <c r="D81" s="204">
        <v>9255699</v>
      </c>
      <c r="F81" s="229" t="s">
        <v>556</v>
      </c>
      <c r="G81" s="204" t="s">
        <v>91</v>
      </c>
      <c r="H81" s="233" t="s">
        <v>91</v>
      </c>
      <c r="I81" s="204" t="s">
        <v>91</v>
      </c>
      <c r="K81" s="229"/>
      <c r="L81" s="204"/>
      <c r="M81" s="233"/>
      <c r="N81" s="204"/>
    </row>
    <row r="82" spans="1:14" x14ac:dyDescent="0.35">
      <c r="A82" s="229" t="s">
        <v>348</v>
      </c>
      <c r="B82" s="204">
        <v>9255682</v>
      </c>
      <c r="C82" s="204">
        <v>9255691</v>
      </c>
      <c r="D82" s="204">
        <v>9255700</v>
      </c>
      <c r="F82" s="229" t="s">
        <v>348</v>
      </c>
      <c r="G82" s="204" t="s">
        <v>91</v>
      </c>
      <c r="H82" s="204" t="s">
        <v>91</v>
      </c>
      <c r="I82" s="204" t="s">
        <v>91</v>
      </c>
      <c r="K82" s="229"/>
      <c r="L82" s="204"/>
      <c r="M82" s="204"/>
      <c r="N82" s="204"/>
    </row>
    <row r="83" spans="1:14" x14ac:dyDescent="0.35">
      <c r="A83" s="229" t="s">
        <v>557</v>
      </c>
      <c r="B83" s="204">
        <v>9255683</v>
      </c>
      <c r="C83" s="204">
        <v>9255692</v>
      </c>
      <c r="D83" s="204">
        <v>9255701</v>
      </c>
      <c r="F83" s="229" t="s">
        <v>557</v>
      </c>
      <c r="G83" s="204" t="s">
        <v>91</v>
      </c>
      <c r="H83" s="204" t="s">
        <v>91</v>
      </c>
      <c r="I83" s="204" t="s">
        <v>91</v>
      </c>
      <c r="K83" s="229"/>
      <c r="L83" s="204"/>
      <c r="M83" s="204"/>
      <c r="N83" s="204"/>
    </row>
    <row r="84" spans="1:14" x14ac:dyDescent="0.35">
      <c r="A84" s="229" t="s">
        <v>349</v>
      </c>
      <c r="B84" s="204">
        <v>9255684</v>
      </c>
      <c r="C84" s="204">
        <v>9255693</v>
      </c>
      <c r="D84" s="204">
        <v>9255702</v>
      </c>
      <c r="F84" s="229" t="s">
        <v>349</v>
      </c>
      <c r="G84" s="204" t="s">
        <v>91</v>
      </c>
      <c r="H84" s="204" t="s">
        <v>91</v>
      </c>
      <c r="I84" s="204" t="s">
        <v>91</v>
      </c>
      <c r="K84" s="229"/>
      <c r="L84" s="204"/>
      <c r="M84" s="204"/>
      <c r="N84" s="204"/>
    </row>
    <row r="85" spans="1:14" x14ac:dyDescent="0.35">
      <c r="A85" s="229" t="s">
        <v>558</v>
      </c>
      <c r="B85" s="204">
        <v>9255685</v>
      </c>
      <c r="C85" s="204">
        <v>9255694</v>
      </c>
      <c r="D85" s="204">
        <v>9255703</v>
      </c>
      <c r="F85" s="229" t="s">
        <v>558</v>
      </c>
      <c r="G85" s="204" t="s">
        <v>91</v>
      </c>
      <c r="H85" s="204" t="s">
        <v>91</v>
      </c>
      <c r="I85" s="204" t="s">
        <v>91</v>
      </c>
      <c r="K85" s="229"/>
      <c r="L85" s="204"/>
      <c r="M85" s="204"/>
      <c r="N85" s="204"/>
    </row>
    <row r="86" spans="1:14" x14ac:dyDescent="0.35">
      <c r="A86" s="229" t="s">
        <v>559</v>
      </c>
      <c r="B86" s="204">
        <v>9255686</v>
      </c>
      <c r="C86" s="204">
        <v>9255695</v>
      </c>
      <c r="D86" s="204">
        <v>9255704</v>
      </c>
      <c r="F86" s="229" t="s">
        <v>559</v>
      </c>
      <c r="G86" s="204" t="s">
        <v>91</v>
      </c>
      <c r="H86" s="204" t="s">
        <v>91</v>
      </c>
      <c r="I86" s="204" t="s">
        <v>91</v>
      </c>
      <c r="K86" s="229"/>
      <c r="L86" s="204"/>
      <c r="M86" s="204"/>
      <c r="N86" s="204"/>
    </row>
    <row r="87" spans="1:14" x14ac:dyDescent="0.35">
      <c r="A87" s="31" t="s">
        <v>344</v>
      </c>
      <c r="B87" s="204">
        <v>9257269</v>
      </c>
      <c r="C87" s="204">
        <v>9257273</v>
      </c>
      <c r="D87" s="204">
        <v>9257277</v>
      </c>
      <c r="F87" s="31" t="s">
        <v>344</v>
      </c>
      <c r="G87" s="204">
        <v>9257611</v>
      </c>
      <c r="H87" s="204">
        <v>9257615</v>
      </c>
      <c r="I87" s="204">
        <v>9257619</v>
      </c>
      <c r="K87" s="31"/>
      <c r="L87" s="204"/>
      <c r="M87" s="204"/>
      <c r="N87" s="204"/>
    </row>
    <row r="89" spans="1:14" x14ac:dyDescent="0.35">
      <c r="A89" s="229" t="s">
        <v>419</v>
      </c>
      <c r="B89" s="229"/>
      <c r="C89" s="229"/>
      <c r="D89" s="229"/>
      <c r="F89" s="229" t="s">
        <v>350</v>
      </c>
      <c r="G89" s="229"/>
      <c r="H89" s="229"/>
      <c r="I89" s="229"/>
      <c r="K89" s="229"/>
      <c r="L89" s="229"/>
      <c r="M89" s="229"/>
      <c r="N89" s="229"/>
    </row>
    <row r="90" spans="1:14" x14ac:dyDescent="0.35">
      <c r="A90" s="229" t="s">
        <v>185</v>
      </c>
      <c r="B90" s="229" t="s">
        <v>82</v>
      </c>
      <c r="C90" s="229" t="s">
        <v>69</v>
      </c>
      <c r="D90" s="229" t="s">
        <v>67</v>
      </c>
      <c r="F90" s="229" t="s">
        <v>185</v>
      </c>
      <c r="G90" s="229" t="s">
        <v>82</v>
      </c>
      <c r="H90" s="229" t="s">
        <v>69</v>
      </c>
      <c r="I90" s="229" t="s">
        <v>67</v>
      </c>
      <c r="K90" s="229"/>
      <c r="L90" s="229"/>
      <c r="M90" s="229"/>
      <c r="N90" s="229"/>
    </row>
    <row r="91" spans="1:14" x14ac:dyDescent="0.35">
      <c r="A91" s="229" t="s">
        <v>554</v>
      </c>
      <c r="B91" s="204">
        <v>9255705</v>
      </c>
      <c r="C91" s="204">
        <v>9255714</v>
      </c>
      <c r="D91" s="204">
        <v>9255723</v>
      </c>
      <c r="F91" s="229" t="s">
        <v>554</v>
      </c>
      <c r="G91" s="204" t="s">
        <v>91</v>
      </c>
      <c r="H91" s="204" t="s">
        <v>91</v>
      </c>
      <c r="I91" s="204" t="s">
        <v>91</v>
      </c>
      <c r="K91" s="229"/>
      <c r="L91" s="204"/>
      <c r="M91" s="204"/>
      <c r="N91" s="204"/>
    </row>
    <row r="92" spans="1:14" x14ac:dyDescent="0.35">
      <c r="A92" s="229" t="s">
        <v>555</v>
      </c>
      <c r="B92" s="204">
        <v>9255706</v>
      </c>
      <c r="C92" s="204">
        <v>9255715</v>
      </c>
      <c r="D92" s="204">
        <v>9255724</v>
      </c>
      <c r="F92" s="229" t="s">
        <v>555</v>
      </c>
      <c r="G92" s="204" t="s">
        <v>91</v>
      </c>
      <c r="H92" s="204" t="s">
        <v>91</v>
      </c>
      <c r="I92" s="204" t="s">
        <v>91</v>
      </c>
      <c r="K92" s="229"/>
      <c r="L92" s="204"/>
      <c r="M92" s="204"/>
      <c r="N92" s="204"/>
    </row>
    <row r="93" spans="1:14" x14ac:dyDescent="0.35">
      <c r="A93" s="229" t="s">
        <v>347</v>
      </c>
      <c r="B93" s="204">
        <v>9255707</v>
      </c>
      <c r="C93" s="204">
        <v>9255716</v>
      </c>
      <c r="D93" s="204">
        <v>9255725</v>
      </c>
      <c r="F93" s="229" t="s">
        <v>347</v>
      </c>
      <c r="G93" s="204" t="s">
        <v>91</v>
      </c>
      <c r="H93" s="204" t="s">
        <v>91</v>
      </c>
      <c r="I93" s="204" t="s">
        <v>91</v>
      </c>
      <c r="K93" s="229"/>
      <c r="L93" s="204"/>
      <c r="M93" s="204"/>
      <c r="N93" s="204"/>
    </row>
    <row r="94" spans="1:14" x14ac:dyDescent="0.35">
      <c r="A94" s="229" t="s">
        <v>556</v>
      </c>
      <c r="B94" s="204">
        <v>9255708</v>
      </c>
      <c r="C94" s="204">
        <v>9255717</v>
      </c>
      <c r="D94" s="204">
        <v>9255726</v>
      </c>
      <c r="F94" s="229" t="s">
        <v>556</v>
      </c>
      <c r="G94" s="204" t="s">
        <v>91</v>
      </c>
      <c r="H94" s="233" t="s">
        <v>91</v>
      </c>
      <c r="I94" s="204" t="s">
        <v>91</v>
      </c>
      <c r="K94" s="229"/>
      <c r="L94" s="204"/>
      <c r="M94" s="233"/>
      <c r="N94" s="204"/>
    </row>
    <row r="95" spans="1:14" x14ac:dyDescent="0.35">
      <c r="A95" s="229" t="s">
        <v>348</v>
      </c>
      <c r="B95" s="204">
        <v>9255709</v>
      </c>
      <c r="C95" s="204">
        <v>9255718</v>
      </c>
      <c r="D95" s="204">
        <v>9255727</v>
      </c>
      <c r="F95" s="229" t="s">
        <v>348</v>
      </c>
      <c r="G95" s="204" t="s">
        <v>91</v>
      </c>
      <c r="H95" s="204" t="s">
        <v>91</v>
      </c>
      <c r="I95" s="204" t="s">
        <v>91</v>
      </c>
      <c r="K95" s="229"/>
      <c r="L95" s="204"/>
      <c r="M95" s="204"/>
      <c r="N95" s="204"/>
    </row>
    <row r="96" spans="1:14" x14ac:dyDescent="0.35">
      <c r="A96" s="229" t="s">
        <v>557</v>
      </c>
      <c r="B96" s="204">
        <v>9255710</v>
      </c>
      <c r="C96" s="204">
        <v>9255719</v>
      </c>
      <c r="D96" s="204">
        <v>9255728</v>
      </c>
      <c r="F96" s="229" t="s">
        <v>557</v>
      </c>
      <c r="G96" s="204" t="s">
        <v>91</v>
      </c>
      <c r="H96" s="204" t="s">
        <v>91</v>
      </c>
      <c r="I96" s="204" t="s">
        <v>91</v>
      </c>
      <c r="K96" s="229"/>
      <c r="L96" s="204"/>
      <c r="M96" s="204"/>
      <c r="N96" s="204"/>
    </row>
    <row r="97" spans="1:14" x14ac:dyDescent="0.35">
      <c r="A97" s="229" t="s">
        <v>349</v>
      </c>
      <c r="B97" s="204">
        <v>9255711</v>
      </c>
      <c r="C97" s="204">
        <v>9255720</v>
      </c>
      <c r="D97" s="204">
        <v>9255729</v>
      </c>
      <c r="F97" s="229" t="s">
        <v>349</v>
      </c>
      <c r="G97" s="204" t="s">
        <v>91</v>
      </c>
      <c r="H97" s="204" t="s">
        <v>91</v>
      </c>
      <c r="I97" s="204" t="s">
        <v>91</v>
      </c>
      <c r="K97" s="229"/>
      <c r="L97" s="204"/>
      <c r="M97" s="204"/>
      <c r="N97" s="204"/>
    </row>
    <row r="98" spans="1:14" x14ac:dyDescent="0.35">
      <c r="A98" s="229" t="s">
        <v>558</v>
      </c>
      <c r="B98" s="204">
        <v>9255712</v>
      </c>
      <c r="C98" s="204">
        <v>9255721</v>
      </c>
      <c r="D98" s="204">
        <v>9255730</v>
      </c>
      <c r="F98" s="229" t="s">
        <v>558</v>
      </c>
      <c r="G98" s="204" t="s">
        <v>91</v>
      </c>
      <c r="H98" s="204" t="s">
        <v>91</v>
      </c>
      <c r="I98" s="204" t="s">
        <v>91</v>
      </c>
      <c r="K98" s="229"/>
      <c r="L98" s="204"/>
      <c r="M98" s="204"/>
      <c r="N98" s="204"/>
    </row>
    <row r="99" spans="1:14" x14ac:dyDescent="0.35">
      <c r="A99" s="229" t="s">
        <v>559</v>
      </c>
      <c r="B99" s="204">
        <v>9255713</v>
      </c>
      <c r="C99" s="204">
        <v>9255722</v>
      </c>
      <c r="D99" s="204">
        <v>9255731</v>
      </c>
      <c r="F99" s="229" t="s">
        <v>559</v>
      </c>
      <c r="G99" s="204" t="s">
        <v>91</v>
      </c>
      <c r="H99" s="204" t="s">
        <v>91</v>
      </c>
      <c r="I99" s="204" t="s">
        <v>91</v>
      </c>
      <c r="K99" s="229"/>
      <c r="L99" s="204"/>
      <c r="M99" s="204"/>
      <c r="N99" s="204"/>
    </row>
    <row r="100" spans="1:14" x14ac:dyDescent="0.35">
      <c r="A100" s="31" t="s">
        <v>344</v>
      </c>
      <c r="B100" s="204">
        <v>9257270</v>
      </c>
      <c r="C100" s="204">
        <v>9257274</v>
      </c>
      <c r="D100" s="204">
        <v>9257278</v>
      </c>
      <c r="F100" s="31" t="s">
        <v>344</v>
      </c>
      <c r="G100" s="204">
        <v>9257612</v>
      </c>
      <c r="H100" s="204">
        <v>9257616</v>
      </c>
      <c r="I100" s="204">
        <v>9257620</v>
      </c>
      <c r="K100" s="31"/>
      <c r="L100" s="204"/>
      <c r="M100" s="204"/>
      <c r="N100" s="204"/>
    </row>
    <row r="102" spans="1:14" x14ac:dyDescent="0.35">
      <c r="A102" s="229" t="s">
        <v>424</v>
      </c>
      <c r="B102" s="229"/>
      <c r="C102" s="229"/>
      <c r="D102" s="229"/>
      <c r="F102" s="229" t="s">
        <v>350</v>
      </c>
      <c r="G102" s="229"/>
      <c r="H102" s="229"/>
      <c r="I102" s="229"/>
    </row>
    <row r="103" spans="1:14" x14ac:dyDescent="0.35">
      <c r="A103" s="229" t="s">
        <v>185</v>
      </c>
      <c r="B103" s="229" t="s">
        <v>82</v>
      </c>
      <c r="C103" s="229" t="s">
        <v>69</v>
      </c>
      <c r="D103" s="229" t="s">
        <v>67</v>
      </c>
      <c r="F103" s="229" t="s">
        <v>185</v>
      </c>
      <c r="G103" s="229" t="s">
        <v>82</v>
      </c>
      <c r="H103" s="229" t="s">
        <v>69</v>
      </c>
      <c r="I103" s="229" t="s">
        <v>67</v>
      </c>
    </row>
    <row r="104" spans="1:14" x14ac:dyDescent="0.35">
      <c r="A104" s="229" t="s">
        <v>554</v>
      </c>
      <c r="B104" s="204">
        <v>9255732</v>
      </c>
      <c r="C104" s="204">
        <v>9255741</v>
      </c>
      <c r="D104" s="204">
        <v>9255750</v>
      </c>
      <c r="F104" s="229" t="s">
        <v>554</v>
      </c>
      <c r="G104" s="204" t="s">
        <v>91</v>
      </c>
      <c r="H104" s="204" t="s">
        <v>91</v>
      </c>
      <c r="I104" s="204" t="s">
        <v>91</v>
      </c>
    </row>
    <row r="105" spans="1:14" x14ac:dyDescent="0.35">
      <c r="A105" s="229" t="s">
        <v>555</v>
      </c>
      <c r="B105" s="204">
        <v>9255733</v>
      </c>
      <c r="C105" s="204">
        <v>9255742</v>
      </c>
      <c r="D105" s="204">
        <v>9255751</v>
      </c>
      <c r="F105" s="229" t="s">
        <v>555</v>
      </c>
      <c r="G105" s="204" t="s">
        <v>91</v>
      </c>
      <c r="H105" s="204" t="s">
        <v>91</v>
      </c>
      <c r="I105" s="204" t="s">
        <v>91</v>
      </c>
    </row>
    <row r="106" spans="1:14" x14ac:dyDescent="0.35">
      <c r="A106" s="229" t="s">
        <v>347</v>
      </c>
      <c r="B106" s="204">
        <v>9255734</v>
      </c>
      <c r="C106" s="204">
        <v>9255743</v>
      </c>
      <c r="D106" s="204">
        <v>9255752</v>
      </c>
      <c r="F106" s="229" t="s">
        <v>347</v>
      </c>
      <c r="G106" s="204" t="s">
        <v>91</v>
      </c>
      <c r="H106" s="204" t="s">
        <v>91</v>
      </c>
      <c r="I106" s="204" t="s">
        <v>91</v>
      </c>
    </row>
    <row r="107" spans="1:14" x14ac:dyDescent="0.35">
      <c r="A107" s="229" t="s">
        <v>556</v>
      </c>
      <c r="B107" s="204">
        <v>9255735</v>
      </c>
      <c r="C107" s="204">
        <v>9255744</v>
      </c>
      <c r="D107" s="204">
        <v>9255753</v>
      </c>
      <c r="F107" s="229" t="s">
        <v>556</v>
      </c>
      <c r="G107" s="204" t="s">
        <v>91</v>
      </c>
      <c r="H107" s="233" t="s">
        <v>91</v>
      </c>
      <c r="I107" s="204" t="s">
        <v>91</v>
      </c>
    </row>
    <row r="108" spans="1:14" x14ac:dyDescent="0.35">
      <c r="A108" s="229" t="s">
        <v>348</v>
      </c>
      <c r="B108" s="204">
        <v>9255736</v>
      </c>
      <c r="C108" s="204">
        <v>9255745</v>
      </c>
      <c r="D108" s="204">
        <v>9255754</v>
      </c>
      <c r="F108" s="229" t="s">
        <v>348</v>
      </c>
      <c r="G108" s="204" t="s">
        <v>91</v>
      </c>
      <c r="H108" s="204" t="s">
        <v>91</v>
      </c>
      <c r="I108" s="204" t="s">
        <v>91</v>
      </c>
    </row>
    <row r="109" spans="1:14" x14ac:dyDescent="0.35">
      <c r="A109" s="229" t="s">
        <v>557</v>
      </c>
      <c r="B109" s="204">
        <v>9255737</v>
      </c>
      <c r="C109" s="204">
        <v>9255746</v>
      </c>
      <c r="D109" s="204">
        <v>9255755</v>
      </c>
      <c r="F109" s="229" t="s">
        <v>557</v>
      </c>
      <c r="G109" s="204" t="s">
        <v>91</v>
      </c>
      <c r="H109" s="204" t="s">
        <v>91</v>
      </c>
      <c r="I109" s="204" t="s">
        <v>91</v>
      </c>
    </row>
    <row r="110" spans="1:14" x14ac:dyDescent="0.35">
      <c r="A110" s="229" t="s">
        <v>349</v>
      </c>
      <c r="B110" s="204">
        <v>9255738</v>
      </c>
      <c r="C110" s="204">
        <v>9255747</v>
      </c>
      <c r="D110" s="204">
        <v>9255756</v>
      </c>
      <c r="F110" s="229" t="s">
        <v>349</v>
      </c>
      <c r="G110" s="204" t="s">
        <v>91</v>
      </c>
      <c r="H110" s="204" t="s">
        <v>91</v>
      </c>
      <c r="I110" s="204" t="s">
        <v>91</v>
      </c>
    </row>
    <row r="111" spans="1:14" x14ac:dyDescent="0.35">
      <c r="A111" s="229" t="s">
        <v>558</v>
      </c>
      <c r="B111" s="204">
        <v>9255739</v>
      </c>
      <c r="C111" s="204">
        <v>9255748</v>
      </c>
      <c r="D111" s="204">
        <v>9255757</v>
      </c>
      <c r="F111" s="229" t="s">
        <v>558</v>
      </c>
      <c r="G111" s="204" t="s">
        <v>91</v>
      </c>
      <c r="H111" s="204" t="s">
        <v>91</v>
      </c>
      <c r="I111" s="204" t="s">
        <v>91</v>
      </c>
    </row>
    <row r="112" spans="1:14" x14ac:dyDescent="0.35">
      <c r="A112" s="229" t="s">
        <v>559</v>
      </c>
      <c r="B112" s="204">
        <v>9255740</v>
      </c>
      <c r="C112" s="204">
        <v>9255749</v>
      </c>
      <c r="D112" s="204">
        <v>9255758</v>
      </c>
      <c r="F112" s="229" t="s">
        <v>559</v>
      </c>
      <c r="G112" s="204" t="s">
        <v>91</v>
      </c>
      <c r="H112" s="204" t="s">
        <v>91</v>
      </c>
      <c r="I112" s="204" t="s">
        <v>91</v>
      </c>
    </row>
    <row r="113" spans="1:9" x14ac:dyDescent="0.35">
      <c r="A113" s="31" t="s">
        <v>344</v>
      </c>
      <c r="B113" s="204">
        <v>9257271</v>
      </c>
      <c r="C113" s="204">
        <v>9257275</v>
      </c>
      <c r="D113" s="204">
        <v>9257279</v>
      </c>
      <c r="F113" s="31" t="s">
        <v>344</v>
      </c>
      <c r="G113" s="204">
        <v>9257613</v>
      </c>
      <c r="H113" s="204">
        <v>9257617</v>
      </c>
      <c r="I113" s="204">
        <v>9257621</v>
      </c>
    </row>
    <row r="115" spans="1:9" x14ac:dyDescent="0.35">
      <c r="A115" s="229" t="s">
        <v>560</v>
      </c>
      <c r="B115" s="229"/>
      <c r="C115" s="229"/>
      <c r="D115" s="229"/>
      <c r="F115" s="229" t="s">
        <v>561</v>
      </c>
      <c r="G115" s="229"/>
      <c r="H115" s="229"/>
      <c r="I115" s="229"/>
    </row>
    <row r="116" spans="1:9" x14ac:dyDescent="0.35">
      <c r="A116" s="229" t="s">
        <v>185</v>
      </c>
      <c r="B116" s="229" t="s">
        <v>82</v>
      </c>
      <c r="C116" s="229" t="s">
        <v>69</v>
      </c>
      <c r="D116" s="229" t="s">
        <v>67</v>
      </c>
      <c r="F116" s="229" t="s">
        <v>185</v>
      </c>
      <c r="G116" s="229" t="s">
        <v>82</v>
      </c>
      <c r="H116" s="229" t="s">
        <v>69</v>
      </c>
      <c r="I116" s="229" t="s">
        <v>67</v>
      </c>
    </row>
    <row r="117" spans="1:9" x14ac:dyDescent="0.35">
      <c r="A117" s="229" t="s">
        <v>83</v>
      </c>
      <c r="B117" s="204"/>
      <c r="C117" s="204"/>
      <c r="D117" s="204"/>
      <c r="F117" s="229" t="s">
        <v>83</v>
      </c>
      <c r="G117" s="204"/>
      <c r="H117" s="204"/>
      <c r="I117" s="204"/>
    </row>
    <row r="118" spans="1:9" x14ac:dyDescent="0.35">
      <c r="A118" s="229" t="s">
        <v>84</v>
      </c>
      <c r="B118" s="204"/>
      <c r="C118" s="204"/>
      <c r="D118" s="204"/>
      <c r="F118" s="229" t="s">
        <v>84</v>
      </c>
      <c r="G118" s="204"/>
      <c r="H118" s="204"/>
      <c r="I118" s="204"/>
    </row>
    <row r="119" spans="1:9" x14ac:dyDescent="0.35">
      <c r="A119" s="229" t="s">
        <v>85</v>
      </c>
      <c r="B119" s="204">
        <v>9257131</v>
      </c>
      <c r="C119" s="204">
        <v>9257145</v>
      </c>
      <c r="D119" s="204">
        <v>9257159</v>
      </c>
      <c r="F119" s="229" t="s">
        <v>85</v>
      </c>
      <c r="G119" s="204">
        <v>9257132</v>
      </c>
      <c r="H119" s="204">
        <v>9257146</v>
      </c>
      <c r="I119" s="204">
        <v>9257160</v>
      </c>
    </row>
    <row r="120" spans="1:9" x14ac:dyDescent="0.35">
      <c r="A120" s="229" t="s">
        <v>86</v>
      </c>
      <c r="B120" s="204">
        <v>9257133</v>
      </c>
      <c r="C120" s="204">
        <v>9257147</v>
      </c>
      <c r="D120" s="204">
        <v>9257161</v>
      </c>
      <c r="F120" s="229" t="s">
        <v>86</v>
      </c>
      <c r="G120" s="204">
        <v>9257134</v>
      </c>
      <c r="H120" s="204">
        <v>9257148</v>
      </c>
      <c r="I120" s="204">
        <v>9257162</v>
      </c>
    </row>
    <row r="121" spans="1:9" x14ac:dyDescent="0.35">
      <c r="A121" s="31" t="s">
        <v>87</v>
      </c>
      <c r="B121" s="204">
        <v>9257135</v>
      </c>
      <c r="C121" s="204">
        <v>9257149</v>
      </c>
      <c r="D121" s="204">
        <v>9257163</v>
      </c>
      <c r="F121" s="31" t="s">
        <v>87</v>
      </c>
      <c r="G121" s="204">
        <v>9257136</v>
      </c>
      <c r="H121" s="204">
        <v>9257150</v>
      </c>
      <c r="I121" s="204">
        <v>9257164</v>
      </c>
    </row>
    <row r="122" spans="1:9" x14ac:dyDescent="0.35">
      <c r="A122" s="31" t="s">
        <v>88</v>
      </c>
      <c r="B122" s="204">
        <v>9257137</v>
      </c>
      <c r="C122" s="204">
        <v>9257151</v>
      </c>
      <c r="D122" s="204">
        <v>9257165</v>
      </c>
      <c r="F122" s="31" t="s">
        <v>88</v>
      </c>
      <c r="G122" s="204">
        <v>9257138</v>
      </c>
      <c r="H122" s="204">
        <v>9257152</v>
      </c>
      <c r="I122" s="204">
        <v>9257166</v>
      </c>
    </row>
    <row r="123" spans="1:9" x14ac:dyDescent="0.35">
      <c r="A123" s="31" t="s">
        <v>89</v>
      </c>
      <c r="B123" s="204">
        <v>9257139</v>
      </c>
      <c r="C123" s="204">
        <v>9257153</v>
      </c>
      <c r="D123" s="204">
        <v>9257167</v>
      </c>
      <c r="F123" s="31" t="s">
        <v>89</v>
      </c>
      <c r="G123" s="204">
        <v>9257140</v>
      </c>
      <c r="H123" s="204">
        <v>9257154</v>
      </c>
      <c r="I123" s="204">
        <v>9257168</v>
      </c>
    </row>
    <row r="124" spans="1:9" x14ac:dyDescent="0.35">
      <c r="A124" s="31" t="s">
        <v>97</v>
      </c>
      <c r="B124" s="204">
        <v>9257141</v>
      </c>
      <c r="C124" s="204">
        <v>9257155</v>
      </c>
      <c r="D124" s="204">
        <v>9257169</v>
      </c>
      <c r="F124" s="31" t="s">
        <v>97</v>
      </c>
      <c r="G124" s="204">
        <v>9257142</v>
      </c>
      <c r="H124" s="204">
        <v>9257156</v>
      </c>
      <c r="I124" s="204">
        <v>9257170</v>
      </c>
    </row>
    <row r="125" spans="1:9" x14ac:dyDescent="0.35">
      <c r="A125" s="31" t="s">
        <v>90</v>
      </c>
      <c r="B125" s="204">
        <v>9257143</v>
      </c>
      <c r="C125" s="204">
        <v>9257157</v>
      </c>
      <c r="D125" s="204">
        <v>9257171</v>
      </c>
      <c r="F125" s="31" t="s">
        <v>90</v>
      </c>
      <c r="G125" s="204">
        <v>9257144</v>
      </c>
      <c r="H125" s="204">
        <v>9257158</v>
      </c>
      <c r="I125" s="204">
        <v>9257172</v>
      </c>
    </row>
    <row r="127" spans="1:9" x14ac:dyDescent="0.35">
      <c r="A127" s="229" t="s">
        <v>424</v>
      </c>
      <c r="B127" s="229"/>
      <c r="C127" s="229"/>
      <c r="D127" s="229"/>
      <c r="F127" s="229" t="s">
        <v>350</v>
      </c>
      <c r="G127" s="229"/>
      <c r="H127" s="229"/>
      <c r="I127" s="229"/>
    </row>
    <row r="128" spans="1:9" x14ac:dyDescent="0.35">
      <c r="A128" s="229" t="s">
        <v>185</v>
      </c>
      <c r="B128" s="229" t="s">
        <v>82</v>
      </c>
      <c r="C128" s="229" t="s">
        <v>69</v>
      </c>
      <c r="D128" s="229" t="s">
        <v>67</v>
      </c>
      <c r="F128" s="229" t="s">
        <v>185</v>
      </c>
      <c r="G128" s="229" t="s">
        <v>82</v>
      </c>
      <c r="H128" s="229" t="s">
        <v>69</v>
      </c>
      <c r="I128" s="229" t="s">
        <v>67</v>
      </c>
    </row>
    <row r="129" spans="1:9" x14ac:dyDescent="0.35">
      <c r="A129" s="229" t="s">
        <v>554</v>
      </c>
      <c r="B129" s="204">
        <v>9257530</v>
      </c>
      <c r="C129" s="204">
        <v>9257539</v>
      </c>
      <c r="D129" s="204">
        <v>9257548</v>
      </c>
      <c r="F129" s="229" t="s">
        <v>554</v>
      </c>
      <c r="G129" s="204" t="s">
        <v>91</v>
      </c>
      <c r="H129" s="204" t="s">
        <v>91</v>
      </c>
      <c r="I129" s="204" t="s">
        <v>91</v>
      </c>
    </row>
    <row r="130" spans="1:9" x14ac:dyDescent="0.35">
      <c r="A130" s="229" t="s">
        <v>555</v>
      </c>
      <c r="B130" s="204">
        <v>9257531</v>
      </c>
      <c r="C130" s="204">
        <v>9257540</v>
      </c>
      <c r="D130" s="204">
        <v>9257549</v>
      </c>
      <c r="F130" s="229" t="s">
        <v>555</v>
      </c>
      <c r="G130" s="204" t="s">
        <v>91</v>
      </c>
      <c r="H130" s="204" t="s">
        <v>91</v>
      </c>
      <c r="I130" s="204" t="s">
        <v>91</v>
      </c>
    </row>
    <row r="131" spans="1:9" x14ac:dyDescent="0.35">
      <c r="A131" s="229" t="s">
        <v>347</v>
      </c>
      <c r="B131" s="204">
        <v>9257532</v>
      </c>
      <c r="C131" s="204">
        <v>9257541</v>
      </c>
      <c r="D131" s="204">
        <v>9257550</v>
      </c>
      <c r="F131" s="229" t="s">
        <v>347</v>
      </c>
      <c r="G131" s="204" t="s">
        <v>91</v>
      </c>
      <c r="H131" s="204" t="s">
        <v>91</v>
      </c>
      <c r="I131" s="204" t="s">
        <v>91</v>
      </c>
    </row>
    <row r="132" spans="1:9" x14ac:dyDescent="0.35">
      <c r="A132" s="229" t="s">
        <v>556</v>
      </c>
      <c r="B132" s="204">
        <v>9257533</v>
      </c>
      <c r="C132" s="204">
        <v>9257542</v>
      </c>
      <c r="D132" s="204">
        <v>9257551</v>
      </c>
      <c r="F132" s="229" t="s">
        <v>556</v>
      </c>
      <c r="G132" s="204" t="s">
        <v>91</v>
      </c>
      <c r="H132" s="233" t="s">
        <v>91</v>
      </c>
      <c r="I132" s="204" t="s">
        <v>91</v>
      </c>
    </row>
    <row r="133" spans="1:9" x14ac:dyDescent="0.35">
      <c r="A133" s="229" t="s">
        <v>348</v>
      </c>
      <c r="B133" s="204">
        <v>9257534</v>
      </c>
      <c r="C133" s="204">
        <v>9257543</v>
      </c>
      <c r="D133" s="204">
        <v>9257552</v>
      </c>
      <c r="F133" s="229" t="s">
        <v>348</v>
      </c>
      <c r="G133" s="204" t="s">
        <v>91</v>
      </c>
      <c r="H133" s="204" t="s">
        <v>91</v>
      </c>
      <c r="I133" s="204" t="s">
        <v>91</v>
      </c>
    </row>
    <row r="134" spans="1:9" x14ac:dyDescent="0.35">
      <c r="A134" s="229" t="s">
        <v>557</v>
      </c>
      <c r="B134" s="204">
        <v>9257535</v>
      </c>
      <c r="C134" s="204">
        <v>9257544</v>
      </c>
      <c r="D134" s="204">
        <v>9257553</v>
      </c>
      <c r="F134" s="229" t="s">
        <v>557</v>
      </c>
      <c r="G134" s="204" t="s">
        <v>91</v>
      </c>
      <c r="H134" s="204" t="s">
        <v>91</v>
      </c>
      <c r="I134" s="204" t="s">
        <v>91</v>
      </c>
    </row>
    <row r="135" spans="1:9" x14ac:dyDescent="0.35">
      <c r="A135" s="229" t="s">
        <v>349</v>
      </c>
      <c r="B135" s="204">
        <v>9257536</v>
      </c>
      <c r="C135" s="204">
        <v>9257545</v>
      </c>
      <c r="D135" s="204">
        <v>9257554</v>
      </c>
      <c r="F135" s="229" t="s">
        <v>349</v>
      </c>
      <c r="G135" s="204" t="s">
        <v>91</v>
      </c>
      <c r="H135" s="204" t="s">
        <v>91</v>
      </c>
      <c r="I135" s="204" t="s">
        <v>91</v>
      </c>
    </row>
    <row r="136" spans="1:9" x14ac:dyDescent="0.35">
      <c r="A136" s="229" t="s">
        <v>558</v>
      </c>
      <c r="B136" s="204">
        <v>9257537</v>
      </c>
      <c r="C136" s="204">
        <v>9257546</v>
      </c>
      <c r="D136" s="204">
        <v>9257555</v>
      </c>
      <c r="F136" s="229" t="s">
        <v>558</v>
      </c>
      <c r="G136" s="204" t="s">
        <v>91</v>
      </c>
      <c r="H136" s="204" t="s">
        <v>91</v>
      </c>
      <c r="I136" s="204" t="s">
        <v>91</v>
      </c>
    </row>
    <row r="137" spans="1:9" x14ac:dyDescent="0.35">
      <c r="A137" s="229" t="s">
        <v>559</v>
      </c>
      <c r="B137" s="204">
        <v>9257538</v>
      </c>
      <c r="C137" s="204">
        <v>9257547</v>
      </c>
      <c r="D137" s="204">
        <v>9257556</v>
      </c>
      <c r="F137" s="229" t="s">
        <v>559</v>
      </c>
      <c r="G137" s="204" t="s">
        <v>91</v>
      </c>
      <c r="H137" s="204" t="s">
        <v>91</v>
      </c>
      <c r="I137" s="204" t="s">
        <v>91</v>
      </c>
    </row>
    <row r="138" spans="1:9" x14ac:dyDescent="0.35">
      <c r="A138" s="31" t="s">
        <v>344</v>
      </c>
      <c r="B138" s="204">
        <v>9257271</v>
      </c>
      <c r="C138" s="204">
        <v>9257275</v>
      </c>
      <c r="D138" s="204">
        <v>9257279</v>
      </c>
      <c r="F138" s="31" t="s">
        <v>344</v>
      </c>
      <c r="G138" s="204">
        <v>9257257</v>
      </c>
      <c r="H138" s="204">
        <v>9257257</v>
      </c>
      <c r="I138" s="204">
        <v>9257257</v>
      </c>
    </row>
    <row r="141" spans="1:9" x14ac:dyDescent="0.35">
      <c r="A141" s="229" t="s">
        <v>565</v>
      </c>
      <c r="B141" s="229"/>
      <c r="C141" s="229"/>
      <c r="D141" s="229"/>
    </row>
    <row r="142" spans="1:9" x14ac:dyDescent="0.35">
      <c r="A142" s="229" t="s">
        <v>185</v>
      </c>
      <c r="B142" s="229" t="s">
        <v>422</v>
      </c>
      <c r="C142" s="229" t="s">
        <v>420</v>
      </c>
      <c r="D142" s="229" t="s">
        <v>421</v>
      </c>
      <c r="E142" s="229" t="s">
        <v>566</v>
      </c>
      <c r="F142" s="31" t="s">
        <v>423</v>
      </c>
    </row>
    <row r="143" spans="1:9" x14ac:dyDescent="0.35">
      <c r="A143" s="229" t="s">
        <v>83</v>
      </c>
      <c r="B143" s="204">
        <v>9256959</v>
      </c>
      <c r="C143" s="204">
        <v>9256974</v>
      </c>
      <c r="D143" s="204">
        <v>9256854</v>
      </c>
      <c r="E143" s="229" t="s">
        <v>364</v>
      </c>
      <c r="F143" s="204">
        <v>9256944</v>
      </c>
    </row>
    <row r="144" spans="1:9" x14ac:dyDescent="0.35">
      <c r="A144" s="229" t="s">
        <v>84</v>
      </c>
      <c r="B144" s="204">
        <v>9256961</v>
      </c>
      <c r="C144" s="204">
        <v>9256976</v>
      </c>
      <c r="D144" s="204">
        <v>9256856</v>
      </c>
      <c r="E144" s="229" t="s">
        <v>364</v>
      </c>
      <c r="F144" s="204">
        <v>9256946</v>
      </c>
    </row>
    <row r="145" spans="1:6" x14ac:dyDescent="0.35">
      <c r="A145" s="229" t="s">
        <v>85</v>
      </c>
      <c r="B145" s="204">
        <v>9256965</v>
      </c>
      <c r="C145" s="204">
        <v>9256980</v>
      </c>
      <c r="D145" s="204">
        <v>9256860</v>
      </c>
      <c r="E145" s="229" t="s">
        <v>364</v>
      </c>
      <c r="F145" s="204">
        <v>9256950</v>
      </c>
    </row>
    <row r="146" spans="1:6" x14ac:dyDescent="0.35">
      <c r="A146" s="229" t="s">
        <v>86</v>
      </c>
      <c r="B146" s="204" t="s">
        <v>364</v>
      </c>
      <c r="C146" s="204">
        <v>9256984</v>
      </c>
      <c r="D146" s="204">
        <v>9256864</v>
      </c>
      <c r="E146" s="229" t="s">
        <v>364</v>
      </c>
      <c r="F146" s="229" t="s">
        <v>364</v>
      </c>
    </row>
    <row r="147" spans="1:6" x14ac:dyDescent="0.35">
      <c r="A147" s="31" t="s">
        <v>87</v>
      </c>
      <c r="B147" s="204" t="s">
        <v>364</v>
      </c>
      <c r="C147" s="204">
        <v>9256988</v>
      </c>
      <c r="D147" s="204">
        <v>9256868</v>
      </c>
      <c r="E147" s="204">
        <v>9257013</v>
      </c>
      <c r="F147" s="229" t="s">
        <v>364</v>
      </c>
    </row>
    <row r="148" spans="1:6" x14ac:dyDescent="0.35">
      <c r="A148" s="31" t="s">
        <v>88</v>
      </c>
      <c r="B148" s="204" t="s">
        <v>364</v>
      </c>
      <c r="C148" s="204">
        <v>9256992</v>
      </c>
      <c r="D148" s="204">
        <v>9256872</v>
      </c>
      <c r="E148" s="204">
        <v>9257017</v>
      </c>
      <c r="F148" s="229" t="s">
        <v>364</v>
      </c>
    </row>
    <row r="149" spans="1:6" x14ac:dyDescent="0.35">
      <c r="A149" s="31" t="s">
        <v>89</v>
      </c>
      <c r="B149" s="204" t="s">
        <v>364</v>
      </c>
      <c r="C149" s="204">
        <v>9256996</v>
      </c>
      <c r="D149" s="204">
        <v>9256876</v>
      </c>
      <c r="E149" s="204">
        <v>9257021</v>
      </c>
      <c r="F149" s="229" t="s">
        <v>364</v>
      </c>
    </row>
    <row r="150" spans="1:6" x14ac:dyDescent="0.35">
      <c r="A150" s="31" t="s">
        <v>97</v>
      </c>
      <c r="B150" s="204" t="s">
        <v>364</v>
      </c>
      <c r="C150" s="204">
        <v>9268679</v>
      </c>
      <c r="D150" s="204">
        <v>9256880</v>
      </c>
      <c r="E150" s="204">
        <v>9257025</v>
      </c>
      <c r="F150" s="229" t="s">
        <v>364</v>
      </c>
    </row>
    <row r="151" spans="1:6" x14ac:dyDescent="0.35">
      <c r="A151" s="31" t="s">
        <v>90</v>
      </c>
      <c r="B151" s="204" t="s">
        <v>364</v>
      </c>
      <c r="C151" s="204" t="s">
        <v>364</v>
      </c>
      <c r="D151" s="204" t="s">
        <v>364</v>
      </c>
      <c r="E151" s="204">
        <v>9257027</v>
      </c>
      <c r="F151" s="229" t="s">
        <v>364</v>
      </c>
    </row>
    <row r="154" spans="1:6" x14ac:dyDescent="0.35">
      <c r="A154" s="229" t="s">
        <v>564</v>
      </c>
      <c r="B154" s="229"/>
      <c r="C154" s="229"/>
      <c r="D154" s="229"/>
    </row>
    <row r="155" spans="1:6" x14ac:dyDescent="0.35">
      <c r="A155" s="229" t="s">
        <v>185</v>
      </c>
      <c r="B155" s="229" t="s">
        <v>422</v>
      </c>
      <c r="C155" s="229" t="s">
        <v>420</v>
      </c>
      <c r="D155" s="229" t="s">
        <v>421</v>
      </c>
      <c r="E155" s="229" t="s">
        <v>566</v>
      </c>
      <c r="F155" s="31" t="s">
        <v>423</v>
      </c>
    </row>
    <row r="156" spans="1:6" x14ac:dyDescent="0.35">
      <c r="A156" s="229" t="s">
        <v>83</v>
      </c>
      <c r="B156" s="204">
        <v>9256960</v>
      </c>
      <c r="C156" s="204">
        <v>9256975</v>
      </c>
      <c r="D156" s="204">
        <v>9256855</v>
      </c>
      <c r="E156" s="229" t="s">
        <v>364</v>
      </c>
      <c r="F156" s="204">
        <v>9256945</v>
      </c>
    </row>
    <row r="157" spans="1:6" x14ac:dyDescent="0.35">
      <c r="A157" s="229" t="s">
        <v>84</v>
      </c>
      <c r="B157" s="204">
        <v>9256962</v>
      </c>
      <c r="C157" s="204">
        <v>9256977</v>
      </c>
      <c r="D157" s="204">
        <v>9256857</v>
      </c>
      <c r="E157" s="229" t="s">
        <v>364</v>
      </c>
      <c r="F157" s="204">
        <v>9256947</v>
      </c>
    </row>
    <row r="158" spans="1:6" x14ac:dyDescent="0.35">
      <c r="A158" s="229" t="s">
        <v>85</v>
      </c>
      <c r="B158" s="204">
        <v>9256966</v>
      </c>
      <c r="C158" s="204">
        <v>9256981</v>
      </c>
      <c r="D158" s="204">
        <v>9256861</v>
      </c>
      <c r="E158" s="229" t="s">
        <v>364</v>
      </c>
      <c r="F158" s="204">
        <v>9256951</v>
      </c>
    </row>
    <row r="159" spans="1:6" x14ac:dyDescent="0.35">
      <c r="A159" s="229" t="s">
        <v>86</v>
      </c>
      <c r="B159" s="204" t="s">
        <v>364</v>
      </c>
      <c r="C159" s="204">
        <v>9256985</v>
      </c>
      <c r="D159" s="204">
        <v>9256865</v>
      </c>
      <c r="E159" s="229" t="s">
        <v>364</v>
      </c>
      <c r="F159" s="229" t="s">
        <v>364</v>
      </c>
    </row>
    <row r="160" spans="1:6" x14ac:dyDescent="0.35">
      <c r="A160" s="31" t="s">
        <v>87</v>
      </c>
      <c r="B160" s="204" t="s">
        <v>364</v>
      </c>
      <c r="C160" s="204">
        <v>9256989</v>
      </c>
      <c r="D160" s="204">
        <v>9256869</v>
      </c>
      <c r="E160" s="204">
        <v>9257014</v>
      </c>
      <c r="F160" s="229" t="s">
        <v>364</v>
      </c>
    </row>
    <row r="161" spans="1:6" x14ac:dyDescent="0.35">
      <c r="A161" s="31" t="s">
        <v>88</v>
      </c>
      <c r="B161" s="204" t="s">
        <v>364</v>
      </c>
      <c r="C161" s="204">
        <v>9256993</v>
      </c>
      <c r="D161" s="204">
        <v>9256873</v>
      </c>
      <c r="E161" s="204">
        <v>9257018</v>
      </c>
      <c r="F161" s="229" t="s">
        <v>364</v>
      </c>
    </row>
    <row r="162" spans="1:6" x14ac:dyDescent="0.35">
      <c r="A162" s="31" t="s">
        <v>89</v>
      </c>
      <c r="B162" s="204" t="s">
        <v>364</v>
      </c>
      <c r="C162" s="204">
        <v>9256997</v>
      </c>
      <c r="D162" s="204">
        <v>9256877</v>
      </c>
      <c r="E162" s="204">
        <v>9257022</v>
      </c>
      <c r="F162" s="229" t="s">
        <v>364</v>
      </c>
    </row>
    <row r="163" spans="1:6" x14ac:dyDescent="0.35">
      <c r="A163" s="31" t="s">
        <v>97</v>
      </c>
      <c r="B163" s="204" t="s">
        <v>364</v>
      </c>
      <c r="C163" s="204">
        <v>9268680</v>
      </c>
      <c r="D163" s="204">
        <v>9256881</v>
      </c>
      <c r="E163" s="204">
        <v>9257026</v>
      </c>
      <c r="F163" s="229" t="s">
        <v>364</v>
      </c>
    </row>
    <row r="164" spans="1:6" x14ac:dyDescent="0.35">
      <c r="A164" s="31" t="s">
        <v>90</v>
      </c>
      <c r="B164" s="204" t="s">
        <v>364</v>
      </c>
      <c r="C164" s="204" t="s">
        <v>364</v>
      </c>
      <c r="D164" s="204" t="s">
        <v>364</v>
      </c>
      <c r="E164" s="204">
        <v>9257028</v>
      </c>
      <c r="F164" s="229" t="s">
        <v>364</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779BD6-E149-417C-A96F-29CEF9F13B37}">
  <sheetPr codeName="Лист14">
    <tabColor rgb="FF92D050"/>
  </sheetPr>
  <dimension ref="A1:L245"/>
  <sheetViews>
    <sheetView showRowColHeaders="0" zoomScale="70" zoomScaleNormal="70" workbookViewId="0">
      <pane ySplit="1" topLeftCell="A2" activePane="bottomLeft" state="frozen"/>
      <selection pane="bottomLeft" activeCell="A2" sqref="A2"/>
    </sheetView>
  </sheetViews>
  <sheetFormatPr defaultColWidth="9.1796875" defaultRowHeight="14.5" x14ac:dyDescent="0.35"/>
  <cols>
    <col min="1" max="1" width="13.26953125" style="13" customWidth="1"/>
    <col min="2" max="2" width="24.7265625" style="543" customWidth="1"/>
    <col min="3" max="3" width="60.6328125" style="13" customWidth="1"/>
    <col min="4" max="4" width="9.1796875" style="13"/>
    <col min="5" max="5" width="13.36328125" style="13" customWidth="1"/>
    <col min="6" max="7" width="9.1796875" style="13"/>
    <col min="8" max="8" width="24.6328125" style="543" customWidth="1"/>
    <col min="9" max="9" width="60.6328125" style="13" customWidth="1"/>
    <col min="10" max="10" width="9.1796875" style="13"/>
    <col min="11" max="11" width="13.36328125" style="13" customWidth="1"/>
    <col min="12" max="12" width="24.1796875" style="13" customWidth="1"/>
    <col min="13" max="16384" width="9.1796875" style="13"/>
  </cols>
  <sheetData>
    <row r="1" spans="1:12" s="192" customFormat="1" ht="75.650000000000006" customHeight="1" x14ac:dyDescent="0.35">
      <c r="A1" s="691" t="s">
        <v>647</v>
      </c>
      <c r="B1" s="691"/>
      <c r="C1" s="691"/>
      <c r="D1" s="691"/>
      <c r="E1" s="691"/>
      <c r="F1" s="691"/>
      <c r="G1" s="691"/>
      <c r="H1" s="691"/>
      <c r="I1" s="691"/>
      <c r="J1" s="691"/>
      <c r="K1" s="691"/>
      <c r="L1" s="691"/>
    </row>
    <row r="2" spans="1:12" ht="15" thickBot="1" x14ac:dyDescent="0.4"/>
    <row r="3" spans="1:12" ht="23.5" x14ac:dyDescent="0.35">
      <c r="B3" s="797" t="s">
        <v>648</v>
      </c>
      <c r="C3" s="798"/>
      <c r="D3" s="798"/>
      <c r="E3" s="799"/>
    </row>
    <row r="4" spans="1:12" ht="173" customHeight="1" thickBot="1" x14ac:dyDescent="0.4">
      <c r="B4" s="569"/>
      <c r="C4" s="166"/>
      <c r="D4" s="166"/>
      <c r="E4" s="167"/>
    </row>
    <row r="5" spans="1:12" ht="18.5" customHeight="1" x14ac:dyDescent="0.35">
      <c r="B5" s="544" t="s">
        <v>80</v>
      </c>
      <c r="C5" s="303" t="s">
        <v>82</v>
      </c>
      <c r="D5" s="737">
        <v>1</v>
      </c>
      <c r="E5" s="739">
        <f>SUM(E10:E10)</f>
        <v>5094.84</v>
      </c>
    </row>
    <row r="6" spans="1:12" ht="18.5" customHeight="1" x14ac:dyDescent="0.35">
      <c r="B6" s="545" t="s">
        <v>111</v>
      </c>
      <c r="C6" s="301" t="s">
        <v>660</v>
      </c>
      <c r="D6" s="738"/>
      <c r="E6" s="740"/>
    </row>
    <row r="7" spans="1:12" ht="18.5" customHeight="1" x14ac:dyDescent="0.35">
      <c r="B7" s="545" t="s">
        <v>110</v>
      </c>
      <c r="C7" s="301" t="s">
        <v>650</v>
      </c>
      <c r="D7" s="738"/>
      <c r="E7" s="740"/>
    </row>
    <row r="8" spans="1:12" x14ac:dyDescent="0.35">
      <c r="B8" s="808"/>
      <c r="C8" s="809"/>
      <c r="D8" s="809"/>
      <c r="E8" s="810"/>
    </row>
    <row r="9" spans="1:12" x14ac:dyDescent="0.35">
      <c r="B9" s="558" t="s">
        <v>9</v>
      </c>
      <c r="C9" s="35" t="s">
        <v>10</v>
      </c>
      <c r="D9" s="35" t="s">
        <v>16</v>
      </c>
      <c r="E9" s="49" t="s">
        <v>11</v>
      </c>
    </row>
    <row r="10" spans="1:12" ht="30.5" customHeight="1" thickBot="1" x14ac:dyDescent="0.4">
      <c r="B10" s="541">
        <f>VLOOKUP(C6,CHOOSE(IF(C7="370 - 440 мм",1,IF(C7="441 - 520 мм",2,3)),Organisation!A2:D14,Organisation!F2:I14,),MATCH(C5,Organisation!A1:D1,0),0)</f>
        <v>9194940</v>
      </c>
      <c r="C10" s="438" t="str">
        <f>VLOOKUP(B10,Цены!$A:$B,2,0)</f>
        <v>Внутренняя организация OrgaTray 440, T441-520, B801-900, цвет серебристый</v>
      </c>
      <c r="D10" s="454">
        <f>D5</f>
        <v>1</v>
      </c>
      <c r="E10" s="432">
        <f>IFERROR(VLOOKUP(B10,Sale!$A:$E,5,0),VLOOKUP(B10,Цены!$A:$G,7,0))*D10</f>
        <v>5094.84</v>
      </c>
    </row>
    <row r="11" spans="1:12" ht="25.5" customHeight="1" x14ac:dyDescent="0.35"/>
    <row r="12" spans="1:12" ht="86.5" customHeight="1" thickBot="1" x14ac:dyDescent="0.4"/>
    <row r="13" spans="1:12" x14ac:dyDescent="0.35">
      <c r="B13" s="548" t="s">
        <v>9</v>
      </c>
      <c r="C13" s="17" t="s">
        <v>10</v>
      </c>
      <c r="D13" s="17" t="s">
        <v>16</v>
      </c>
      <c r="E13" s="18" t="s">
        <v>11</v>
      </c>
    </row>
    <row r="14" spans="1:12" ht="30.5" customHeight="1" x14ac:dyDescent="0.35">
      <c r="B14" s="540">
        <v>74430</v>
      </c>
      <c r="C14" s="424" t="str">
        <f>VLOOKUP(B14,Цены!$A:$B,2,0)</f>
        <v>Держатель ножей OrgaTray 440</v>
      </c>
      <c r="D14" s="440">
        <v>1</v>
      </c>
      <c r="E14" s="426">
        <f>IFERROR(VLOOKUP(B14,Sale!$A:$E,5,0),VLOOKUP(B14,Цены!$A:$G,7,0))*D14</f>
        <v>8271.48</v>
      </c>
    </row>
    <row r="15" spans="1:12" ht="30.5" customHeight="1" x14ac:dyDescent="0.35">
      <c r="B15" s="540">
        <v>44934</v>
      </c>
      <c r="C15" s="424" t="str">
        <f>VLOOKUP(B15,Цены!$A:$B,2,0)</f>
        <v>Держатель для специй OrgaTray 440, ø53 мм, вертикальное хранение</v>
      </c>
      <c r="D15" s="440">
        <v>1</v>
      </c>
      <c r="E15" s="426">
        <f>IFERROR(VLOOKUP(B15,Sale!$A:$E,5,0),VLOOKUP(B15,Цены!$A:$G,7,0))*D15</f>
        <v>6512.69</v>
      </c>
    </row>
    <row r="16" spans="1:12" ht="30.5" customHeight="1" thickBot="1" x14ac:dyDescent="0.4">
      <c r="B16" s="541">
        <v>9079207</v>
      </c>
      <c r="C16" s="438" t="str">
        <f>VLOOKUP(B16,Цены!$A:$B,2,0)</f>
        <v>Держатель для специй OrgaTray 440, горизонтальное хранение</v>
      </c>
      <c r="D16" s="439">
        <v>1</v>
      </c>
      <c r="E16" s="432">
        <f>IFERROR(VLOOKUP(B16,Sale!$A:$E,5,0),VLOOKUP(B16,Цены!$A:$G,7,0))*D16</f>
        <v>7320.0099999999993</v>
      </c>
    </row>
    <row r="18" spans="2:5" ht="15" thickBot="1" x14ac:dyDescent="0.4"/>
    <row r="19" spans="2:5" ht="23.5" x14ac:dyDescent="0.35">
      <c r="B19" s="797" t="s">
        <v>663</v>
      </c>
      <c r="C19" s="798"/>
      <c r="D19" s="798"/>
      <c r="E19" s="799"/>
    </row>
    <row r="20" spans="2:5" ht="173" customHeight="1" thickBot="1" x14ac:dyDescent="0.4">
      <c r="B20" s="569"/>
      <c r="C20" s="166"/>
      <c r="D20" s="166"/>
      <c r="E20" s="167"/>
    </row>
    <row r="21" spans="2:5" ht="18.5" customHeight="1" x14ac:dyDescent="0.35">
      <c r="B21" s="544" t="s">
        <v>80</v>
      </c>
      <c r="C21" s="303" t="s">
        <v>69</v>
      </c>
      <c r="D21" s="737">
        <v>1</v>
      </c>
      <c r="E21" s="739">
        <f>SUM(E26:E26)</f>
        <v>2628.4700000000003</v>
      </c>
    </row>
    <row r="22" spans="2:5" ht="18.5" customHeight="1" x14ac:dyDescent="0.35">
      <c r="B22" s="545" t="s">
        <v>111</v>
      </c>
      <c r="C22" s="301" t="s">
        <v>97</v>
      </c>
      <c r="D22" s="738"/>
      <c r="E22" s="740"/>
    </row>
    <row r="23" spans="2:5" ht="18.5" customHeight="1" x14ac:dyDescent="0.35">
      <c r="B23" s="545" t="s">
        <v>110</v>
      </c>
      <c r="C23" s="301" t="s">
        <v>88</v>
      </c>
      <c r="D23" s="738"/>
      <c r="E23" s="740"/>
    </row>
    <row r="24" spans="2:5" x14ac:dyDescent="0.35">
      <c r="B24" s="808"/>
      <c r="C24" s="809"/>
      <c r="D24" s="809"/>
      <c r="E24" s="810"/>
    </row>
    <row r="25" spans="2:5" x14ac:dyDescent="0.35">
      <c r="B25" s="558" t="s">
        <v>9</v>
      </c>
      <c r="C25" s="35" t="s">
        <v>10</v>
      </c>
      <c r="D25" s="35" t="s">
        <v>16</v>
      </c>
      <c r="E25" s="49" t="s">
        <v>11</v>
      </c>
    </row>
    <row r="26" spans="2:5" ht="30.5" customHeight="1" thickBot="1" x14ac:dyDescent="0.4">
      <c r="B26" s="541">
        <f>VLOOKUP(C22,CHOOSE(IF(C23="450 мм",1,IF(C23="500 мм",2,3)),Organisation!A17:D25,Organisation!F17:I25,),MATCH(C21,Organisation!A16:D16,0),0)</f>
        <v>9302746</v>
      </c>
      <c r="C26" s="438" t="str">
        <f>VLOOKUP(B26,Цены!$A:$B,2,0)</f>
        <v>Внутренняя организация OrgaTray 740, NL500, B600, цвет белый</v>
      </c>
      <c r="D26" s="454">
        <f>D21</f>
        <v>1</v>
      </c>
      <c r="E26" s="432">
        <f>IFERROR(VLOOKUP(B26,Sale!$A:$E,5,0),VLOOKUP(B26,Цены!$A:$G,7,0))*D26</f>
        <v>2628.4700000000003</v>
      </c>
    </row>
    <row r="28" spans="2:5" ht="15" thickBot="1" x14ac:dyDescent="0.4"/>
    <row r="29" spans="2:5" ht="23.5" x14ac:dyDescent="0.35">
      <c r="B29" s="797" t="s">
        <v>665</v>
      </c>
      <c r="C29" s="798"/>
      <c r="D29" s="798"/>
      <c r="E29" s="799"/>
    </row>
    <row r="30" spans="2:5" ht="173" customHeight="1" thickBot="1" x14ac:dyDescent="0.4">
      <c r="B30" s="569"/>
      <c r="C30" s="166"/>
      <c r="D30" s="166"/>
      <c r="E30" s="167"/>
    </row>
    <row r="31" spans="2:5" ht="18.5" customHeight="1" x14ac:dyDescent="0.35">
      <c r="B31" s="544" t="s">
        <v>80</v>
      </c>
      <c r="C31" s="303" t="s">
        <v>67</v>
      </c>
      <c r="D31" s="737">
        <v>1</v>
      </c>
      <c r="E31" s="739">
        <f>SUM(E36:E36)</f>
        <v>3524.6799999999994</v>
      </c>
    </row>
    <row r="32" spans="2:5" ht="18.5" customHeight="1" x14ac:dyDescent="0.35">
      <c r="B32" s="545" t="s">
        <v>111</v>
      </c>
      <c r="C32" s="301" t="s">
        <v>97</v>
      </c>
      <c r="D32" s="738"/>
      <c r="E32" s="740"/>
    </row>
    <row r="33" spans="2:5" ht="18.5" customHeight="1" x14ac:dyDescent="0.35">
      <c r="B33" s="545" t="s">
        <v>110</v>
      </c>
      <c r="C33" s="301" t="s">
        <v>117</v>
      </c>
      <c r="D33" s="738"/>
      <c r="E33" s="740"/>
    </row>
    <row r="34" spans="2:5" x14ac:dyDescent="0.35">
      <c r="B34" s="808"/>
      <c r="C34" s="809"/>
      <c r="D34" s="809"/>
      <c r="E34" s="810"/>
    </row>
    <row r="35" spans="2:5" x14ac:dyDescent="0.35">
      <c r="B35" s="558" t="s">
        <v>9</v>
      </c>
      <c r="C35" s="35" t="s">
        <v>10</v>
      </c>
      <c r="D35" s="35" t="s">
        <v>16</v>
      </c>
      <c r="E35" s="49" t="s">
        <v>11</v>
      </c>
    </row>
    <row r="36" spans="2:5" ht="30.5" customHeight="1" thickBot="1" x14ac:dyDescent="0.4">
      <c r="B36" s="541">
        <f>VLOOKUP(C32,CHOOSE(IF(C33="420 мм",1,IF(C33="470 мм",2,3)),Organisation!$A$28:$D$35,Organisation!$F$28:$I$35,),MATCH(C31,Organisation!$A$27:$D$27,0),0)</f>
        <v>9194913</v>
      </c>
      <c r="C36" s="438" t="str">
        <f>VLOOKUP(B36,Цены!$A:$B,2,0)</f>
        <v>Внутренняя организация OrgaTray 590, NL470, KB600, цвет антрацит</v>
      </c>
      <c r="D36" s="454">
        <f>D31</f>
        <v>1</v>
      </c>
      <c r="E36" s="432">
        <f>IFERROR(VLOOKUP(B36,Sale!$A:$E,5,0),VLOOKUP(B36,Цены!$A:$G,7,0))*D36</f>
        <v>3524.6799999999994</v>
      </c>
    </row>
    <row r="37" spans="2:5" ht="86.5" customHeight="1" thickBot="1" x14ac:dyDescent="0.4"/>
    <row r="38" spans="2:5" x14ac:dyDescent="0.35">
      <c r="B38" s="548" t="s">
        <v>9</v>
      </c>
      <c r="C38" s="17" t="s">
        <v>10</v>
      </c>
      <c r="D38" s="17" t="s">
        <v>16</v>
      </c>
      <c r="E38" s="18" t="s">
        <v>11</v>
      </c>
    </row>
    <row r="39" spans="2:5" ht="30.5" customHeight="1" x14ac:dyDescent="0.35">
      <c r="B39" s="540">
        <f>VLOOKUP(C31,Organisation!A38:B40,2,0)</f>
        <v>9204203</v>
      </c>
      <c r="C39" s="424" t="str">
        <f>VLOOKUP(B39,Цены!$A:$B,2,0)</f>
        <v>Разделитель OrgaTray 570/590 для ArciTech/InnoTech Atira, L68, пластик, цвет антрацит</v>
      </c>
      <c r="D39" s="433">
        <v>1</v>
      </c>
      <c r="E39" s="426">
        <f>IFERROR(VLOOKUP(B39,Sale!$A:$E,5,0),VLOOKUP(B39,Цены!$A:$G,7,0))*D39</f>
        <v>83.089999999999989</v>
      </c>
    </row>
    <row r="40" spans="2:5" ht="30.5" customHeight="1" thickBot="1" x14ac:dyDescent="0.4">
      <c r="B40" s="541">
        <f>VLOOKUP(C31,Organisation!D38:E40,2,0)</f>
        <v>9204200</v>
      </c>
      <c r="C40" s="438" t="str">
        <f>VLOOKUP(B40,Цены!$A:$B,2,0)</f>
        <v>Разделитель OrgaTray 570/590 для ArciTech/InnoTech Atira, L128, пластик, цвет антрацит</v>
      </c>
      <c r="D40" s="434">
        <v>1</v>
      </c>
      <c r="E40" s="432">
        <f>IFERROR(VLOOKUP(B40,Sale!$A:$E,5,0),VLOOKUP(B40,Цены!$A:$G,7,0))*D40</f>
        <v>154.22999999999999</v>
      </c>
    </row>
    <row r="42" spans="2:5" ht="15" thickBot="1" x14ac:dyDescent="0.4"/>
    <row r="43" spans="2:5" ht="23.5" x14ac:dyDescent="0.35">
      <c r="B43" s="797" t="s">
        <v>666</v>
      </c>
      <c r="C43" s="798"/>
      <c r="D43" s="798"/>
      <c r="E43" s="799"/>
    </row>
    <row r="44" spans="2:5" ht="173" customHeight="1" thickBot="1" x14ac:dyDescent="0.4">
      <c r="B44" s="569"/>
      <c r="C44" s="166"/>
      <c r="D44" s="166"/>
      <c r="E44" s="167"/>
    </row>
    <row r="45" spans="2:5" ht="18.5" customHeight="1" x14ac:dyDescent="0.35">
      <c r="B45" s="544" t="s">
        <v>80</v>
      </c>
      <c r="C45" s="303" t="s">
        <v>69</v>
      </c>
      <c r="D45" s="731">
        <v>1</v>
      </c>
      <c r="E45" s="734">
        <f>SUM(E49:E49)</f>
        <v>3513.75</v>
      </c>
    </row>
    <row r="46" spans="2:5" ht="18.5" customHeight="1" x14ac:dyDescent="0.35">
      <c r="B46" s="545" t="s">
        <v>110</v>
      </c>
      <c r="C46" s="301" t="s">
        <v>89</v>
      </c>
      <c r="D46" s="732"/>
      <c r="E46" s="735"/>
    </row>
    <row r="47" spans="2:5" x14ac:dyDescent="0.35">
      <c r="B47" s="808"/>
      <c r="C47" s="809"/>
      <c r="D47" s="809"/>
      <c r="E47" s="810"/>
    </row>
    <row r="48" spans="2:5" x14ac:dyDescent="0.35">
      <c r="B48" s="558" t="s">
        <v>9</v>
      </c>
      <c r="C48" s="35" t="s">
        <v>10</v>
      </c>
      <c r="D48" s="35" t="s">
        <v>16</v>
      </c>
      <c r="E48" s="49" t="s">
        <v>11</v>
      </c>
    </row>
    <row r="49" spans="2:5" ht="30.5" customHeight="1" thickBot="1" x14ac:dyDescent="0.4">
      <c r="B49" s="541">
        <f>VLOOKUP(C46,Organisation!A43:D44,MATCH(C45,Organisation!A42:D42,0),0)</f>
        <v>9207226</v>
      </c>
      <c r="C49" s="438" t="str">
        <f>VLOOKUP(B49,Цены!$A:$B,2,0)</f>
        <v>Внутренняя организация OrgaTray 470, NL550, KB450+, цвет белый</v>
      </c>
      <c r="D49" s="454">
        <f>D45</f>
        <v>1</v>
      </c>
      <c r="E49" s="432">
        <f>IFERROR(VLOOKUP(B49,Sale!$A:$E,5,0),VLOOKUP(B49,Цены!$A:$G,7,0))*D49</f>
        <v>3513.75</v>
      </c>
    </row>
    <row r="51" spans="2:5" ht="15" thickBot="1" x14ac:dyDescent="0.4"/>
    <row r="52" spans="2:5" ht="23.5" x14ac:dyDescent="0.35">
      <c r="B52" s="797" t="s">
        <v>667</v>
      </c>
      <c r="C52" s="798"/>
      <c r="D52" s="798"/>
      <c r="E52" s="799"/>
    </row>
    <row r="53" spans="2:5" ht="173" customHeight="1" thickBot="1" x14ac:dyDescent="0.4">
      <c r="B53" s="569"/>
      <c r="C53" s="166"/>
      <c r="D53" s="166"/>
      <c r="E53" s="167"/>
    </row>
    <row r="54" spans="2:5" ht="18.5" customHeight="1" x14ac:dyDescent="0.35">
      <c r="B54" s="544" t="s">
        <v>80</v>
      </c>
      <c r="C54" s="303" t="s">
        <v>82</v>
      </c>
      <c r="D54" s="731">
        <v>1</v>
      </c>
      <c r="E54" s="734">
        <f>SUM(E58:E58)</f>
        <v>3197.3399999999997</v>
      </c>
    </row>
    <row r="55" spans="2:5" ht="18.5" customHeight="1" x14ac:dyDescent="0.35">
      <c r="B55" s="545" t="s">
        <v>110</v>
      </c>
      <c r="C55" s="301" t="s">
        <v>117</v>
      </c>
      <c r="D55" s="732"/>
      <c r="E55" s="735"/>
    </row>
    <row r="56" spans="2:5" x14ac:dyDescent="0.35">
      <c r="B56" s="808"/>
      <c r="C56" s="809"/>
      <c r="D56" s="809"/>
      <c r="E56" s="810"/>
    </row>
    <row r="57" spans="2:5" x14ac:dyDescent="0.35">
      <c r="B57" s="558" t="s">
        <v>9</v>
      </c>
      <c r="C57" s="35" t="s">
        <v>10</v>
      </c>
      <c r="D57" s="35" t="s">
        <v>16</v>
      </c>
      <c r="E57" s="49" t="s">
        <v>11</v>
      </c>
    </row>
    <row r="58" spans="2:5" ht="30.5" customHeight="1" thickBot="1" x14ac:dyDescent="0.4">
      <c r="B58" s="541">
        <f>VLOOKUP(C55,Organisation!A47:D48,MATCH(C54,Organisation!A46:D46,0),0)</f>
        <v>9207241</v>
      </c>
      <c r="C58" s="438" t="str">
        <f>VLOOKUP(B58,Цены!$A:$B,2,0)</f>
        <v>Внутренняя организация OrgaTray 490, NL470, KB450, цвет серебристый</v>
      </c>
      <c r="D58" s="454">
        <f>D54</f>
        <v>1</v>
      </c>
      <c r="E58" s="432">
        <f>IFERROR(VLOOKUP(B58,Sale!$A:$E,5,0),VLOOKUP(B58,Цены!$A:$G,7,0))*D58</f>
        <v>3197.3399999999997</v>
      </c>
    </row>
    <row r="60" spans="2:5" ht="15" thickBot="1" x14ac:dyDescent="0.4"/>
    <row r="61" spans="2:5" ht="23.5" x14ac:dyDescent="0.35">
      <c r="B61" s="797" t="s">
        <v>668</v>
      </c>
      <c r="C61" s="798"/>
      <c r="D61" s="798"/>
      <c r="E61" s="799"/>
    </row>
    <row r="62" spans="2:5" ht="173" customHeight="1" thickBot="1" x14ac:dyDescent="0.4">
      <c r="B62" s="569"/>
      <c r="C62" s="166"/>
      <c r="D62" s="166"/>
      <c r="E62" s="167"/>
    </row>
    <row r="63" spans="2:5" ht="18.5" customHeight="1" x14ac:dyDescent="0.35">
      <c r="B63" s="544" t="s">
        <v>80</v>
      </c>
      <c r="C63" s="303" t="s">
        <v>82</v>
      </c>
      <c r="D63" s="731">
        <v>1</v>
      </c>
      <c r="E63" s="734">
        <f>SUM(E67:E67)</f>
        <v>7537.74</v>
      </c>
    </row>
    <row r="64" spans="2:5" ht="18.5" customHeight="1" x14ac:dyDescent="0.35">
      <c r="B64" s="545" t="s">
        <v>110</v>
      </c>
      <c r="C64" s="301" t="s">
        <v>670</v>
      </c>
      <c r="D64" s="732"/>
      <c r="E64" s="735"/>
    </row>
    <row r="65" spans="2:5" x14ac:dyDescent="0.35">
      <c r="B65" s="808"/>
      <c r="C65" s="809"/>
      <c r="D65" s="809"/>
      <c r="E65" s="810"/>
    </row>
    <row r="66" spans="2:5" x14ac:dyDescent="0.35">
      <c r="B66" s="558" t="s">
        <v>9</v>
      </c>
      <c r="C66" s="35" t="s">
        <v>10</v>
      </c>
      <c r="D66" s="35" t="s">
        <v>16</v>
      </c>
      <c r="E66" s="49" t="s">
        <v>11</v>
      </c>
    </row>
    <row r="67" spans="2:5" ht="30.5" customHeight="1" thickBot="1" x14ac:dyDescent="0.4">
      <c r="B67" s="541">
        <f>VLOOKUP(C64,Organisation!A50:D54,MATCH(C63,Organisation!A49:D49,0),0)</f>
        <v>9278315</v>
      </c>
      <c r="C67" s="438" t="str">
        <f>VLOOKUP(B67,Цены!$A:$B,2,0)</f>
        <v>Внутренняя организация OrgaTray 630, NL450, B270, цвет серебристый</v>
      </c>
      <c r="D67" s="454">
        <f>D63</f>
        <v>1</v>
      </c>
      <c r="E67" s="432">
        <f>IFERROR(VLOOKUP(B67,Sale!$A:$E,5,0),VLOOKUP(B67,Цены!$A:$G,7,0))*D67</f>
        <v>7537.74</v>
      </c>
    </row>
    <row r="69" spans="2:5" ht="15" thickBot="1" x14ac:dyDescent="0.4"/>
    <row r="70" spans="2:5" ht="23.5" x14ac:dyDescent="0.35">
      <c r="B70" s="797" t="s">
        <v>674</v>
      </c>
      <c r="C70" s="798"/>
      <c r="D70" s="798"/>
      <c r="E70" s="799"/>
    </row>
    <row r="71" spans="2:5" ht="86.5" customHeight="1" x14ac:dyDescent="0.35">
      <c r="B71" s="575"/>
      <c r="C71" s="307"/>
      <c r="D71" s="307"/>
      <c r="E71" s="308"/>
    </row>
    <row r="72" spans="2:5" ht="18.5" customHeight="1" x14ac:dyDescent="0.35">
      <c r="B72" s="576" t="s">
        <v>675</v>
      </c>
      <c r="C72" s="306" t="s">
        <v>672</v>
      </c>
      <c r="D72" s="733">
        <v>1</v>
      </c>
      <c r="E72" s="736">
        <f>SUM(E76:E76)</f>
        <v>8138.6499999999987</v>
      </c>
    </row>
    <row r="73" spans="2:5" ht="18.5" customHeight="1" x14ac:dyDescent="0.35">
      <c r="B73" s="577"/>
      <c r="C73" s="20"/>
      <c r="D73" s="738"/>
      <c r="E73" s="740"/>
    </row>
    <row r="74" spans="2:5" x14ac:dyDescent="0.35">
      <c r="B74" s="841"/>
      <c r="C74" s="842"/>
      <c r="D74" s="842"/>
      <c r="E74" s="843"/>
    </row>
    <row r="75" spans="2:5" x14ac:dyDescent="0.35">
      <c r="B75" s="558" t="s">
        <v>9</v>
      </c>
      <c r="C75" s="35" t="s">
        <v>10</v>
      </c>
      <c r="D75" s="35" t="s">
        <v>16</v>
      </c>
      <c r="E75" s="49" t="s">
        <v>11</v>
      </c>
    </row>
    <row r="76" spans="2:5" ht="30.5" customHeight="1" thickBot="1" x14ac:dyDescent="0.4">
      <c r="B76" s="541">
        <f>VLOOKUP(C72,Organisation!A57:B59,2,0)</f>
        <v>9278303</v>
      </c>
      <c r="C76" s="438" t="str">
        <f>VLOOKUP(B76,Цены!$A:$B,2,0)</f>
        <v>Лоток для столовых приборов OrgaTray 270, NL470</v>
      </c>
      <c r="D76" s="454">
        <f>D72</f>
        <v>1</v>
      </c>
      <c r="E76" s="432">
        <f>IFERROR(VLOOKUP(B76,Sale!$A:$E,5,0),VLOOKUP(B76,Цены!$A:$G,7,0))*D76</f>
        <v>8138.6499999999987</v>
      </c>
    </row>
    <row r="79" spans="2:5" ht="15" thickBot="1" x14ac:dyDescent="0.4"/>
    <row r="80" spans="2:5" ht="23.5" x14ac:dyDescent="0.35">
      <c r="B80" s="797" t="s">
        <v>676</v>
      </c>
      <c r="C80" s="798"/>
      <c r="D80" s="798"/>
      <c r="E80" s="799"/>
    </row>
    <row r="81" spans="2:5" ht="86.5" customHeight="1" x14ac:dyDescent="0.35">
      <c r="B81" s="575"/>
      <c r="C81" s="307"/>
      <c r="D81" s="307"/>
      <c r="E81" s="308"/>
    </row>
    <row r="82" spans="2:5" ht="18.5" customHeight="1" x14ac:dyDescent="0.35">
      <c r="B82" s="576" t="s">
        <v>675</v>
      </c>
      <c r="C82" s="306" t="s">
        <v>669</v>
      </c>
      <c r="D82" s="733">
        <v>1</v>
      </c>
      <c r="E82" s="736">
        <f>SUM(E86:E86)</f>
        <v>5548.3499999999995</v>
      </c>
    </row>
    <row r="83" spans="2:5" ht="18.5" customHeight="1" x14ac:dyDescent="0.35">
      <c r="B83" s="577"/>
      <c r="C83" s="20"/>
      <c r="D83" s="738"/>
      <c r="E83" s="740"/>
    </row>
    <row r="84" spans="2:5" x14ac:dyDescent="0.35">
      <c r="B84" s="841"/>
      <c r="C84" s="842"/>
      <c r="D84" s="842"/>
      <c r="E84" s="843"/>
    </row>
    <row r="85" spans="2:5" x14ac:dyDescent="0.35">
      <c r="B85" s="558" t="s">
        <v>9</v>
      </c>
      <c r="C85" s="35" t="s">
        <v>10</v>
      </c>
      <c r="D85" s="35" t="s">
        <v>16</v>
      </c>
      <c r="E85" s="49" t="s">
        <v>11</v>
      </c>
    </row>
    <row r="86" spans="2:5" ht="30.5" customHeight="1" thickBot="1" x14ac:dyDescent="0.4">
      <c r="B86" s="541">
        <f>VLOOKUP(C82,Organisation!$E$57:$F$59,2,0)</f>
        <v>9278294</v>
      </c>
      <c r="C86" s="438" t="str">
        <f>VLOOKUP(B86,Цены!$A:$B,2,0)</f>
        <v>Лоток многофункциональный OrgaTray 270, NL500</v>
      </c>
      <c r="D86" s="454">
        <f>D82</f>
        <v>1</v>
      </c>
      <c r="E86" s="432">
        <f>IFERROR(VLOOKUP(B86,Sale!$A:$E,5,0),VLOOKUP(B86,Цены!$A:$G,7,0))*D86</f>
        <v>5548.3499999999995</v>
      </c>
    </row>
    <row r="89" spans="2:5" ht="15" thickBot="1" x14ac:dyDescent="0.4"/>
    <row r="90" spans="2:5" ht="23.5" x14ac:dyDescent="0.35">
      <c r="B90" s="797" t="s">
        <v>677</v>
      </c>
      <c r="C90" s="798"/>
      <c r="D90" s="798"/>
      <c r="E90" s="799"/>
    </row>
    <row r="91" spans="2:5" ht="86.5" customHeight="1" x14ac:dyDescent="0.35">
      <c r="B91" s="575"/>
      <c r="C91" s="307"/>
      <c r="D91" s="307"/>
      <c r="E91" s="308"/>
    </row>
    <row r="92" spans="2:5" ht="18.5" customHeight="1" x14ac:dyDescent="0.35">
      <c r="B92" s="576" t="s">
        <v>1164</v>
      </c>
      <c r="C92" s="306" t="s">
        <v>1167</v>
      </c>
      <c r="D92" s="733">
        <v>1</v>
      </c>
      <c r="E92" s="736">
        <f>SUM(E96:E96)</f>
        <v>3993.5899999999997</v>
      </c>
    </row>
    <row r="93" spans="2:5" ht="18.5" customHeight="1" x14ac:dyDescent="0.35">
      <c r="B93" s="577"/>
      <c r="C93" s="20"/>
      <c r="D93" s="738"/>
      <c r="E93" s="740"/>
    </row>
    <row r="94" spans="2:5" x14ac:dyDescent="0.35">
      <c r="B94" s="841"/>
      <c r="C94" s="842"/>
      <c r="D94" s="842"/>
      <c r="E94" s="843"/>
    </row>
    <row r="95" spans="2:5" x14ac:dyDescent="0.35">
      <c r="B95" s="558" t="s">
        <v>9</v>
      </c>
      <c r="C95" s="35" t="s">
        <v>10</v>
      </c>
      <c r="D95" s="35" t="s">
        <v>16</v>
      </c>
      <c r="E95" s="49" t="s">
        <v>11</v>
      </c>
    </row>
    <row r="96" spans="2:5" ht="30.5" customHeight="1" thickBot="1" x14ac:dyDescent="0.4">
      <c r="B96" s="541">
        <f>VLOOKUP(C92,Organisation!$H$55:$I$59,2,0)</f>
        <v>9278301</v>
      </c>
      <c r="C96" s="438" t="str">
        <f>VLOOKUP(B96,Цены!$A:$B,2,0)</f>
        <v>Лоток OrgaTray 270, 300 x 118 мм</v>
      </c>
      <c r="D96" s="454">
        <f>D92</f>
        <v>1</v>
      </c>
      <c r="E96" s="432">
        <f>IFERROR(VLOOKUP(B96,Sale!$A:$E,5,0),VLOOKUP(B96,Цены!$A:$G,7,0))*D96</f>
        <v>3993.5899999999997</v>
      </c>
    </row>
    <row r="99" spans="2:5" ht="15" thickBot="1" x14ac:dyDescent="0.4"/>
    <row r="100" spans="2:5" ht="23.5" x14ac:dyDescent="0.35">
      <c r="B100" s="838" t="s">
        <v>1170</v>
      </c>
      <c r="C100" s="839"/>
      <c r="D100" s="839"/>
      <c r="E100" s="840"/>
    </row>
    <row r="101" spans="2:5" ht="86.5" customHeight="1" x14ac:dyDescent="0.35">
      <c r="B101" s="578"/>
      <c r="C101" s="307"/>
      <c r="D101" s="307"/>
      <c r="E101" s="308"/>
    </row>
    <row r="102" spans="2:5" ht="18.5" customHeight="1" x14ac:dyDescent="0.35">
      <c r="B102" s="576" t="s">
        <v>111</v>
      </c>
      <c r="C102" s="306" t="s">
        <v>1171</v>
      </c>
      <c r="D102" s="733">
        <v>1</v>
      </c>
      <c r="E102" s="736">
        <f>SUM(E106:E106)</f>
        <v>2164.1800000000003</v>
      </c>
    </row>
    <row r="103" spans="2:5" ht="18.5" customHeight="1" x14ac:dyDescent="0.35">
      <c r="B103" s="577"/>
      <c r="C103" s="20"/>
      <c r="D103" s="738"/>
      <c r="E103" s="740"/>
    </row>
    <row r="104" spans="2:5" x14ac:dyDescent="0.35">
      <c r="B104" s="841"/>
      <c r="C104" s="842"/>
      <c r="D104" s="842"/>
      <c r="E104" s="843"/>
    </row>
    <row r="105" spans="2:5" x14ac:dyDescent="0.35">
      <c r="B105" s="558" t="s">
        <v>9</v>
      </c>
      <c r="C105" s="35" t="s">
        <v>10</v>
      </c>
      <c r="D105" s="35" t="s">
        <v>16</v>
      </c>
      <c r="E105" s="49" t="s">
        <v>11</v>
      </c>
    </row>
    <row r="106" spans="2:5" ht="30.5" customHeight="1" thickBot="1" x14ac:dyDescent="0.4">
      <c r="B106" s="541">
        <f>VLOOKUP(C102,Organisation!$L$65:$M$68,2,0)</f>
        <v>9316560</v>
      </c>
      <c r="C106" s="438" t="str">
        <f>VLOOKUP(B106,Цены!$A:$B,2,0)</f>
        <v>Разделитель для лотка OrgaTray 270, W93,5, H35, 2 шт.</v>
      </c>
      <c r="D106" s="454">
        <f>D102</f>
        <v>1</v>
      </c>
      <c r="E106" s="432">
        <f>IFERROR(VLOOKUP(B106,Sale!$A:$E,5,0),VLOOKUP(B106,Цены!$A:$G,7,0))*D106</f>
        <v>2164.1800000000003</v>
      </c>
    </row>
    <row r="109" spans="2:5" ht="15" thickBot="1" x14ac:dyDescent="0.4"/>
    <row r="110" spans="2:5" ht="23.5" x14ac:dyDescent="0.35">
      <c r="B110" s="838" t="s">
        <v>1175</v>
      </c>
      <c r="C110" s="839"/>
      <c r="D110" s="839"/>
      <c r="E110" s="840"/>
    </row>
    <row r="111" spans="2:5" ht="86.5" customHeight="1" x14ac:dyDescent="0.35">
      <c r="B111" s="578"/>
      <c r="C111" s="307"/>
      <c r="D111" s="307"/>
      <c r="E111" s="308"/>
    </row>
    <row r="112" spans="2:5" x14ac:dyDescent="0.35">
      <c r="B112" s="558" t="s">
        <v>9</v>
      </c>
      <c r="C112" s="35" t="s">
        <v>10</v>
      </c>
      <c r="D112" s="35" t="s">
        <v>16</v>
      </c>
      <c r="E112" s="49" t="s">
        <v>11</v>
      </c>
    </row>
    <row r="113" spans="2:5" ht="30.5" customHeight="1" thickBot="1" x14ac:dyDescent="0.4">
      <c r="B113" s="541">
        <v>9316555</v>
      </c>
      <c r="C113" s="438" t="str">
        <f>VLOOKUP(B113,Цены!$A:$B,2,0)</f>
        <v>Крестообразный разделитель OrgaTray 270, W122,5, L147, H38</v>
      </c>
      <c r="D113" s="454">
        <v>1</v>
      </c>
      <c r="E113" s="432">
        <f>IFERROR(VLOOKUP(B113,Sale!$A:$E,5,0),VLOOKUP(B113,Цены!$A:$G,7,0))*D113</f>
        <v>3643.7999999999997</v>
      </c>
    </row>
    <row r="116" spans="2:5" ht="15" thickBot="1" x14ac:dyDescent="0.4"/>
    <row r="117" spans="2:5" ht="23.5" x14ac:dyDescent="0.35">
      <c r="B117" s="797" t="s">
        <v>678</v>
      </c>
      <c r="C117" s="798"/>
      <c r="D117" s="798"/>
      <c r="E117" s="799"/>
    </row>
    <row r="118" spans="2:5" ht="86.5" customHeight="1" x14ac:dyDescent="0.35">
      <c r="B118" s="575"/>
      <c r="C118" s="307"/>
      <c r="D118" s="307"/>
      <c r="E118" s="308"/>
    </row>
    <row r="119" spans="2:5" ht="18.5" customHeight="1" x14ac:dyDescent="0.35">
      <c r="B119" s="576" t="s">
        <v>675</v>
      </c>
      <c r="C119" s="306" t="s">
        <v>679</v>
      </c>
      <c r="D119" s="733">
        <v>1</v>
      </c>
      <c r="E119" s="736">
        <f>SUM(E123:E123)</f>
        <v>5068.5999999999995</v>
      </c>
    </row>
    <row r="120" spans="2:5" ht="18.5" customHeight="1" x14ac:dyDescent="0.35">
      <c r="B120" s="577"/>
      <c r="C120" s="20"/>
      <c r="D120" s="738"/>
      <c r="E120" s="740"/>
    </row>
    <row r="121" spans="2:5" x14ac:dyDescent="0.35">
      <c r="B121" s="841"/>
      <c r="C121" s="842"/>
      <c r="D121" s="842"/>
      <c r="E121" s="843"/>
    </row>
    <row r="122" spans="2:5" x14ac:dyDescent="0.35">
      <c r="B122" s="558" t="s">
        <v>9</v>
      </c>
      <c r="C122" s="35" t="s">
        <v>10</v>
      </c>
      <c r="D122" s="35" t="s">
        <v>16</v>
      </c>
      <c r="E122" s="49" t="s">
        <v>11</v>
      </c>
    </row>
    <row r="123" spans="2:5" ht="30.5" customHeight="1" thickBot="1" x14ac:dyDescent="0.4">
      <c r="B123" s="541">
        <f>VLOOKUP(C119,Organisation!L57:M60,2,0)</f>
        <v>9278313</v>
      </c>
      <c r="C123" s="438" t="str">
        <f>VLOOKUP(B123,Цены!$A:$B,2,0)</f>
        <v>Поперечная вставка OrgaTray 270, 526 x 100 мм</v>
      </c>
      <c r="D123" s="454">
        <f>D119</f>
        <v>1</v>
      </c>
      <c r="E123" s="432">
        <f>IFERROR(VLOOKUP(B123,Sale!$A:$E,5,0),VLOOKUP(B123,Цены!$A:$G,7,0))*D123</f>
        <v>5068.5999999999995</v>
      </c>
    </row>
    <row r="126" spans="2:5" ht="15" thickBot="1" x14ac:dyDescent="0.4"/>
    <row r="127" spans="2:5" ht="23.5" x14ac:dyDescent="0.35">
      <c r="B127" s="838" t="s">
        <v>685</v>
      </c>
      <c r="C127" s="839"/>
      <c r="D127" s="839"/>
      <c r="E127" s="840"/>
    </row>
    <row r="128" spans="2:5" ht="86.5" customHeight="1" x14ac:dyDescent="0.35">
      <c r="B128" s="578"/>
      <c r="C128" s="307"/>
      <c r="D128" s="307"/>
      <c r="E128" s="308"/>
    </row>
    <row r="129" spans="2:5" ht="18.5" customHeight="1" x14ac:dyDescent="0.35">
      <c r="B129" s="576" t="s">
        <v>675</v>
      </c>
      <c r="C129" s="306" t="s">
        <v>670</v>
      </c>
      <c r="D129" s="733">
        <v>1</v>
      </c>
      <c r="E129" s="736">
        <f>SUM(E133:E133)</f>
        <v>12658.890000000001</v>
      </c>
    </row>
    <row r="130" spans="2:5" ht="18.5" customHeight="1" x14ac:dyDescent="0.35">
      <c r="B130" s="577"/>
      <c r="C130" s="20"/>
      <c r="D130" s="738"/>
      <c r="E130" s="740"/>
    </row>
    <row r="131" spans="2:5" x14ac:dyDescent="0.35">
      <c r="B131" s="841"/>
      <c r="C131" s="842"/>
      <c r="D131" s="842"/>
      <c r="E131" s="843"/>
    </row>
    <row r="132" spans="2:5" x14ac:dyDescent="0.35">
      <c r="B132" s="558" t="s">
        <v>9</v>
      </c>
      <c r="C132" s="35" t="s">
        <v>10</v>
      </c>
      <c r="D132" s="35" t="s">
        <v>16</v>
      </c>
      <c r="E132" s="49" t="s">
        <v>11</v>
      </c>
    </row>
    <row r="133" spans="2:5" ht="30.5" customHeight="1" thickBot="1" x14ac:dyDescent="0.4">
      <c r="B133" s="541">
        <f>VLOOKUP(C129,Organisation!$A$61:$B$63,2,0)</f>
        <v>9283423</v>
      </c>
      <c r="C133" s="438" t="str">
        <f>VLOOKUP(B133,Цены!$A:$B,2,0)</f>
        <v>Держатель ножей OrgaTray 270 с многофункциональным лотком, NL450</v>
      </c>
      <c r="D133" s="454">
        <f>D129</f>
        <v>1</v>
      </c>
      <c r="E133" s="432">
        <f>IFERROR(VLOOKUP(B133,Sale!$A:$E,5,0),VLOOKUP(B133,Цены!$A:$G,7,0))*D133</f>
        <v>12658.890000000001</v>
      </c>
    </row>
    <row r="136" spans="2:5" ht="15" thickBot="1" x14ac:dyDescent="0.4"/>
    <row r="137" spans="2:5" ht="23.5" x14ac:dyDescent="0.35">
      <c r="B137" s="797" t="s">
        <v>686</v>
      </c>
      <c r="C137" s="798"/>
      <c r="D137" s="798"/>
      <c r="E137" s="799"/>
    </row>
    <row r="138" spans="2:5" ht="86.5" customHeight="1" x14ac:dyDescent="0.35">
      <c r="B138" s="575"/>
      <c r="C138" s="307"/>
      <c r="D138" s="307"/>
      <c r="E138" s="308"/>
    </row>
    <row r="139" spans="2:5" ht="18.5" customHeight="1" x14ac:dyDescent="0.35">
      <c r="B139" s="576" t="s">
        <v>675</v>
      </c>
      <c r="C139" s="306" t="s">
        <v>669</v>
      </c>
      <c r="D139" s="733">
        <v>1</v>
      </c>
      <c r="E139" s="736">
        <f>SUM(E143:E143)</f>
        <v>17732.32</v>
      </c>
    </row>
    <row r="140" spans="2:5" ht="18.5" customHeight="1" x14ac:dyDescent="0.35">
      <c r="B140" s="579"/>
      <c r="C140" s="309"/>
      <c r="D140" s="738"/>
      <c r="E140" s="740"/>
    </row>
    <row r="141" spans="2:5" x14ac:dyDescent="0.35">
      <c r="B141" s="841"/>
      <c r="C141" s="842"/>
      <c r="D141" s="842"/>
      <c r="E141" s="843"/>
    </row>
    <row r="142" spans="2:5" x14ac:dyDescent="0.35">
      <c r="B142" s="558" t="s">
        <v>9</v>
      </c>
      <c r="C142" s="35" t="s">
        <v>10</v>
      </c>
      <c r="D142" s="35" t="s">
        <v>16</v>
      </c>
      <c r="E142" s="49" t="s">
        <v>11</v>
      </c>
    </row>
    <row r="143" spans="2:5" ht="30.5" customHeight="1" thickBot="1" x14ac:dyDescent="0.4">
      <c r="B143" s="541">
        <f>VLOOKUP(C139,Organisation!E61:F63,2,0)</f>
        <v>9283413</v>
      </c>
      <c r="C143" s="438" t="str">
        <f>VLOOKUP(B143,Цены!$A:$B,2,0)</f>
        <v>Держатель рулонов OrgaTray 270 с многофункциональным лотком, NL500</v>
      </c>
      <c r="D143" s="454">
        <f>D139</f>
        <v>1</v>
      </c>
      <c r="E143" s="432">
        <f>IFERROR(VLOOKUP(B143,Sale!$A:$E,5,0),VLOOKUP(B143,Цены!$A:$G,7,0))*D143</f>
        <v>17732.32</v>
      </c>
    </row>
    <row r="146" spans="2:5" ht="15" thickBot="1" x14ac:dyDescent="0.4"/>
    <row r="147" spans="2:5" ht="23.5" x14ac:dyDescent="0.35">
      <c r="B147" s="838" t="s">
        <v>687</v>
      </c>
      <c r="C147" s="839"/>
      <c r="D147" s="839"/>
      <c r="E147" s="840"/>
    </row>
    <row r="148" spans="2:5" ht="86.5" customHeight="1" x14ac:dyDescent="0.35">
      <c r="B148" s="578"/>
      <c r="C148" s="307"/>
      <c r="D148" s="307"/>
      <c r="E148" s="308"/>
    </row>
    <row r="149" spans="2:5" ht="18.5" customHeight="1" x14ac:dyDescent="0.35">
      <c r="B149" s="576" t="s">
        <v>675</v>
      </c>
      <c r="C149" s="306" t="s">
        <v>669</v>
      </c>
      <c r="D149" s="733">
        <v>1</v>
      </c>
      <c r="E149" s="736">
        <f>SUM(E153:E153)</f>
        <v>11306.97</v>
      </c>
    </row>
    <row r="150" spans="2:5" ht="18.5" customHeight="1" x14ac:dyDescent="0.35">
      <c r="B150" s="577"/>
      <c r="C150" s="20"/>
      <c r="D150" s="738"/>
      <c r="E150" s="740"/>
    </row>
    <row r="151" spans="2:5" x14ac:dyDescent="0.35">
      <c r="B151" s="841"/>
      <c r="C151" s="842"/>
      <c r="D151" s="842"/>
      <c r="E151" s="843"/>
    </row>
    <row r="152" spans="2:5" x14ac:dyDescent="0.35">
      <c r="B152" s="558" t="s">
        <v>9</v>
      </c>
      <c r="C152" s="35" t="s">
        <v>10</v>
      </c>
      <c r="D152" s="35" t="s">
        <v>16</v>
      </c>
      <c r="E152" s="49" t="s">
        <v>11</v>
      </c>
    </row>
    <row r="153" spans="2:5" ht="30.5" customHeight="1" thickBot="1" x14ac:dyDescent="0.4">
      <c r="B153" s="541">
        <f>VLOOKUP(C149,Organisation!H61:I63,2,0)</f>
        <v>9283414</v>
      </c>
      <c r="C153" s="438" t="str">
        <f>VLOOKUP(B153,Цены!$A:$B,2,0)</f>
        <v>Держатель специй OrgaTray 270 с многофункциональным лотком, NL500</v>
      </c>
      <c r="D153" s="454">
        <f>D149</f>
        <v>1</v>
      </c>
      <c r="E153" s="432">
        <f>IFERROR(VLOOKUP(B153,Sale!$A:$E,5,0),VLOOKUP(B153,Цены!$A:$G,7,0))*D153</f>
        <v>11306.97</v>
      </c>
    </row>
    <row r="156" spans="2:5" ht="15" thickBot="1" x14ac:dyDescent="0.4"/>
    <row r="157" spans="2:5" ht="23.5" x14ac:dyDescent="0.35">
      <c r="B157" s="797" t="s">
        <v>684</v>
      </c>
      <c r="C157" s="798"/>
      <c r="D157" s="798"/>
      <c r="E157" s="799"/>
    </row>
    <row r="158" spans="2:5" ht="86.5" customHeight="1" x14ac:dyDescent="0.35">
      <c r="B158" s="575"/>
      <c r="C158" s="307"/>
      <c r="D158" s="307"/>
      <c r="E158" s="308"/>
    </row>
    <row r="159" spans="2:5" x14ac:dyDescent="0.35">
      <c r="B159" s="558" t="s">
        <v>9</v>
      </c>
      <c r="C159" s="35" t="s">
        <v>10</v>
      </c>
      <c r="D159" s="35" t="s">
        <v>16</v>
      </c>
      <c r="E159" s="49" t="s">
        <v>11</v>
      </c>
    </row>
    <row r="160" spans="2:5" ht="30.5" customHeight="1" thickBot="1" x14ac:dyDescent="0.4">
      <c r="B160" s="541">
        <v>9278312</v>
      </c>
      <c r="C160" s="438" t="str">
        <f>VLOOKUP(B160,Цены!$A:$B,2,0)</f>
        <v>Соединительный элемент OrgaTray 270</v>
      </c>
      <c r="D160" s="454">
        <v>1</v>
      </c>
      <c r="E160" s="432">
        <f>IFERROR(VLOOKUP(B160,Sale!$A:$E,5,0),VLOOKUP(B160,Цены!$A:$G,7,0))*D160</f>
        <v>974.06000000000017</v>
      </c>
    </row>
    <row r="164" spans="2:5" ht="15" thickBot="1" x14ac:dyDescent="0.4"/>
    <row r="165" spans="2:5" ht="23.5" x14ac:dyDescent="0.35">
      <c r="B165" s="797" t="s">
        <v>688</v>
      </c>
      <c r="C165" s="798"/>
      <c r="D165" s="798"/>
      <c r="E165" s="799"/>
    </row>
    <row r="166" spans="2:5" ht="173" customHeight="1" thickBot="1" x14ac:dyDescent="0.4">
      <c r="B166" s="569"/>
      <c r="C166" s="166"/>
      <c r="D166" s="166"/>
      <c r="E166" s="167"/>
    </row>
    <row r="167" spans="2:5" ht="18.5" customHeight="1" x14ac:dyDescent="0.35">
      <c r="B167" s="544" t="s">
        <v>80</v>
      </c>
      <c r="C167" s="303" t="s">
        <v>82</v>
      </c>
      <c r="D167" s="744"/>
      <c r="E167" s="849"/>
    </row>
    <row r="168" spans="2:5" ht="18.5" customHeight="1" x14ac:dyDescent="0.35">
      <c r="B168" s="774"/>
      <c r="C168" s="775"/>
      <c r="D168" s="850"/>
      <c r="E168" s="851"/>
    </row>
    <row r="169" spans="2:5" x14ac:dyDescent="0.35">
      <c r="B169" s="558" t="s">
        <v>9</v>
      </c>
      <c r="C169" s="35" t="s">
        <v>10</v>
      </c>
      <c r="D169" s="35" t="s">
        <v>16</v>
      </c>
      <c r="E169" s="49" t="s">
        <v>11</v>
      </c>
    </row>
    <row r="170" spans="2:5" ht="30.5" customHeight="1" x14ac:dyDescent="0.35">
      <c r="B170" s="540">
        <f>VLOOKUP(C167,Organisation!A65:B67,2,0)</f>
        <v>9203466</v>
      </c>
      <c r="C170" s="424" t="str">
        <f>VLOOKUP(B170,Цены!$A:$B,2,0)</f>
        <v>Профиль OrgaStripe, L1100, цвет серый</v>
      </c>
      <c r="D170" s="433">
        <v>1</v>
      </c>
      <c r="E170" s="426">
        <f>IFERROR(VLOOKUP(B170,Sale!$A:$E,5,0),VLOOKUP(B170,Цены!$A:$G,7,0))*D170</f>
        <v>602.92000000000007</v>
      </c>
    </row>
    <row r="171" spans="2:5" ht="30.5" customHeight="1" thickBot="1" x14ac:dyDescent="0.4">
      <c r="B171" s="541">
        <f>VLOOKUP(C167,Organisation!E65:F67,2,0)</f>
        <v>9203469</v>
      </c>
      <c r="C171" s="438" t="str">
        <f>VLOOKUP(B171,Цены!$A:$B,2,0)</f>
        <v>Фиксатор OrgaClip, цвет серый</v>
      </c>
      <c r="D171" s="434">
        <v>1</v>
      </c>
      <c r="E171" s="432">
        <f>IFERROR(VLOOKUP(B171,Sale!$A:$E,5,0),VLOOKUP(B171,Цены!$A:$G,7,0))*D171</f>
        <v>128.47999999999999</v>
      </c>
    </row>
    <row r="173" spans="2:5" ht="15" thickBot="1" x14ac:dyDescent="0.4"/>
    <row r="174" spans="2:5" ht="23.5" x14ac:dyDescent="0.35">
      <c r="B174" s="797" t="s">
        <v>689</v>
      </c>
      <c r="C174" s="798"/>
      <c r="D174" s="798"/>
      <c r="E174" s="799"/>
    </row>
    <row r="175" spans="2:5" ht="173" customHeight="1" thickBot="1" x14ac:dyDescent="0.4">
      <c r="B175" s="569"/>
      <c r="C175" s="166"/>
      <c r="D175" s="166"/>
      <c r="E175" s="167"/>
    </row>
    <row r="176" spans="2:5" ht="18.5" customHeight="1" x14ac:dyDescent="0.35">
      <c r="B176" s="544" t="s">
        <v>80</v>
      </c>
      <c r="C176" s="303" t="s">
        <v>82</v>
      </c>
      <c r="D176" s="737"/>
      <c r="E176" s="739">
        <f>SUM(E180,E183)</f>
        <v>4186.8900000000003</v>
      </c>
    </row>
    <row r="177" spans="2:11" ht="18.5" customHeight="1" x14ac:dyDescent="0.35">
      <c r="B177" s="545" t="s">
        <v>343</v>
      </c>
      <c r="C177" s="304" t="s">
        <v>84</v>
      </c>
      <c r="D177" s="738"/>
      <c r="E177" s="740"/>
    </row>
    <row r="178" spans="2:11" ht="15.5" customHeight="1" x14ac:dyDescent="0.35">
      <c r="B178" s="774"/>
      <c r="C178" s="775"/>
      <c r="D178" s="189"/>
      <c r="E178" s="310"/>
    </row>
    <row r="179" spans="2:11" x14ac:dyDescent="0.35">
      <c r="B179" s="558" t="s">
        <v>9</v>
      </c>
      <c r="C179" s="35" t="s">
        <v>10</v>
      </c>
      <c r="D179" s="35" t="s">
        <v>16</v>
      </c>
      <c r="E179" s="49" t="s">
        <v>11</v>
      </c>
    </row>
    <row r="180" spans="2:11" ht="30.5" customHeight="1" thickBot="1" x14ac:dyDescent="0.4">
      <c r="B180" s="541">
        <f>VLOOKUP(C177,Organisation!A70:D76,MATCH(C176,Organisation!A69:D69,0),0)</f>
        <v>9194596</v>
      </c>
      <c r="C180" s="438" t="str">
        <f>VLOOKUP(B180,Цены!$A:$B,2,0)</f>
        <v>Поперечный релинг OrgaStore 410 для InnoTech Atira, KB300, цвет серый</v>
      </c>
      <c r="D180" s="434">
        <v>2</v>
      </c>
      <c r="E180" s="432">
        <f>IFERROR(VLOOKUP(B180,Sale!$A:$E,5,0),VLOOKUP(B180,Цены!$A:$G,7,0))*D180</f>
        <v>2244.14</v>
      </c>
    </row>
    <row r="181" spans="2:11" ht="86.5" customHeight="1" thickBot="1" x14ac:dyDescent="0.4"/>
    <row r="182" spans="2:11" x14ac:dyDescent="0.35">
      <c r="B182" s="548" t="s">
        <v>9</v>
      </c>
      <c r="C182" s="17" t="s">
        <v>10</v>
      </c>
      <c r="D182" s="17" t="s">
        <v>16</v>
      </c>
      <c r="E182" s="18" t="s">
        <v>11</v>
      </c>
    </row>
    <row r="183" spans="2:11" ht="30.5" customHeight="1" thickBot="1" x14ac:dyDescent="0.4">
      <c r="B183" s="541">
        <f>VLOOKUP(C176,Organisation!F71:G73,2,0)</f>
        <v>9194618</v>
      </c>
      <c r="C183" s="438" t="str">
        <f>VLOOKUP(B183,Цены!$A:$B,2,0)</f>
        <v>Продольный разделитель OrgaStore 410 для InnoTech Atira, цвет серый</v>
      </c>
      <c r="D183" s="434">
        <v>5</v>
      </c>
      <c r="E183" s="432">
        <f>IFERROR(VLOOKUP(B183,Sale!$A:$E,5,0),VLOOKUP(B183,Цены!$A:$G,7,0))*D183</f>
        <v>1942.7500000000005</v>
      </c>
    </row>
    <row r="185" spans="2:11" ht="15" thickBot="1" x14ac:dyDescent="0.4"/>
    <row r="186" spans="2:11" ht="23.5" x14ac:dyDescent="0.35">
      <c r="B186" s="797" t="s">
        <v>690</v>
      </c>
      <c r="C186" s="798"/>
      <c r="D186" s="798"/>
      <c r="E186" s="799"/>
      <c r="H186" s="844"/>
      <c r="I186" s="844"/>
      <c r="J186" s="844"/>
      <c r="K186" s="844"/>
    </row>
    <row r="187" spans="2:11" ht="173" customHeight="1" thickBot="1" x14ac:dyDescent="0.4">
      <c r="B187" s="569"/>
      <c r="C187" s="166"/>
      <c r="D187" s="166"/>
      <c r="E187" s="167"/>
      <c r="H187" s="568"/>
      <c r="I187" s="166"/>
      <c r="J187" s="166"/>
      <c r="K187" s="166"/>
    </row>
    <row r="188" spans="2:11" ht="18.5" customHeight="1" x14ac:dyDescent="0.35">
      <c r="B188" s="544" t="s">
        <v>80</v>
      </c>
      <c r="C188" s="303" t="s">
        <v>82</v>
      </c>
      <c r="D188" s="737"/>
      <c r="E188" s="847"/>
      <c r="H188" s="554"/>
      <c r="I188" s="329"/>
      <c r="J188" s="845"/>
      <c r="K188" s="846"/>
    </row>
    <row r="189" spans="2:11" ht="18.5" customHeight="1" x14ac:dyDescent="0.35">
      <c r="B189" s="774"/>
      <c r="C189" s="775"/>
      <c r="D189" s="738"/>
      <c r="E189" s="848"/>
      <c r="H189" s="554"/>
      <c r="I189" s="329"/>
      <c r="J189" s="845"/>
      <c r="K189" s="846"/>
    </row>
    <row r="190" spans="2:11" x14ac:dyDescent="0.35">
      <c r="B190" s="558" t="s">
        <v>9</v>
      </c>
      <c r="C190" s="35" t="s">
        <v>10</v>
      </c>
      <c r="D190" s="35" t="s">
        <v>16</v>
      </c>
      <c r="E190" s="49" t="s">
        <v>11</v>
      </c>
      <c r="H190" s="556"/>
      <c r="I190" s="348"/>
      <c r="J190" s="348"/>
      <c r="K190" s="348"/>
    </row>
    <row r="191" spans="2:11" ht="30.5" customHeight="1" x14ac:dyDescent="0.35">
      <c r="B191" s="540">
        <f>VLOOKUP(C188,Organisation!A78:B80,2,0)</f>
        <v>9182247</v>
      </c>
      <c r="C191" s="424" t="str">
        <f>VLOOKUP(B191,Цены!$A:$B,2,0)</f>
        <v>Профиль OrgaStore 810/830 для ArciTech/AvanTech YOU, L2000, цвет серебристый</v>
      </c>
      <c r="D191" s="433">
        <v>1</v>
      </c>
      <c r="E191" s="426">
        <f>IFERROR(VLOOKUP(B191,Sale!$A:$E,5,0),VLOOKUP(B191,Цены!$A:$G,7,0))*D191</f>
        <v>13561.740000000002</v>
      </c>
      <c r="H191" s="203"/>
      <c r="I191" s="44"/>
      <c r="J191" s="232"/>
      <c r="K191" s="45"/>
    </row>
    <row r="192" spans="2:11" ht="30.5" customHeight="1" x14ac:dyDescent="0.35">
      <c r="B192" s="540">
        <f>VLOOKUP(C188,Organisation!D78:E80,2,0)</f>
        <v>9278248</v>
      </c>
      <c r="C192" s="424" t="str">
        <f>VLOOKUP(B192,Цены!$A:$B,2,0)</f>
        <v>Адаптер OrgaStore 830 для AvanTech YOU, цвет серебристый</v>
      </c>
      <c r="D192" s="433">
        <v>2</v>
      </c>
      <c r="E192" s="426">
        <f>IFERROR(VLOOKUP(B192,Sale!$A:$E,5,0),VLOOKUP(B192,Цены!$A:$G,7,0))*D192</f>
        <v>2281.2600000000002</v>
      </c>
    </row>
    <row r="193" spans="2:11" ht="30.5" customHeight="1" thickBot="1" x14ac:dyDescent="0.4">
      <c r="B193" s="541">
        <f>VLOOKUP(C188,Organisation!G78:H80,2,0)</f>
        <v>9278250</v>
      </c>
      <c r="C193" s="438" t="str">
        <f>VLOOKUP(B193,Цены!$A:$B,2,0)</f>
        <v>Продольный разделитель OrgaStore 830 для AvanTech YOU, цвет серебристый</v>
      </c>
      <c r="D193" s="434">
        <v>3</v>
      </c>
      <c r="E193" s="432">
        <f>IFERROR(VLOOKUP(B193,Sale!$A:$E,5,0),VLOOKUP(B193,Цены!$A:$G,7,0))*D193</f>
        <v>2771.91</v>
      </c>
    </row>
    <row r="195" spans="2:11" ht="15" thickBot="1" x14ac:dyDescent="0.4"/>
    <row r="196" spans="2:11" ht="23.5" x14ac:dyDescent="0.35">
      <c r="B196" s="797" t="s">
        <v>691</v>
      </c>
      <c r="C196" s="798"/>
      <c r="D196" s="798"/>
      <c r="E196" s="799"/>
    </row>
    <row r="197" spans="2:11" ht="173" customHeight="1" thickBot="1" x14ac:dyDescent="0.4">
      <c r="B197" s="569"/>
      <c r="C197" s="166"/>
      <c r="D197" s="166"/>
      <c r="E197" s="167"/>
    </row>
    <row r="198" spans="2:11" ht="18.5" customHeight="1" x14ac:dyDescent="0.35">
      <c r="B198" s="544" t="s">
        <v>80</v>
      </c>
      <c r="C198" s="303" t="s">
        <v>82</v>
      </c>
      <c r="D198" s="737"/>
      <c r="E198" s="739">
        <f>SUM(E202)</f>
        <v>6290.83</v>
      </c>
    </row>
    <row r="199" spans="2:11" ht="18.5" customHeight="1" x14ac:dyDescent="0.35">
      <c r="B199" s="545" t="s">
        <v>587</v>
      </c>
      <c r="C199" s="304" t="s">
        <v>97</v>
      </c>
      <c r="D199" s="738"/>
      <c r="E199" s="740"/>
    </row>
    <row r="200" spans="2:11" ht="15.5" customHeight="1" x14ac:dyDescent="0.35">
      <c r="B200" s="801"/>
      <c r="C200" s="802"/>
      <c r="D200" s="802"/>
      <c r="E200" s="803"/>
    </row>
    <row r="201" spans="2:11" x14ac:dyDescent="0.35">
      <c r="B201" s="558" t="s">
        <v>9</v>
      </c>
      <c r="C201" s="35" t="s">
        <v>10</v>
      </c>
      <c r="D201" s="35" t="s">
        <v>16</v>
      </c>
      <c r="E201" s="49" t="s">
        <v>11</v>
      </c>
    </row>
    <row r="202" spans="2:11" ht="30.5" customHeight="1" thickBot="1" x14ac:dyDescent="0.4">
      <c r="B202" s="541">
        <f>VLOOKUP(C199,Organisation!A84:D88,MATCH(C198,Organisation!A83:D83,0),0)</f>
        <v>9194843</v>
      </c>
      <c r="C202" s="438" t="str">
        <f>VLOOKUP(B202,Цены!$A:$B,2,0)</f>
        <v>Внутренняя организация OrgaStore 820 для InnoTech Atira, KB600, цвет серый</v>
      </c>
      <c r="D202" s="434">
        <v>1</v>
      </c>
      <c r="E202" s="432">
        <f>IFERROR(VLOOKUP(B202,Sale!$A:$E,5,0),VLOOKUP(B202,Цены!$A:$G,7,0))*D202</f>
        <v>6290.83</v>
      </c>
    </row>
    <row r="204" spans="2:11" ht="15" thickBot="1" x14ac:dyDescent="0.4"/>
    <row r="205" spans="2:11" ht="23.5" x14ac:dyDescent="0.35">
      <c r="B205" s="797" t="s">
        <v>692</v>
      </c>
      <c r="C205" s="798"/>
      <c r="D205" s="798"/>
      <c r="E205" s="799"/>
      <c r="H205" s="797" t="s">
        <v>693</v>
      </c>
      <c r="I205" s="798"/>
      <c r="J205" s="798"/>
      <c r="K205" s="799"/>
    </row>
    <row r="206" spans="2:11" ht="86.5" customHeight="1" x14ac:dyDescent="0.35">
      <c r="B206" s="569"/>
      <c r="C206" s="166"/>
      <c r="D206" s="166"/>
      <c r="E206" s="167"/>
      <c r="H206" s="569"/>
      <c r="I206" s="166"/>
      <c r="J206" s="166"/>
      <c r="K206" s="167"/>
    </row>
    <row r="207" spans="2:11" x14ac:dyDescent="0.35">
      <c r="B207" s="794"/>
      <c r="C207" s="795"/>
      <c r="D207" s="795"/>
      <c r="E207" s="796"/>
      <c r="H207" s="794"/>
      <c r="I207" s="795"/>
      <c r="J207" s="795"/>
      <c r="K207" s="796"/>
    </row>
    <row r="208" spans="2:11" x14ac:dyDescent="0.35">
      <c r="B208" s="558" t="s">
        <v>9</v>
      </c>
      <c r="C208" s="35" t="s">
        <v>10</v>
      </c>
      <c r="D208" s="35" t="s">
        <v>16</v>
      </c>
      <c r="E208" s="49" t="s">
        <v>11</v>
      </c>
      <c r="H208" s="558" t="s">
        <v>9</v>
      </c>
      <c r="I208" s="35" t="s">
        <v>10</v>
      </c>
      <c r="J208" s="35" t="s">
        <v>16</v>
      </c>
      <c r="K208" s="49" t="s">
        <v>11</v>
      </c>
    </row>
    <row r="209" spans="2:11" ht="30.5" customHeight="1" thickBot="1" x14ac:dyDescent="0.4">
      <c r="B209" s="541">
        <v>9278309</v>
      </c>
      <c r="C209" s="438" t="str">
        <f>VLOOKUP(B209,Цены!$A:$B,2,0)</f>
        <v>Короб OrgaStore 270, 231 x 237 x 110 мм</v>
      </c>
      <c r="D209" s="434">
        <v>1</v>
      </c>
      <c r="E209" s="432">
        <f>IFERROR(VLOOKUP(B209,Sale!$A:$E,5,0),VLOOKUP(B209,Цены!$A:$G,7,0))*D209</f>
        <v>12635.1</v>
      </c>
      <c r="F209" s="467"/>
      <c r="G209" s="467"/>
      <c r="H209" s="541">
        <v>9278310</v>
      </c>
      <c r="I209" s="438" t="str">
        <f>VLOOKUP(H209,Цены!$A:$B,2,0)</f>
        <v>Держатель тарелок OrgaStore 270</v>
      </c>
      <c r="J209" s="434">
        <v>1</v>
      </c>
      <c r="K209" s="432">
        <f>IFERROR(VLOOKUP(H209,Sale!$A:$E,5,0),VLOOKUP(H209,Цены!$A:$G,7,0))*J209</f>
        <v>17806.919999999998</v>
      </c>
    </row>
    <row r="211" spans="2:11" ht="15" thickBot="1" x14ac:dyDescent="0.4"/>
    <row r="212" spans="2:11" ht="23.5" x14ac:dyDescent="0.35">
      <c r="B212" s="797" t="s">
        <v>697</v>
      </c>
      <c r="C212" s="798"/>
      <c r="D212" s="798"/>
      <c r="E212" s="799"/>
      <c r="H212" s="797" t="s">
        <v>697</v>
      </c>
      <c r="I212" s="798"/>
      <c r="J212" s="798"/>
      <c r="K212" s="799"/>
    </row>
    <row r="213" spans="2:11" ht="173" customHeight="1" thickBot="1" x14ac:dyDescent="0.4">
      <c r="B213" s="569"/>
      <c r="C213" s="166"/>
      <c r="D213" s="166"/>
      <c r="E213" s="167"/>
      <c r="H213" s="569"/>
      <c r="I213" s="166"/>
      <c r="J213" s="166"/>
      <c r="K213" s="167"/>
    </row>
    <row r="214" spans="2:11" ht="18.5" customHeight="1" x14ac:dyDescent="0.35">
      <c r="B214" s="544" t="s">
        <v>80</v>
      </c>
      <c r="C214" s="303" t="s">
        <v>67</v>
      </c>
      <c r="D214" s="737"/>
      <c r="E214" s="739">
        <f>SUM(E217)</f>
        <v>10550.9</v>
      </c>
      <c r="H214" s="544" t="s">
        <v>81</v>
      </c>
      <c r="I214" s="303" t="s">
        <v>669</v>
      </c>
      <c r="J214" s="737"/>
      <c r="K214" s="739">
        <f>SUM(K217)</f>
        <v>730.76</v>
      </c>
    </row>
    <row r="215" spans="2:11" ht="18.5" customHeight="1" x14ac:dyDescent="0.35">
      <c r="B215" s="545" t="s">
        <v>81</v>
      </c>
      <c r="C215" s="304" t="s">
        <v>669</v>
      </c>
      <c r="D215" s="738"/>
      <c r="E215" s="740"/>
      <c r="H215" s="545"/>
      <c r="I215" s="304"/>
      <c r="J215" s="738"/>
      <c r="K215" s="740"/>
    </row>
    <row r="216" spans="2:11" x14ac:dyDescent="0.35">
      <c r="B216" s="558" t="s">
        <v>9</v>
      </c>
      <c r="C216" s="35" t="s">
        <v>10</v>
      </c>
      <c r="D216" s="35" t="s">
        <v>16</v>
      </c>
      <c r="E216" s="49" t="s">
        <v>11</v>
      </c>
      <c r="H216" s="558" t="s">
        <v>9</v>
      </c>
      <c r="I216" s="35" t="s">
        <v>10</v>
      </c>
      <c r="J216" s="35" t="s">
        <v>16</v>
      </c>
      <c r="K216" s="49" t="s">
        <v>11</v>
      </c>
    </row>
    <row r="217" spans="2:11" ht="30.5" customHeight="1" thickBot="1" x14ac:dyDescent="0.4">
      <c r="B217" s="541">
        <f>VLOOKUP(C215,Organisation!A92:E96,MATCH(C214,Organisation!A91:E91,0),0)</f>
        <v>9209580</v>
      </c>
      <c r="C217" s="438" t="str">
        <f>VLOOKUP(B217,Цены!$A:$B,2,0)</f>
        <v>Противоскользящий коврик, NL500, L5000, цвет антрацит</v>
      </c>
      <c r="D217" s="434">
        <v>1</v>
      </c>
      <c r="E217" s="432">
        <f>IFERROR(VLOOKUP(B217,Sale!$A:$E,5,0),VLOOKUP(B217,Цены!$A:$G,7,0))*D217</f>
        <v>10550.9</v>
      </c>
      <c r="H217" s="541">
        <f>VLOOKUP(I214,Organisation!G92:H94,2,0)</f>
        <v>9135408</v>
      </c>
      <c r="I217" s="438" t="str">
        <f>VLOOKUP(H217,Цены!$A:$B,2,0)</f>
        <v>Стыковочный профиль для организаций OrgaTray, NL500, цвет под хром</v>
      </c>
      <c r="J217" s="434">
        <v>1</v>
      </c>
      <c r="K217" s="432">
        <f>IFERROR(VLOOKUP(H217,Sale!$A:$E,5,0),VLOOKUP(H217,Цены!$A:$G,7,0))*J217</f>
        <v>730.76</v>
      </c>
    </row>
    <row r="219" spans="2:11" ht="15" thickBot="1" x14ac:dyDescent="0.4"/>
    <row r="220" spans="2:11" ht="23.5" x14ac:dyDescent="0.35">
      <c r="B220" s="797" t="s">
        <v>698</v>
      </c>
      <c r="C220" s="798"/>
      <c r="D220" s="798"/>
      <c r="E220" s="799"/>
      <c r="H220" s="797" t="s">
        <v>699</v>
      </c>
      <c r="I220" s="798"/>
      <c r="J220" s="798"/>
      <c r="K220" s="799"/>
    </row>
    <row r="221" spans="2:11" ht="173" customHeight="1" thickBot="1" x14ac:dyDescent="0.4">
      <c r="B221" s="569"/>
      <c r="C221" s="166"/>
      <c r="D221" s="166"/>
      <c r="E221" s="167"/>
      <c r="H221" s="569"/>
      <c r="I221" s="166"/>
      <c r="J221" s="166"/>
      <c r="K221" s="167"/>
    </row>
    <row r="222" spans="2:11" ht="18.5" customHeight="1" x14ac:dyDescent="0.35">
      <c r="B222" s="544" t="s">
        <v>80</v>
      </c>
      <c r="C222" s="303" t="s">
        <v>82</v>
      </c>
      <c r="D222" s="737"/>
      <c r="E222" s="739">
        <f>SUM(E225)</f>
        <v>2626.4100000000003</v>
      </c>
      <c r="H222" s="544" t="s">
        <v>80</v>
      </c>
      <c r="I222" s="303" t="s">
        <v>82</v>
      </c>
      <c r="J222" s="737"/>
      <c r="K222" s="739">
        <f>SUM(K225:K226)</f>
        <v>11688.16</v>
      </c>
    </row>
    <row r="223" spans="2:11" ht="15.5" x14ac:dyDescent="0.35">
      <c r="B223" s="545"/>
      <c r="C223" s="304"/>
      <c r="D223" s="738"/>
      <c r="E223" s="740"/>
      <c r="H223" s="545"/>
      <c r="I223" s="304"/>
      <c r="J223" s="738"/>
      <c r="K223" s="740"/>
    </row>
    <row r="224" spans="2:11" x14ac:dyDescent="0.35">
      <c r="B224" s="558" t="s">
        <v>9</v>
      </c>
      <c r="C224" s="35" t="s">
        <v>10</v>
      </c>
      <c r="D224" s="35" t="s">
        <v>16</v>
      </c>
      <c r="E224" s="49" t="s">
        <v>11</v>
      </c>
      <c r="H224" s="558" t="s">
        <v>9</v>
      </c>
      <c r="I224" s="35" t="s">
        <v>10</v>
      </c>
      <c r="J224" s="35" t="s">
        <v>16</v>
      </c>
      <c r="K224" s="49" t="s">
        <v>11</v>
      </c>
    </row>
    <row r="225" spans="2:11" ht="30.5" customHeight="1" thickBot="1" x14ac:dyDescent="0.4">
      <c r="B225" s="541">
        <f>VLOOKUP(C222,Organisation!G84:H86,2,0)</f>
        <v>9207045</v>
      </c>
      <c r="C225" s="438" t="str">
        <f>VLOOKUP(B225,Цены!$A:$B,2,0)</f>
        <v>Внутренняя организация OrgaTray 510, NL350+, KB550+, пластик, цвет серебристый</v>
      </c>
      <c r="D225" s="434">
        <v>1</v>
      </c>
      <c r="E225" s="432">
        <f>IFERROR(VLOOKUP(B225,Sale!$A:$E,5,0),VLOOKUP(B225,Цены!$A:$G,7,0))*D225</f>
        <v>2626.4100000000003</v>
      </c>
      <c r="H225" s="540">
        <f>VLOOKUP(I222,Organisation!K84:L86,2,0)</f>
        <v>9153387</v>
      </c>
      <c r="I225" s="424" t="str">
        <f>VLOOKUP(H225,Цены!$A:$B,2,0)</f>
        <v>Рама Banio, пластик, цвет серый</v>
      </c>
      <c r="J225" s="433">
        <v>1</v>
      </c>
      <c r="K225" s="426">
        <f>IFERROR(VLOOKUP(H225,Sale!$A:$E,5,0),VLOOKUP(H225,Цены!$A:$G,7,0))*J225</f>
        <v>7792.0599999999995</v>
      </c>
    </row>
    <row r="226" spans="2:11" ht="30.5" customHeight="1" thickBot="1" x14ac:dyDescent="0.4">
      <c r="H226" s="541">
        <f>VLOOKUP(I222,Organisation!K88:L90,2,0)</f>
        <v>9207260</v>
      </c>
      <c r="I226" s="438" t="str">
        <f>VLOOKUP(H226,Цены!$A:$B,2,0)</f>
        <v>Комплект контейнеров Banio, пластик, прозрачный/цвет серый</v>
      </c>
      <c r="J226" s="434">
        <v>1</v>
      </c>
      <c r="K226" s="432">
        <f>IFERROR(VLOOKUP(H226,Sale!$A:$E,5,0),VLOOKUP(H226,Цены!$A:$G,7,0))*J226</f>
        <v>3896.1000000000004</v>
      </c>
    </row>
    <row r="228" spans="2:11" ht="15" thickBot="1" x14ac:dyDescent="0.4"/>
    <row r="229" spans="2:11" ht="23.5" x14ac:dyDescent="0.35">
      <c r="B229" s="797" t="s">
        <v>701</v>
      </c>
      <c r="C229" s="798"/>
      <c r="D229" s="798"/>
      <c r="E229" s="799"/>
      <c r="H229" s="797" t="s">
        <v>702</v>
      </c>
      <c r="I229" s="798"/>
      <c r="J229" s="798"/>
      <c r="K229" s="799"/>
    </row>
    <row r="230" spans="2:11" ht="173" customHeight="1" thickBot="1" x14ac:dyDescent="0.4">
      <c r="B230" s="569"/>
      <c r="C230" s="166"/>
      <c r="D230" s="166"/>
      <c r="E230" s="167"/>
      <c r="H230" s="569"/>
      <c r="I230" s="166"/>
      <c r="J230" s="166"/>
      <c r="K230" s="167"/>
    </row>
    <row r="231" spans="2:11" ht="18.5" customHeight="1" x14ac:dyDescent="0.35">
      <c r="B231" s="544" t="s">
        <v>80</v>
      </c>
      <c r="C231" s="303" t="s">
        <v>82</v>
      </c>
      <c r="D231" s="737"/>
      <c r="E231" s="739">
        <f>SUM(E234)</f>
        <v>3741.83</v>
      </c>
      <c r="H231" s="544" t="s">
        <v>80</v>
      </c>
      <c r="I231" s="303" t="s">
        <v>82</v>
      </c>
      <c r="J231" s="737"/>
      <c r="K231" s="739">
        <f>SUM(K234)</f>
        <v>2311.3900000000003</v>
      </c>
    </row>
    <row r="232" spans="2:11" ht="15.5" x14ac:dyDescent="0.35">
      <c r="B232" s="545"/>
      <c r="C232" s="304"/>
      <c r="D232" s="738"/>
      <c r="E232" s="740"/>
      <c r="H232" s="545"/>
      <c r="I232" s="304"/>
      <c r="J232" s="738"/>
      <c r="K232" s="740"/>
    </row>
    <row r="233" spans="2:11" x14ac:dyDescent="0.35">
      <c r="B233" s="558" t="s">
        <v>9</v>
      </c>
      <c r="C233" s="35" t="s">
        <v>10</v>
      </c>
      <c r="D233" s="35" t="s">
        <v>16</v>
      </c>
      <c r="E233" s="49" t="s">
        <v>11</v>
      </c>
      <c r="H233" s="558" t="s">
        <v>9</v>
      </c>
      <c r="I233" s="35" t="s">
        <v>10</v>
      </c>
      <c r="J233" s="35" t="s">
        <v>16</v>
      </c>
      <c r="K233" s="49" t="s">
        <v>11</v>
      </c>
    </row>
    <row r="234" spans="2:11" ht="30.5" customHeight="1" thickBot="1" x14ac:dyDescent="0.4">
      <c r="B234" s="541">
        <f>VLOOKUP(C231,Organisation!A99:B101,2,0)</f>
        <v>9278342</v>
      </c>
      <c r="C234" s="438" t="str">
        <f>VLOOKUP(B234,Цены!$A:$B,2,0)</f>
        <v>П-образная стенка для ящика под мойку, сталь, цвет серебристый</v>
      </c>
      <c r="D234" s="434">
        <v>1</v>
      </c>
      <c r="E234" s="432">
        <f>IFERROR(VLOOKUP(B234,Sale!$A:$E,5,0),VLOOKUP(B234,Цены!$A:$G,7,0))*D234</f>
        <v>3741.83</v>
      </c>
      <c r="H234" s="541">
        <f>VLOOKUP(I231,Organisation!D99:E101,2,0)</f>
        <v>9204282</v>
      </c>
      <c r="I234" s="438" t="str">
        <f>VLOOKUP(H234,Цены!$A:$B,2,0)</f>
        <v>U-образная стенка для ящика под мойку, сталь, цвет серебристый</v>
      </c>
      <c r="J234" s="434">
        <v>1</v>
      </c>
      <c r="K234" s="432">
        <f>IFERROR(VLOOKUP(H234,Sale!$A:$E,5,0),VLOOKUP(H234,Цены!$A:$G,7,0))*J234</f>
        <v>2311.3900000000003</v>
      </c>
    </row>
    <row r="243" spans="2:2" hidden="1" x14ac:dyDescent="0.35">
      <c r="B243" s="552" t="s">
        <v>82</v>
      </c>
    </row>
    <row r="244" spans="2:2" hidden="1" x14ac:dyDescent="0.35">
      <c r="B244" s="543" t="s">
        <v>69</v>
      </c>
    </row>
    <row r="245" spans="2:2" hidden="1" x14ac:dyDescent="0.35">
      <c r="B245" s="551" t="s">
        <v>67</v>
      </c>
    </row>
  </sheetData>
  <sheetProtection algorithmName="SHA-512" hashValue="TI2i9XpBpftXiNpCuHrAp1SNjcyrF47Tae/B9vSqCA+qfiz8/U5uX/bfKinijneMZYWxqEJLZeB/7TcojzWBRg==" saltValue="mgF1g9mR1vRgsQzotibDhA==" spinCount="100000" sheet="1" objects="1" scenarios="1"/>
  <mergeCells count="98">
    <mergeCell ref="D72:D73"/>
    <mergeCell ref="E72:E73"/>
    <mergeCell ref="B74:E74"/>
    <mergeCell ref="B70:E70"/>
    <mergeCell ref="B47:E47"/>
    <mergeCell ref="B56:E56"/>
    <mergeCell ref="B61:E61"/>
    <mergeCell ref="D63:D64"/>
    <mergeCell ref="E63:E64"/>
    <mergeCell ref="B65:E65"/>
    <mergeCell ref="E45:E46"/>
    <mergeCell ref="D45:D46"/>
    <mergeCell ref="B52:E52"/>
    <mergeCell ref="D54:D55"/>
    <mergeCell ref="E54:E55"/>
    <mergeCell ref="B43:E43"/>
    <mergeCell ref="B8:E8"/>
    <mergeCell ref="B19:E19"/>
    <mergeCell ref="D21:D23"/>
    <mergeCell ref="E21:E23"/>
    <mergeCell ref="B24:E24"/>
    <mergeCell ref="D31:D33"/>
    <mergeCell ref="E31:E33"/>
    <mergeCell ref="B29:E29"/>
    <mergeCell ref="B3:E3"/>
    <mergeCell ref="D5:D7"/>
    <mergeCell ref="E5:E7"/>
    <mergeCell ref="A1:L1"/>
    <mergeCell ref="B34:E34"/>
    <mergeCell ref="B165:E165"/>
    <mergeCell ref="B157:E157"/>
    <mergeCell ref="D139:D140"/>
    <mergeCell ref="E139:E140"/>
    <mergeCell ref="B141:E141"/>
    <mergeCell ref="B168:C168"/>
    <mergeCell ref="D167:E168"/>
    <mergeCell ref="B174:E174"/>
    <mergeCell ref="B178:C178"/>
    <mergeCell ref="D176:D177"/>
    <mergeCell ref="E176:E177"/>
    <mergeCell ref="H186:K186"/>
    <mergeCell ref="J188:J189"/>
    <mergeCell ref="K188:K189"/>
    <mergeCell ref="B186:E186"/>
    <mergeCell ref="B189:C189"/>
    <mergeCell ref="D188:E189"/>
    <mergeCell ref="B207:E207"/>
    <mergeCell ref="H207:K207"/>
    <mergeCell ref="B196:E196"/>
    <mergeCell ref="D198:D199"/>
    <mergeCell ref="E198:E199"/>
    <mergeCell ref="B205:E205"/>
    <mergeCell ref="H205:K205"/>
    <mergeCell ref="B200:E200"/>
    <mergeCell ref="B212:E212"/>
    <mergeCell ref="D214:D215"/>
    <mergeCell ref="E214:E215"/>
    <mergeCell ref="H212:K212"/>
    <mergeCell ref="J214:J215"/>
    <mergeCell ref="K214:K215"/>
    <mergeCell ref="B220:E220"/>
    <mergeCell ref="D222:D223"/>
    <mergeCell ref="E222:E223"/>
    <mergeCell ref="H220:K220"/>
    <mergeCell ref="J222:J223"/>
    <mergeCell ref="K222:K223"/>
    <mergeCell ref="B229:E229"/>
    <mergeCell ref="D231:D232"/>
    <mergeCell ref="E231:E232"/>
    <mergeCell ref="H229:K229"/>
    <mergeCell ref="J231:J232"/>
    <mergeCell ref="K231:K232"/>
    <mergeCell ref="B80:E80"/>
    <mergeCell ref="D82:D83"/>
    <mergeCell ref="E82:E83"/>
    <mergeCell ref="B84:E84"/>
    <mergeCell ref="B90:E90"/>
    <mergeCell ref="D92:D93"/>
    <mergeCell ref="E92:E93"/>
    <mergeCell ref="B94:E94"/>
    <mergeCell ref="B117:E117"/>
    <mergeCell ref="D119:D120"/>
    <mergeCell ref="E119:E120"/>
    <mergeCell ref="B100:E100"/>
    <mergeCell ref="D102:D103"/>
    <mergeCell ref="E102:E103"/>
    <mergeCell ref="B104:E104"/>
    <mergeCell ref="B110:E110"/>
    <mergeCell ref="B121:E121"/>
    <mergeCell ref="B127:E127"/>
    <mergeCell ref="D129:D130"/>
    <mergeCell ref="E129:E130"/>
    <mergeCell ref="B131:E131"/>
    <mergeCell ref="B137:E137"/>
    <mergeCell ref="B147:E147"/>
    <mergeCell ref="D149:D150"/>
    <mergeCell ref="E149:E150"/>
    <mergeCell ref="B151:E151"/>
  </mergeCells>
  <conditionalFormatting sqref="B3:E3">
    <cfRule type="cellIs" dxfId="67" priority="390" operator="equal">
      <formula>#REF!</formula>
    </cfRule>
  </conditionalFormatting>
  <conditionalFormatting sqref="B19:E19">
    <cfRule type="cellIs" dxfId="66" priority="113" operator="equal">
      <formula>#REF!</formula>
    </cfRule>
  </conditionalFormatting>
  <conditionalFormatting sqref="B29:E29">
    <cfRule type="cellIs" dxfId="65" priority="110" operator="equal">
      <formula>#REF!</formula>
    </cfRule>
  </conditionalFormatting>
  <conditionalFormatting sqref="B43:E43">
    <cfRule type="cellIs" dxfId="64" priority="107" operator="equal">
      <formula>#REF!</formula>
    </cfRule>
  </conditionalFormatting>
  <conditionalFormatting sqref="B52:E52">
    <cfRule type="cellIs" dxfId="63" priority="104" operator="equal">
      <formula>#REF!</formula>
    </cfRule>
  </conditionalFormatting>
  <conditionalFormatting sqref="B61:E61">
    <cfRule type="cellIs" dxfId="62" priority="101" operator="equal">
      <formula>#REF!</formula>
    </cfRule>
  </conditionalFormatting>
  <conditionalFormatting sqref="B70:E70">
    <cfRule type="cellIs" dxfId="61" priority="98" operator="equal">
      <formula>#REF!</formula>
    </cfRule>
  </conditionalFormatting>
  <conditionalFormatting sqref="H205:K205">
    <cfRule type="cellIs" dxfId="60" priority="68" operator="equal">
      <formula>#REF!</formula>
    </cfRule>
  </conditionalFormatting>
  <conditionalFormatting sqref="B157:E157">
    <cfRule type="cellIs" dxfId="59" priority="92" operator="equal">
      <formula>#REF!</formula>
    </cfRule>
  </conditionalFormatting>
  <conditionalFormatting sqref="B165:E165">
    <cfRule type="cellIs" dxfId="58" priority="88" operator="equal">
      <formula>#REF!</formula>
    </cfRule>
  </conditionalFormatting>
  <conditionalFormatting sqref="B174:E174">
    <cfRule type="cellIs" dxfId="57" priority="85" operator="equal">
      <formula>#REF!</formula>
    </cfRule>
  </conditionalFormatting>
  <conditionalFormatting sqref="B186:E186">
    <cfRule type="cellIs" dxfId="56" priority="82" operator="equal">
      <formula>#REF!</formula>
    </cfRule>
  </conditionalFormatting>
  <conditionalFormatting sqref="H186:K186">
    <cfRule type="cellIs" dxfId="55" priority="79" operator="equal">
      <formula>#REF!</formula>
    </cfRule>
  </conditionalFormatting>
  <conditionalFormatting sqref="B196:E196">
    <cfRule type="cellIs" dxfId="54" priority="74" operator="equal">
      <formula>#REF!</formula>
    </cfRule>
  </conditionalFormatting>
  <conditionalFormatting sqref="B205:E205">
    <cfRule type="cellIs" dxfId="53" priority="69" operator="equal">
      <formula>#REF!</formula>
    </cfRule>
  </conditionalFormatting>
  <conditionalFormatting sqref="B212:E212">
    <cfRule type="cellIs" dxfId="52" priority="67" operator="equal">
      <formula>#REF!</formula>
    </cfRule>
  </conditionalFormatting>
  <conditionalFormatting sqref="H212:K212">
    <cfRule type="cellIs" dxfId="51" priority="62" operator="equal">
      <formula>#REF!</formula>
    </cfRule>
  </conditionalFormatting>
  <conditionalFormatting sqref="B220:E220">
    <cfRule type="cellIs" dxfId="50" priority="55" operator="equal">
      <formula>#REF!</formula>
    </cfRule>
  </conditionalFormatting>
  <conditionalFormatting sqref="H220:K220">
    <cfRule type="cellIs" dxfId="49" priority="50" operator="equal">
      <formula>#REF!</formula>
    </cfRule>
  </conditionalFormatting>
  <conditionalFormatting sqref="B229:E229">
    <cfRule type="cellIs" dxfId="48" priority="47" operator="equal">
      <formula>#REF!</formula>
    </cfRule>
  </conditionalFormatting>
  <conditionalFormatting sqref="H229:K229">
    <cfRule type="cellIs" dxfId="47" priority="44" operator="equal">
      <formula>#REF!</formula>
    </cfRule>
  </conditionalFormatting>
  <conditionalFormatting sqref="B80:E80">
    <cfRule type="cellIs" dxfId="46" priority="9" operator="equal">
      <formula>#REF!</formula>
    </cfRule>
  </conditionalFormatting>
  <conditionalFormatting sqref="B90:E90">
    <cfRule type="cellIs" dxfId="45" priority="8" operator="equal">
      <formula>#REF!</formula>
    </cfRule>
  </conditionalFormatting>
  <conditionalFormatting sqref="B117:E117">
    <cfRule type="cellIs" dxfId="44" priority="7" operator="equal">
      <formula>#REF!</formula>
    </cfRule>
  </conditionalFormatting>
  <conditionalFormatting sqref="B127:E127">
    <cfRule type="cellIs" dxfId="43" priority="6" operator="equal">
      <formula>#REF!</formula>
    </cfRule>
  </conditionalFormatting>
  <conditionalFormatting sqref="B137:E137">
    <cfRule type="cellIs" dxfId="42" priority="5" operator="equal">
      <formula>#REF!</formula>
    </cfRule>
  </conditionalFormatting>
  <conditionalFormatting sqref="B147:E147">
    <cfRule type="cellIs" dxfId="41" priority="4" operator="equal">
      <formula>#REF!</formula>
    </cfRule>
  </conditionalFormatting>
  <conditionalFormatting sqref="B100:E100">
    <cfRule type="cellIs" dxfId="40" priority="2" operator="equal">
      <formula>#REF!</formula>
    </cfRule>
  </conditionalFormatting>
  <conditionalFormatting sqref="B110:E110">
    <cfRule type="cellIs" dxfId="39" priority="1" operator="equal">
      <formula>#REF!</formula>
    </cfRule>
  </conditionalFormatting>
  <dataValidations count="21">
    <dataValidation type="list" allowBlank="1" showInputMessage="1" showErrorMessage="1" sqref="C7" xr:uid="{8C5C71A6-EFA5-41CD-B147-5C603B3EC485}">
      <formula1>"370 - 440 мм,441 - 520 мм,"</formula1>
    </dataValidation>
    <dataValidation type="list" allowBlank="1" showInputMessage="1" showErrorMessage="1" sqref="C6" xr:uid="{E5DF04F1-A163-49CE-8A90-D32D6E50BC24}">
      <formula1>"175 - 200 мм,201 - 250 мм,251 - 300 мм,301 - 350 мм,351 - 400 мм,401 - 450 мм,451 - 500 мм,501 - 600 мм,601 - 700 мм,701 - 800 мм,801 - 900 мм,901 - 1000 мм,1091 - 1150 мм,"</formula1>
    </dataValidation>
    <dataValidation type="list" allowBlank="1" showErrorMessage="1" prompt="Выбрать тип петли" sqref="C231 C5 C21 C31 C45 C54 C63 C167 C176 C188 I188 C198 C222 I231" xr:uid="{8E2B4045-F17D-4330-B1BA-4317A852427F}">
      <formula1>"Серебристый,Белый,Антрацит,"</formula1>
    </dataValidation>
    <dataValidation type="list" allowBlank="1" showInputMessage="1" showErrorMessage="1" sqref="C22" xr:uid="{F4D1D246-5054-4579-86BC-6AB8A76EBFD8}">
      <formula1>"300 мм,400 мм,450 мм,500 мм,600 мм,800 мм,900 мм,1000 мм,1200 мм,"</formula1>
    </dataValidation>
    <dataValidation type="list" allowBlank="1" showInputMessage="1" showErrorMessage="1" sqref="C23" xr:uid="{D9833057-95F1-42D6-9170-0F0F06C6F3DD}">
      <formula1>"450 мм, 500 мм,"</formula1>
    </dataValidation>
    <dataValidation type="list" allowBlank="1" showInputMessage="1" showErrorMessage="1" sqref="C32" xr:uid="{A2108FF9-234E-47D5-9482-D2F49BCD734E}">
      <formula1>"300 мм,400 мм,450 мм,500 мм,600 мм,800 мм,900 мм,1000 мм,"</formula1>
    </dataValidation>
    <dataValidation type="list" allowBlank="1" showInputMessage="1" showErrorMessage="1" sqref="C33" xr:uid="{26879352-880A-4D2D-9F8A-9E426D9A4339}">
      <formula1>"420 мм,470 мм,"</formula1>
    </dataValidation>
    <dataValidation type="list" allowBlank="1" showInputMessage="1" showErrorMessage="1" sqref="C46" xr:uid="{BB4C9F33-8879-437F-89C3-F3CAC8D97B6C}">
      <formula1>"500 мм,550 мм,"</formula1>
    </dataValidation>
    <dataValidation type="list" allowBlank="1" showInputMessage="1" showErrorMessage="1" sqref="C55" xr:uid="{47202FD8-E1E0-4E0D-BEF5-B49D7AE9616D}">
      <formula1>"470 мм,520 мм,"</formula1>
    </dataValidation>
    <dataValidation type="list" allowBlank="1" showInputMessage="1" showErrorMessage="1" sqref="C64" xr:uid="{CED08F74-F8BA-4EF1-8D72-F3B6B3D284D4}">
      <formula1>"AvanTech YOU 450 мм,AvanTech YOU 500 мм,AvanTech YOU 550 мм,InnoTech Atira 470 мм,InnoTech Atira 520 мм,"</formula1>
    </dataValidation>
    <dataValidation type="list" allowBlank="1" showInputMessage="1" showErrorMessage="1" sqref="C72 C82 C129 C139 C149" xr:uid="{D4C8364F-D08E-4055-B619-0879C45520BD}">
      <formula1>"AvanTech YOU 450 мм,AvanTech YOU 500 мм,InnoTech Atira 470 мм,"</formula1>
    </dataValidation>
    <dataValidation type="list" allowBlank="1" showInputMessage="1" showErrorMessage="1" sqref="C119" xr:uid="{35D51CA0-73E7-4A95-A430-5A3C4962FB91}">
      <formula1>"AvanTech YOU W 600,AvanTech YOU W 1200,InnoTech Atira W 600,InnoTech Atira W 1200"</formula1>
    </dataValidation>
    <dataValidation type="list" allowBlank="1" showErrorMessage="1" prompt="Выбрать тип петли" sqref="C177" xr:uid="{9BD55483-D3DC-4B4C-B555-9D4F446A7244}">
      <formula1>"300 мм,450 мм,600 мм,800 мм,900 мм,1000 мм,1200 мм,"</formula1>
    </dataValidation>
    <dataValidation type="list" allowBlank="1" showErrorMessage="1" prompt="Выбрать тип петли" sqref="C199" xr:uid="{451CCFF0-E5CA-4332-BFD2-42F88045B800}">
      <formula1>"600 мм,800 мм,900 мм,1000 мм,1200 мм,"</formula1>
    </dataValidation>
    <dataValidation type="list" allowBlank="1" showErrorMessage="1" prompt="Выбрать тип петли" sqref="C215" xr:uid="{3CC8AC37-DF62-4844-9A2E-A52F9B08DB5E}">
      <formula1>"AvanTech YOU 450 мм,InnoTech Atira 470 мм,AvanTech YOU 500 мм,InnoTech Atia 520 мм,AvanTech YOU 650 мм,"</formula1>
    </dataValidation>
    <dataValidation allowBlank="1" showErrorMessage="1" prompt="Выбрать тип петли" sqref="I215 C223 I223 C232 I232 I189" xr:uid="{AFCA2327-908E-4BED-9343-CF58D8B7DBCD}"/>
    <dataValidation type="list" allowBlank="1" showErrorMessage="1" prompt="Выбрать тип петли" sqref="I214" xr:uid="{743203CE-A825-420E-8A52-A552388643BD}">
      <formula1>"InnoTech Atira 470 мм,AvanTech YOU 500 мм,InnoTech Atia 520 мм,"</formula1>
    </dataValidation>
    <dataValidation type="list" allowBlank="1" showErrorMessage="1" prompt="Выбрать тип петли" sqref="I222" xr:uid="{8F6ADE09-931C-4BC5-B9C7-6F51E88EC906}">
      <formula1>"Серебристый,Белый,Темно-серый,"</formula1>
    </dataValidation>
    <dataValidation type="list" allowBlank="1" showErrorMessage="1" prompt="Выбрать тип петли" sqref="C214" xr:uid="{6545BD9D-FD0E-49B2-98FF-6C44D49E758D}">
      <formula1>"Серебристый,Белый,Антрацит,Черный"</formula1>
    </dataValidation>
    <dataValidation type="list" allowBlank="1" showInputMessage="1" showErrorMessage="1" sqref="C92" xr:uid="{DD98B423-5B71-43B8-BC8D-2A706973A981}">
      <mc:AlternateContent xmlns:x12ac="http://schemas.microsoft.com/office/spreadsheetml/2011/1/ac" xmlns:mc="http://schemas.openxmlformats.org/markup-compatibility/2006">
        <mc:Choice Requires="x12ac">
          <x12ac:list>"Д=105,5 мм Ш=300 мм",Д=118 мм Ш=300 мм,"Д=115,5 мм Ш=300 мм","Д=80 мм Ш=135,5 мм","Д=160 мм Ш=135,5 мм"</x12ac:list>
        </mc:Choice>
        <mc:Fallback>
          <formula1>"Д=105,5 мм Ш=300 мм,Д=118 мм Ш=300 мм,Д=115,5 мм Ш=300 мм,Д=80 мм Ш=135,5 мм,Д=160 мм Ш=135,5 мм"</formula1>
        </mc:Fallback>
      </mc:AlternateContent>
    </dataValidation>
    <dataValidation type="list" allowBlank="1" showInputMessage="1" showErrorMessage="1" sqref="C102" xr:uid="{1ED5DBFA-CF47-4B71-801C-672A9E265068}">
      <mc:AlternateContent xmlns:x12ac="http://schemas.microsoft.com/office/spreadsheetml/2011/1/ac" xmlns:mc="http://schemas.openxmlformats.org/markup-compatibility/2006">
        <mc:Choice Requires="x12ac">
          <x12ac:list>"Ширина 93,5 мм","Ширина 103,5 мм",Ширина 106 мм,"Ширина 123,5 мм"</x12ac:list>
        </mc:Choice>
        <mc:Fallback>
          <formula1>"Ширина 93,5 мм,Ширина 103,5 мм,Ширина 106 мм,Ширина 123,5 мм"</formula1>
        </mc:Fallback>
      </mc:AlternateContent>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12647" r:id="rId4" name="Button 7">
              <controlPr defaultSize="0" print="0" autoFill="0" autoPict="0">
                <anchor moveWithCells="1" sizeWithCells="1">
                  <from>
                    <xdr:col>1</xdr:col>
                    <xdr:colOff>31750</xdr:colOff>
                    <xdr:row>13</xdr:row>
                    <xdr:rowOff>38100</xdr:rowOff>
                  </from>
                  <to>
                    <xdr:col>1</xdr:col>
                    <xdr:colOff>336550</xdr:colOff>
                    <xdr:row>13</xdr:row>
                    <xdr:rowOff>292100</xdr:rowOff>
                  </to>
                </anchor>
              </controlPr>
            </control>
          </mc:Choice>
        </mc:AlternateContent>
        <mc:AlternateContent xmlns:mc="http://schemas.openxmlformats.org/markup-compatibility/2006">
          <mc:Choice Requires="x14">
            <control shapeId="112649" r:id="rId5" name="Button 9">
              <controlPr defaultSize="0" print="0" autoFill="0" autoPict="0">
                <anchor moveWithCells="1" sizeWithCells="1">
                  <from>
                    <xdr:col>1</xdr:col>
                    <xdr:colOff>31750</xdr:colOff>
                    <xdr:row>14</xdr:row>
                    <xdr:rowOff>44450</xdr:rowOff>
                  </from>
                  <to>
                    <xdr:col>1</xdr:col>
                    <xdr:colOff>336550</xdr:colOff>
                    <xdr:row>14</xdr:row>
                    <xdr:rowOff>304800</xdr:rowOff>
                  </to>
                </anchor>
              </controlPr>
            </control>
          </mc:Choice>
        </mc:AlternateContent>
        <mc:AlternateContent xmlns:mc="http://schemas.openxmlformats.org/markup-compatibility/2006">
          <mc:Choice Requires="x14">
            <control shapeId="112650" r:id="rId6" name="Button 10">
              <controlPr defaultSize="0" print="0" autoFill="0" autoPict="0">
                <anchor moveWithCells="1" sizeWithCells="1">
                  <from>
                    <xdr:col>1</xdr:col>
                    <xdr:colOff>38100</xdr:colOff>
                    <xdr:row>15</xdr:row>
                    <xdr:rowOff>38100</xdr:rowOff>
                  </from>
                  <to>
                    <xdr:col>1</xdr:col>
                    <xdr:colOff>342900</xdr:colOff>
                    <xdr:row>15</xdr:row>
                    <xdr:rowOff>298450</xdr:rowOff>
                  </to>
                </anchor>
              </controlPr>
            </control>
          </mc:Choice>
        </mc:AlternateContent>
        <mc:AlternateContent xmlns:mc="http://schemas.openxmlformats.org/markup-compatibility/2006">
          <mc:Choice Requires="x14">
            <control shapeId="112651" r:id="rId7" name="Button 11">
              <controlPr defaultSize="0" print="0" autoFill="0" autoPict="0">
                <anchor moveWithCells="1" sizeWithCells="1">
                  <from>
                    <xdr:col>2</xdr:col>
                    <xdr:colOff>3359150</xdr:colOff>
                    <xdr:row>10</xdr:row>
                    <xdr:rowOff>120650</xdr:rowOff>
                  </from>
                  <to>
                    <xdr:col>3</xdr:col>
                    <xdr:colOff>19050</xdr:colOff>
                    <xdr:row>11</xdr:row>
                    <xdr:rowOff>44450</xdr:rowOff>
                  </to>
                </anchor>
              </controlPr>
            </control>
          </mc:Choice>
        </mc:AlternateContent>
        <mc:AlternateContent xmlns:mc="http://schemas.openxmlformats.org/markup-compatibility/2006">
          <mc:Choice Requires="x14">
            <control shapeId="112652" r:id="rId8" name="Button 12">
              <controlPr defaultSize="0" print="0" autoFill="0" autoPict="0">
                <anchor moveWithCells="1" sizeWithCells="1">
                  <from>
                    <xdr:col>4</xdr:col>
                    <xdr:colOff>203200</xdr:colOff>
                    <xdr:row>10</xdr:row>
                    <xdr:rowOff>101600</xdr:rowOff>
                  </from>
                  <to>
                    <xdr:col>4</xdr:col>
                    <xdr:colOff>508000</xdr:colOff>
                    <xdr:row>11</xdr:row>
                    <xdr:rowOff>31750</xdr:rowOff>
                  </to>
                </anchor>
              </controlPr>
            </control>
          </mc:Choice>
        </mc:AlternateContent>
        <mc:AlternateContent xmlns:mc="http://schemas.openxmlformats.org/markup-compatibility/2006">
          <mc:Choice Requires="x14">
            <control shapeId="112653" r:id="rId9" name="Button 13">
              <controlPr defaultSize="0" print="0" autoFill="0" autoPict="0">
                <anchor moveWithCells="1" sizeWithCells="1">
                  <from>
                    <xdr:col>5</xdr:col>
                    <xdr:colOff>457200</xdr:colOff>
                    <xdr:row>10</xdr:row>
                    <xdr:rowOff>107950</xdr:rowOff>
                  </from>
                  <to>
                    <xdr:col>6</xdr:col>
                    <xdr:colOff>114300</xdr:colOff>
                    <xdr:row>11</xdr:row>
                    <xdr:rowOff>44450</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Лист3"/>
  <dimension ref="A1:O101"/>
  <sheetViews>
    <sheetView topLeftCell="A43" zoomScale="70" zoomScaleNormal="70" workbookViewId="0">
      <selection activeCell="L72" sqref="L72"/>
    </sheetView>
  </sheetViews>
  <sheetFormatPr defaultRowHeight="14.5" x14ac:dyDescent="0.35"/>
  <cols>
    <col min="1" max="1" width="19.81640625" bestFit="1" customWidth="1"/>
    <col min="2" max="2" width="12.08984375" bestFit="1" customWidth="1"/>
    <col min="4" max="4" width="12.08984375" bestFit="1" customWidth="1"/>
    <col min="5" max="5" width="19.81640625" bestFit="1" customWidth="1"/>
    <col min="6" max="6" width="13.6328125" bestFit="1" customWidth="1"/>
    <col min="7" max="8" width="19.81640625" bestFit="1" customWidth="1"/>
    <col min="11" max="11" width="12.08984375" bestFit="1" customWidth="1"/>
    <col min="12" max="12" width="21.36328125" bestFit="1" customWidth="1"/>
  </cols>
  <sheetData>
    <row r="1" spans="1:9" x14ac:dyDescent="0.35">
      <c r="A1" s="302"/>
      <c r="B1" s="302" t="s">
        <v>107</v>
      </c>
      <c r="C1" s="302" t="s">
        <v>108</v>
      </c>
      <c r="D1" s="302" t="s">
        <v>106</v>
      </c>
      <c r="F1" s="302"/>
      <c r="G1" s="302" t="s">
        <v>107</v>
      </c>
      <c r="H1" s="302" t="s">
        <v>108</v>
      </c>
      <c r="I1" s="302" t="s">
        <v>106</v>
      </c>
    </row>
    <row r="2" spans="1:9" x14ac:dyDescent="0.35">
      <c r="A2" s="302" t="s">
        <v>653</v>
      </c>
      <c r="B2" s="204">
        <v>9194917</v>
      </c>
      <c r="C2" s="204">
        <v>9194948</v>
      </c>
      <c r="D2" s="204">
        <v>9194979</v>
      </c>
      <c r="F2" s="302" t="s">
        <v>653</v>
      </c>
      <c r="G2" s="204">
        <v>9194930</v>
      </c>
      <c r="H2" s="204">
        <v>9194961</v>
      </c>
      <c r="I2" s="204">
        <v>9194992</v>
      </c>
    </row>
    <row r="3" spans="1:9" x14ac:dyDescent="0.35">
      <c r="A3" s="302" t="s">
        <v>654</v>
      </c>
      <c r="B3" s="204">
        <v>9194918</v>
      </c>
      <c r="C3" s="204">
        <v>9194949</v>
      </c>
      <c r="D3" s="204">
        <v>9194980</v>
      </c>
      <c r="F3" s="302" t="s">
        <v>654</v>
      </c>
      <c r="G3" s="204">
        <v>9194931</v>
      </c>
      <c r="H3" s="204">
        <v>9194962</v>
      </c>
      <c r="I3" s="204">
        <v>9194993</v>
      </c>
    </row>
    <row r="4" spans="1:9" x14ac:dyDescent="0.35">
      <c r="A4" s="302" t="s">
        <v>655</v>
      </c>
      <c r="B4" s="204">
        <v>9194919</v>
      </c>
      <c r="C4" s="204">
        <v>9194950</v>
      </c>
      <c r="D4" s="204">
        <v>9194981</v>
      </c>
      <c r="F4" s="302" t="s">
        <v>655</v>
      </c>
      <c r="G4" s="204">
        <v>9194932</v>
      </c>
      <c r="H4" s="204">
        <v>9194963</v>
      </c>
      <c r="I4" s="204">
        <v>9194994</v>
      </c>
    </row>
    <row r="5" spans="1:9" x14ac:dyDescent="0.35">
      <c r="A5" s="302" t="s">
        <v>656</v>
      </c>
      <c r="B5" s="204">
        <v>9194920</v>
      </c>
      <c r="C5" s="204">
        <v>9194951</v>
      </c>
      <c r="D5" s="204">
        <v>9194982</v>
      </c>
      <c r="F5" s="302" t="s">
        <v>656</v>
      </c>
      <c r="G5" s="204">
        <v>9194933</v>
      </c>
      <c r="H5" s="204">
        <v>9194964</v>
      </c>
      <c r="I5" s="204">
        <v>9194995</v>
      </c>
    </row>
    <row r="6" spans="1:9" x14ac:dyDescent="0.35">
      <c r="A6" s="302" t="s">
        <v>657</v>
      </c>
      <c r="B6" s="204">
        <v>9194921</v>
      </c>
      <c r="C6" s="204">
        <v>9194952</v>
      </c>
      <c r="D6" s="204">
        <v>9194983</v>
      </c>
      <c r="F6" s="302" t="s">
        <v>657</v>
      </c>
      <c r="G6" s="204">
        <v>9194934</v>
      </c>
      <c r="H6" s="204">
        <v>9194965</v>
      </c>
      <c r="I6" s="204">
        <v>9194996</v>
      </c>
    </row>
    <row r="7" spans="1:9" x14ac:dyDescent="0.35">
      <c r="A7" s="302" t="s">
        <v>658</v>
      </c>
      <c r="B7" s="204">
        <v>9194922</v>
      </c>
      <c r="C7" s="204">
        <v>9194953</v>
      </c>
      <c r="D7" s="204">
        <v>9194984</v>
      </c>
      <c r="F7" s="302" t="s">
        <v>658</v>
      </c>
      <c r="G7" s="204">
        <v>9194935</v>
      </c>
      <c r="H7" s="204">
        <v>9194966</v>
      </c>
      <c r="I7" s="204">
        <v>9194997</v>
      </c>
    </row>
    <row r="8" spans="1:9" x14ac:dyDescent="0.35">
      <c r="A8" s="302" t="s">
        <v>649</v>
      </c>
      <c r="B8" s="204">
        <v>9194923</v>
      </c>
      <c r="C8" s="204">
        <v>9194954</v>
      </c>
      <c r="D8" s="204">
        <v>9194985</v>
      </c>
      <c r="F8" s="302" t="s">
        <v>649</v>
      </c>
      <c r="G8" s="204">
        <v>9194936</v>
      </c>
      <c r="H8" s="204">
        <v>9194967</v>
      </c>
      <c r="I8" s="204">
        <v>9194998</v>
      </c>
    </row>
    <row r="9" spans="1:9" x14ac:dyDescent="0.35">
      <c r="A9" s="302" t="s">
        <v>652</v>
      </c>
      <c r="B9" s="204">
        <v>9194924</v>
      </c>
      <c r="C9" s="204">
        <v>9194955</v>
      </c>
      <c r="D9" s="204">
        <v>9194986</v>
      </c>
      <c r="F9" s="302" t="s">
        <v>652</v>
      </c>
      <c r="G9" s="204">
        <v>9194937</v>
      </c>
      <c r="H9" s="204">
        <v>9194968</v>
      </c>
      <c r="I9" s="204">
        <v>9194999</v>
      </c>
    </row>
    <row r="10" spans="1:9" x14ac:dyDescent="0.35">
      <c r="A10" s="302" t="s">
        <v>651</v>
      </c>
      <c r="B10" s="204">
        <v>9194925</v>
      </c>
      <c r="C10" s="204">
        <v>9194956</v>
      </c>
      <c r="D10" s="204">
        <v>9194987</v>
      </c>
      <c r="F10" s="302" t="s">
        <v>651</v>
      </c>
      <c r="G10" s="204">
        <v>9194938</v>
      </c>
      <c r="H10" s="204">
        <v>9194969</v>
      </c>
      <c r="I10" s="204">
        <v>9195000</v>
      </c>
    </row>
    <row r="11" spans="1:9" x14ac:dyDescent="0.35">
      <c r="A11" s="302" t="s">
        <v>659</v>
      </c>
      <c r="B11" s="204">
        <v>9194926</v>
      </c>
      <c r="C11" s="204">
        <v>9194957</v>
      </c>
      <c r="D11" s="204">
        <v>9194988</v>
      </c>
      <c r="F11" s="302" t="s">
        <v>659</v>
      </c>
      <c r="G11" s="204">
        <v>9194939</v>
      </c>
      <c r="H11" s="204">
        <v>9194970</v>
      </c>
      <c r="I11" s="204">
        <v>9195001</v>
      </c>
    </row>
    <row r="12" spans="1:9" x14ac:dyDescent="0.35">
      <c r="A12" s="302" t="s">
        <v>660</v>
      </c>
      <c r="B12" s="204">
        <v>9194927</v>
      </c>
      <c r="C12" s="204">
        <v>9194958</v>
      </c>
      <c r="D12" s="204">
        <v>9194989</v>
      </c>
      <c r="F12" s="302" t="s">
        <v>660</v>
      </c>
      <c r="G12" s="204">
        <v>9194940</v>
      </c>
      <c r="H12" s="204">
        <v>9194971</v>
      </c>
      <c r="I12" s="204">
        <v>9195002</v>
      </c>
    </row>
    <row r="13" spans="1:9" x14ac:dyDescent="0.35">
      <c r="A13" s="302" t="s">
        <v>661</v>
      </c>
      <c r="B13" s="204">
        <v>9194928</v>
      </c>
      <c r="C13" s="204">
        <v>9194959</v>
      </c>
      <c r="D13" s="204">
        <v>9194990</v>
      </c>
      <c r="F13" s="302" t="s">
        <v>661</v>
      </c>
      <c r="G13" s="204">
        <v>9194941</v>
      </c>
      <c r="H13" s="204">
        <v>9194972</v>
      </c>
      <c r="I13" s="204">
        <v>9195003</v>
      </c>
    </row>
    <row r="14" spans="1:9" x14ac:dyDescent="0.35">
      <c r="A14" s="302" t="s">
        <v>662</v>
      </c>
      <c r="B14" s="204">
        <v>9194929</v>
      </c>
      <c r="C14" s="204">
        <v>9194960</v>
      </c>
      <c r="D14" s="204">
        <v>9194991</v>
      </c>
      <c r="F14" s="302" t="s">
        <v>662</v>
      </c>
      <c r="G14" s="204">
        <v>9194942</v>
      </c>
      <c r="H14" s="204">
        <v>9194973</v>
      </c>
      <c r="I14" s="204">
        <v>9195004</v>
      </c>
    </row>
    <row r="16" spans="1:9" x14ac:dyDescent="0.35">
      <c r="A16" s="302"/>
      <c r="B16" s="302" t="s">
        <v>107</v>
      </c>
      <c r="C16" s="302" t="s">
        <v>108</v>
      </c>
      <c r="D16" s="302" t="s">
        <v>106</v>
      </c>
      <c r="F16" s="302"/>
      <c r="G16" s="302" t="s">
        <v>107</v>
      </c>
      <c r="H16" s="302" t="s">
        <v>108</v>
      </c>
      <c r="I16" s="302" t="s">
        <v>106</v>
      </c>
    </row>
    <row r="17" spans="1:9" x14ac:dyDescent="0.35">
      <c r="A17" s="302" t="s">
        <v>84</v>
      </c>
      <c r="B17" s="204">
        <v>9302706</v>
      </c>
      <c r="C17" s="204">
        <v>9302733</v>
      </c>
      <c r="D17" s="204">
        <v>9302760</v>
      </c>
      <c r="F17" s="302" t="s">
        <v>84</v>
      </c>
      <c r="G17" s="204">
        <v>9302715</v>
      </c>
      <c r="H17" s="204">
        <v>9302742</v>
      </c>
      <c r="I17" s="204">
        <v>9302769</v>
      </c>
    </row>
    <row r="18" spans="1:9" x14ac:dyDescent="0.35">
      <c r="A18" s="302" t="s">
        <v>86</v>
      </c>
      <c r="B18" s="204">
        <v>9302707</v>
      </c>
      <c r="C18" s="204">
        <v>9302734</v>
      </c>
      <c r="D18" s="204">
        <v>9302761</v>
      </c>
      <c r="F18" s="302" t="s">
        <v>86</v>
      </c>
      <c r="G18" s="204">
        <v>9302716</v>
      </c>
      <c r="H18" s="204">
        <v>9302743</v>
      </c>
      <c r="I18" s="204">
        <v>9302770</v>
      </c>
    </row>
    <row r="19" spans="1:9" x14ac:dyDescent="0.35">
      <c r="A19" s="302" t="s">
        <v>87</v>
      </c>
      <c r="B19" s="204">
        <v>9302708</v>
      </c>
      <c r="C19" s="204">
        <v>9302735</v>
      </c>
      <c r="D19" s="204">
        <v>9302762</v>
      </c>
      <c r="F19" s="302" t="s">
        <v>87</v>
      </c>
      <c r="G19" s="204">
        <v>9302717</v>
      </c>
      <c r="H19" s="204">
        <v>9302744</v>
      </c>
      <c r="I19" s="204">
        <v>9302771</v>
      </c>
    </row>
    <row r="20" spans="1:9" x14ac:dyDescent="0.35">
      <c r="A20" s="302" t="s">
        <v>88</v>
      </c>
      <c r="B20" s="204">
        <v>9302709</v>
      </c>
      <c r="C20" s="204">
        <v>9302736</v>
      </c>
      <c r="D20" s="204">
        <v>9302763</v>
      </c>
      <c r="F20" s="302" t="s">
        <v>88</v>
      </c>
      <c r="G20" s="204">
        <v>9302718</v>
      </c>
      <c r="H20" s="204">
        <v>9302745</v>
      </c>
      <c r="I20" s="204">
        <v>9302772</v>
      </c>
    </row>
    <row r="21" spans="1:9" x14ac:dyDescent="0.35">
      <c r="A21" s="302" t="s">
        <v>97</v>
      </c>
      <c r="B21" s="204">
        <v>9302710</v>
      </c>
      <c r="C21" s="204">
        <v>9302737</v>
      </c>
      <c r="D21" s="204">
        <v>9302764</v>
      </c>
      <c r="F21" s="302" t="s">
        <v>97</v>
      </c>
      <c r="G21" s="204">
        <v>9302719</v>
      </c>
      <c r="H21" s="204">
        <v>9302746</v>
      </c>
      <c r="I21" s="204">
        <v>9302773</v>
      </c>
    </row>
    <row r="22" spans="1:9" x14ac:dyDescent="0.35">
      <c r="A22" s="302" t="s">
        <v>112</v>
      </c>
      <c r="B22" s="204">
        <v>9302711</v>
      </c>
      <c r="C22" s="204">
        <v>9302738</v>
      </c>
      <c r="D22" s="204">
        <v>9302765</v>
      </c>
      <c r="F22" s="302" t="s">
        <v>112</v>
      </c>
      <c r="G22" s="204">
        <v>9302720</v>
      </c>
      <c r="H22" s="204">
        <v>9302747</v>
      </c>
      <c r="I22" s="204">
        <v>9302774</v>
      </c>
    </row>
    <row r="23" spans="1:9" x14ac:dyDescent="0.35">
      <c r="A23" s="302" t="s">
        <v>113</v>
      </c>
      <c r="B23" s="204">
        <v>9302712</v>
      </c>
      <c r="C23" s="204">
        <v>9302739</v>
      </c>
      <c r="D23" s="204">
        <v>9302766</v>
      </c>
      <c r="F23" s="302" t="s">
        <v>113</v>
      </c>
      <c r="G23" s="204">
        <v>9302721</v>
      </c>
      <c r="H23" s="204">
        <v>9302748</v>
      </c>
      <c r="I23" s="204">
        <v>9302775</v>
      </c>
    </row>
    <row r="24" spans="1:9" x14ac:dyDescent="0.35">
      <c r="A24" s="302" t="s">
        <v>664</v>
      </c>
      <c r="B24" s="204">
        <v>9302713</v>
      </c>
      <c r="C24" s="204">
        <v>9302740</v>
      </c>
      <c r="D24" s="204">
        <v>9302767</v>
      </c>
      <c r="F24" s="302" t="s">
        <v>664</v>
      </c>
      <c r="G24" s="204">
        <v>9302722</v>
      </c>
      <c r="H24" s="204">
        <v>9302749</v>
      </c>
      <c r="I24" s="204">
        <v>9302776</v>
      </c>
    </row>
    <row r="25" spans="1:9" x14ac:dyDescent="0.35">
      <c r="A25" s="302" t="s">
        <v>114</v>
      </c>
      <c r="B25" s="204">
        <v>9302714</v>
      </c>
      <c r="C25" s="204">
        <v>9302741</v>
      </c>
      <c r="D25" s="204">
        <v>9302768</v>
      </c>
      <c r="F25" s="302" t="s">
        <v>114</v>
      </c>
      <c r="G25" s="204">
        <v>9302723</v>
      </c>
      <c r="H25" s="204">
        <v>9302750</v>
      </c>
      <c r="I25" s="204">
        <v>9302777</v>
      </c>
    </row>
    <row r="27" spans="1:9" x14ac:dyDescent="0.35">
      <c r="A27" s="302"/>
      <c r="B27" s="302" t="s">
        <v>107</v>
      </c>
      <c r="C27" s="302" t="s">
        <v>108</v>
      </c>
      <c r="D27" s="302" t="s">
        <v>106</v>
      </c>
      <c r="F27" s="302"/>
      <c r="G27" s="302" t="s">
        <v>107</v>
      </c>
      <c r="H27" s="302" t="s">
        <v>108</v>
      </c>
      <c r="I27" s="302" t="s">
        <v>106</v>
      </c>
    </row>
    <row r="28" spans="1:9" x14ac:dyDescent="0.35">
      <c r="A28" s="302" t="s">
        <v>84</v>
      </c>
      <c r="B28" s="204" t="s">
        <v>91</v>
      </c>
      <c r="C28" s="204" t="s">
        <v>91</v>
      </c>
      <c r="D28" s="204" t="s">
        <v>91</v>
      </c>
      <c r="F28" s="302" t="s">
        <v>84</v>
      </c>
      <c r="G28" s="204">
        <v>9194886</v>
      </c>
      <c r="H28" s="204">
        <v>9194897</v>
      </c>
      <c r="I28" s="204">
        <v>9194908</v>
      </c>
    </row>
    <row r="29" spans="1:9" x14ac:dyDescent="0.35">
      <c r="A29" s="302" t="s">
        <v>86</v>
      </c>
      <c r="B29" s="204" t="s">
        <v>91</v>
      </c>
      <c r="C29" s="204" t="s">
        <v>91</v>
      </c>
      <c r="D29" s="204" t="s">
        <v>91</v>
      </c>
      <c r="F29" s="302" t="s">
        <v>86</v>
      </c>
      <c r="G29" s="204">
        <v>9194887</v>
      </c>
      <c r="H29" s="204">
        <v>9194898</v>
      </c>
      <c r="I29" s="204">
        <v>9194909</v>
      </c>
    </row>
    <row r="30" spans="1:9" x14ac:dyDescent="0.35">
      <c r="A30" s="302" t="s">
        <v>87</v>
      </c>
      <c r="B30" s="204" t="s">
        <v>91</v>
      </c>
      <c r="C30" s="204" t="s">
        <v>91</v>
      </c>
      <c r="D30" s="204" t="s">
        <v>91</v>
      </c>
      <c r="F30" s="302" t="s">
        <v>87</v>
      </c>
      <c r="G30" s="204">
        <v>9194888</v>
      </c>
      <c r="H30" s="204">
        <v>9194899</v>
      </c>
      <c r="I30" s="204">
        <v>9194910</v>
      </c>
    </row>
    <row r="31" spans="1:9" x14ac:dyDescent="0.35">
      <c r="A31" s="302" t="s">
        <v>88</v>
      </c>
      <c r="B31" s="204">
        <v>9194884</v>
      </c>
      <c r="C31" s="204">
        <v>9194895</v>
      </c>
      <c r="D31" s="204">
        <v>9194906</v>
      </c>
      <c r="F31" s="302" t="s">
        <v>88</v>
      </c>
      <c r="G31" s="204">
        <v>9194889</v>
      </c>
      <c r="H31" s="204">
        <v>9194900</v>
      </c>
      <c r="I31" s="204">
        <v>9194911</v>
      </c>
    </row>
    <row r="32" spans="1:9" x14ac:dyDescent="0.35">
      <c r="A32" s="302" t="s">
        <v>97</v>
      </c>
      <c r="B32" s="204">
        <v>9194885</v>
      </c>
      <c r="C32" s="204">
        <v>9194896</v>
      </c>
      <c r="D32" s="204">
        <v>9194907</v>
      </c>
      <c r="F32" s="302" t="s">
        <v>97</v>
      </c>
      <c r="G32" s="204">
        <v>9194891</v>
      </c>
      <c r="H32" s="204">
        <v>9194902</v>
      </c>
      <c r="I32" s="204">
        <v>9194913</v>
      </c>
    </row>
    <row r="33" spans="1:9" x14ac:dyDescent="0.35">
      <c r="A33" s="302" t="s">
        <v>112</v>
      </c>
      <c r="B33" s="204" t="s">
        <v>91</v>
      </c>
      <c r="C33" s="204" t="s">
        <v>91</v>
      </c>
      <c r="D33" s="204" t="s">
        <v>91</v>
      </c>
      <c r="F33" s="302" t="s">
        <v>112</v>
      </c>
      <c r="G33" s="204">
        <v>9194892</v>
      </c>
      <c r="H33" s="204">
        <v>9194903</v>
      </c>
      <c r="I33" s="204">
        <v>9194914</v>
      </c>
    </row>
    <row r="34" spans="1:9" x14ac:dyDescent="0.35">
      <c r="A34" s="302" t="s">
        <v>113</v>
      </c>
      <c r="B34" s="204" t="s">
        <v>91</v>
      </c>
      <c r="C34" s="204" t="s">
        <v>91</v>
      </c>
      <c r="D34" s="204" t="s">
        <v>91</v>
      </c>
      <c r="F34" s="302" t="s">
        <v>113</v>
      </c>
      <c r="G34" s="204">
        <v>9194893</v>
      </c>
      <c r="H34" s="204">
        <v>9194904</v>
      </c>
      <c r="I34" s="204">
        <v>9194915</v>
      </c>
    </row>
    <row r="35" spans="1:9" x14ac:dyDescent="0.35">
      <c r="A35" s="302" t="s">
        <v>664</v>
      </c>
      <c r="B35" s="204" t="s">
        <v>91</v>
      </c>
      <c r="C35" s="204" t="s">
        <v>91</v>
      </c>
      <c r="D35" s="204" t="s">
        <v>91</v>
      </c>
      <c r="F35" s="302" t="s">
        <v>664</v>
      </c>
      <c r="G35" s="204">
        <v>9194894</v>
      </c>
      <c r="H35" s="204">
        <v>9194905</v>
      </c>
      <c r="I35" s="204">
        <v>9194916</v>
      </c>
    </row>
    <row r="38" spans="1:9" x14ac:dyDescent="0.35">
      <c r="A38" s="302" t="s">
        <v>107</v>
      </c>
      <c r="B38" s="222">
        <v>9204229</v>
      </c>
      <c r="D38" s="302" t="s">
        <v>107</v>
      </c>
      <c r="E38" s="222">
        <v>9005931</v>
      </c>
    </row>
    <row r="39" spans="1:9" x14ac:dyDescent="0.35">
      <c r="A39" s="302" t="s">
        <v>108</v>
      </c>
      <c r="B39" s="222">
        <v>9204230</v>
      </c>
      <c r="D39" s="302" t="s">
        <v>108</v>
      </c>
      <c r="E39" s="222">
        <v>9204201</v>
      </c>
    </row>
    <row r="40" spans="1:9" x14ac:dyDescent="0.35">
      <c r="A40" s="302" t="s">
        <v>106</v>
      </c>
      <c r="B40" s="222">
        <v>9204203</v>
      </c>
      <c r="D40" s="302" t="s">
        <v>106</v>
      </c>
      <c r="E40" s="222">
        <v>9204200</v>
      </c>
    </row>
    <row r="42" spans="1:9" x14ac:dyDescent="0.35">
      <c r="A42" s="302"/>
      <c r="B42" s="302" t="s">
        <v>107</v>
      </c>
      <c r="C42" s="302" t="s">
        <v>108</v>
      </c>
      <c r="D42" s="302" t="s">
        <v>106</v>
      </c>
    </row>
    <row r="43" spans="1:9" x14ac:dyDescent="0.35">
      <c r="A43" t="s">
        <v>88</v>
      </c>
      <c r="B43" s="222">
        <v>9207220</v>
      </c>
      <c r="C43" s="222">
        <v>9207224</v>
      </c>
      <c r="D43" s="222">
        <v>9207227</v>
      </c>
    </row>
    <row r="44" spans="1:9" x14ac:dyDescent="0.35">
      <c r="A44" t="s">
        <v>89</v>
      </c>
      <c r="B44" s="222">
        <v>9207222</v>
      </c>
      <c r="C44" s="222">
        <v>9207226</v>
      </c>
      <c r="D44" s="222">
        <v>9207238</v>
      </c>
    </row>
    <row r="46" spans="1:9" x14ac:dyDescent="0.35">
      <c r="A46" s="302"/>
      <c r="B46" s="302" t="s">
        <v>107</v>
      </c>
      <c r="C46" s="302" t="s">
        <v>108</v>
      </c>
      <c r="D46" s="302" t="s">
        <v>106</v>
      </c>
    </row>
    <row r="47" spans="1:9" x14ac:dyDescent="0.35">
      <c r="A47" t="s">
        <v>117</v>
      </c>
      <c r="B47" s="222">
        <v>9207241</v>
      </c>
      <c r="C47" s="222">
        <v>9207243</v>
      </c>
      <c r="D47" s="222">
        <v>9207246</v>
      </c>
    </row>
    <row r="48" spans="1:9" x14ac:dyDescent="0.35">
      <c r="A48" t="s">
        <v>124</v>
      </c>
      <c r="B48" s="222">
        <v>9207242</v>
      </c>
      <c r="C48" s="222">
        <v>9207245</v>
      </c>
      <c r="D48" s="222">
        <v>9207247</v>
      </c>
    </row>
    <row r="49" spans="1:15" x14ac:dyDescent="0.35">
      <c r="A49" s="302"/>
      <c r="B49" s="302" t="s">
        <v>107</v>
      </c>
      <c r="C49" s="302" t="s">
        <v>108</v>
      </c>
      <c r="D49" s="302" t="s">
        <v>106</v>
      </c>
    </row>
    <row r="50" spans="1:15" x14ac:dyDescent="0.35">
      <c r="A50" s="302" t="s">
        <v>670</v>
      </c>
      <c r="B50" s="204">
        <v>9278315</v>
      </c>
      <c r="C50" s="204">
        <v>9278331</v>
      </c>
      <c r="D50" s="204">
        <v>9278318</v>
      </c>
    </row>
    <row r="51" spans="1:15" x14ac:dyDescent="0.35">
      <c r="A51" s="302" t="s">
        <v>669</v>
      </c>
      <c r="B51" s="204">
        <v>9278316</v>
      </c>
      <c r="C51" s="204">
        <v>9278332</v>
      </c>
      <c r="D51" s="204">
        <v>9278319</v>
      </c>
    </row>
    <row r="52" spans="1:15" x14ac:dyDescent="0.35">
      <c r="A52" s="302" t="s">
        <v>671</v>
      </c>
      <c r="B52" s="204">
        <v>9278317</v>
      </c>
      <c r="C52" s="204">
        <v>9278333</v>
      </c>
      <c r="D52" s="204">
        <v>9278320</v>
      </c>
    </row>
    <row r="53" spans="1:15" x14ac:dyDescent="0.35">
      <c r="A53" s="302" t="s">
        <v>672</v>
      </c>
      <c r="B53" s="204">
        <v>9288441</v>
      </c>
      <c r="C53" s="204">
        <v>9288443</v>
      </c>
      <c r="D53" s="204">
        <v>9288442</v>
      </c>
    </row>
    <row r="54" spans="1:15" x14ac:dyDescent="0.35">
      <c r="A54" s="302" t="s">
        <v>673</v>
      </c>
      <c r="B54" s="204">
        <v>9288444</v>
      </c>
      <c r="C54" s="204">
        <v>9288446</v>
      </c>
      <c r="D54" s="204">
        <v>9288445</v>
      </c>
    </row>
    <row r="55" spans="1:15" x14ac:dyDescent="0.35">
      <c r="H55" s="472" t="s">
        <v>1169</v>
      </c>
      <c r="I55" s="204">
        <v>9316554</v>
      </c>
      <c r="O55" s="305" t="s">
        <v>683</v>
      </c>
    </row>
    <row r="56" spans="1:15" x14ac:dyDescent="0.35">
      <c r="A56" s="302"/>
      <c r="B56" s="302"/>
      <c r="C56" s="302"/>
      <c r="D56" s="302"/>
      <c r="H56" s="472" t="s">
        <v>1168</v>
      </c>
      <c r="I56" s="204">
        <v>9316553</v>
      </c>
    </row>
    <row r="57" spans="1:15" x14ac:dyDescent="0.35">
      <c r="A57" s="302" t="s">
        <v>670</v>
      </c>
      <c r="B57" s="204">
        <v>9278291</v>
      </c>
      <c r="C57" s="204"/>
      <c r="D57" s="204"/>
      <c r="E57" s="302" t="s">
        <v>670</v>
      </c>
      <c r="F57" s="204">
        <v>9278293</v>
      </c>
      <c r="H57" s="472" t="s">
        <v>1166</v>
      </c>
      <c r="I57" s="204">
        <v>9278302</v>
      </c>
      <c r="L57" s="305" t="s">
        <v>679</v>
      </c>
      <c r="M57" s="204">
        <v>9278313</v>
      </c>
    </row>
    <row r="58" spans="1:15" x14ac:dyDescent="0.35">
      <c r="A58" s="302" t="s">
        <v>669</v>
      </c>
      <c r="B58" s="204">
        <v>9278292</v>
      </c>
      <c r="C58" s="204"/>
      <c r="D58" s="204"/>
      <c r="E58" s="302" t="s">
        <v>669</v>
      </c>
      <c r="F58" s="204">
        <v>9278294</v>
      </c>
      <c r="H58" s="472" t="s">
        <v>1167</v>
      </c>
      <c r="I58" s="204">
        <v>9278301</v>
      </c>
      <c r="L58" s="305" t="s">
        <v>680</v>
      </c>
      <c r="M58" s="204">
        <v>9279203</v>
      </c>
    </row>
    <row r="59" spans="1:15" x14ac:dyDescent="0.35">
      <c r="A59" s="302" t="s">
        <v>672</v>
      </c>
      <c r="B59" s="204">
        <v>9278303</v>
      </c>
      <c r="C59" s="204"/>
      <c r="D59" s="204"/>
      <c r="E59" s="302" t="s">
        <v>672</v>
      </c>
      <c r="F59" s="204">
        <v>9278304</v>
      </c>
      <c r="H59" s="472" t="s">
        <v>1165</v>
      </c>
      <c r="I59" s="204">
        <v>9278308</v>
      </c>
      <c r="L59" s="305" t="s">
        <v>681</v>
      </c>
      <c r="M59" s="204">
        <v>9278314</v>
      </c>
    </row>
    <row r="60" spans="1:15" x14ac:dyDescent="0.35">
      <c r="L60" s="305" t="s">
        <v>682</v>
      </c>
      <c r="M60" s="204">
        <v>9279204</v>
      </c>
    </row>
    <row r="61" spans="1:15" x14ac:dyDescent="0.35">
      <c r="A61" s="305" t="s">
        <v>670</v>
      </c>
      <c r="B61" s="204">
        <v>9283423</v>
      </c>
      <c r="E61" s="305" t="s">
        <v>670</v>
      </c>
      <c r="F61" s="204">
        <v>9283424</v>
      </c>
      <c r="H61" s="305" t="s">
        <v>670</v>
      </c>
      <c r="I61" s="204">
        <v>9283425</v>
      </c>
    </row>
    <row r="62" spans="1:15" x14ac:dyDescent="0.35">
      <c r="A62" s="305" t="s">
        <v>669</v>
      </c>
      <c r="B62" s="204">
        <v>9283426</v>
      </c>
      <c r="E62" s="305" t="s">
        <v>669</v>
      </c>
      <c r="F62" s="204">
        <v>9283413</v>
      </c>
      <c r="H62" s="305" t="s">
        <v>669</v>
      </c>
      <c r="I62" s="204">
        <v>9283414</v>
      </c>
    </row>
    <row r="63" spans="1:15" x14ac:dyDescent="0.35">
      <c r="A63" s="305" t="s">
        <v>672</v>
      </c>
      <c r="B63" s="204">
        <v>9308347</v>
      </c>
      <c r="E63" s="305" t="s">
        <v>672</v>
      </c>
      <c r="F63" s="204">
        <v>9308346</v>
      </c>
      <c r="H63" s="305" t="s">
        <v>672</v>
      </c>
      <c r="I63" s="204">
        <v>9308348</v>
      </c>
    </row>
    <row r="65" spans="1:13" x14ac:dyDescent="0.35">
      <c r="A65" s="305" t="s">
        <v>107</v>
      </c>
      <c r="B65" s="222">
        <v>9203466</v>
      </c>
      <c r="E65" s="305" t="s">
        <v>107</v>
      </c>
      <c r="F65" s="222">
        <v>9203469</v>
      </c>
      <c r="L65" t="s">
        <v>1171</v>
      </c>
      <c r="M65" s="222">
        <v>9316560</v>
      </c>
    </row>
    <row r="66" spans="1:13" x14ac:dyDescent="0.35">
      <c r="A66" s="305" t="s">
        <v>108</v>
      </c>
      <c r="B66" s="222">
        <v>9203465</v>
      </c>
      <c r="E66" s="305" t="s">
        <v>108</v>
      </c>
      <c r="F66" s="222">
        <v>9203468</v>
      </c>
      <c r="L66" t="s">
        <v>1172</v>
      </c>
      <c r="M66" s="222">
        <v>9316558</v>
      </c>
    </row>
    <row r="67" spans="1:13" x14ac:dyDescent="0.35">
      <c r="A67" s="305" t="s">
        <v>106</v>
      </c>
      <c r="B67" s="222">
        <v>9203254</v>
      </c>
      <c r="E67" s="305" t="s">
        <v>106</v>
      </c>
      <c r="F67" s="222">
        <v>9203467</v>
      </c>
      <c r="L67" t="s">
        <v>1173</v>
      </c>
      <c r="M67" s="222">
        <v>9316559</v>
      </c>
    </row>
    <row r="68" spans="1:13" x14ac:dyDescent="0.35">
      <c r="L68" t="s">
        <v>1174</v>
      </c>
      <c r="M68" s="222">
        <v>9316557</v>
      </c>
    </row>
    <row r="69" spans="1:13" x14ac:dyDescent="0.35">
      <c r="A69" s="305"/>
      <c r="B69" s="305" t="s">
        <v>107</v>
      </c>
      <c r="C69" s="305" t="s">
        <v>108</v>
      </c>
      <c r="D69" s="305" t="s">
        <v>106</v>
      </c>
    </row>
    <row r="70" spans="1:13" x14ac:dyDescent="0.35">
      <c r="A70" s="305" t="s">
        <v>84</v>
      </c>
      <c r="B70" s="204">
        <v>9194596</v>
      </c>
      <c r="C70" s="204">
        <v>9194601</v>
      </c>
      <c r="D70" s="204">
        <v>9194606</v>
      </c>
    </row>
    <row r="71" spans="1:13" x14ac:dyDescent="0.35">
      <c r="A71" s="305" t="s">
        <v>87</v>
      </c>
      <c r="B71" s="204">
        <v>9194597</v>
      </c>
      <c r="C71" s="204">
        <v>9194602</v>
      </c>
      <c r="D71" s="204">
        <v>9194607</v>
      </c>
      <c r="F71" s="305" t="s">
        <v>107</v>
      </c>
      <c r="G71" s="222">
        <v>9194618</v>
      </c>
    </row>
    <row r="72" spans="1:13" x14ac:dyDescent="0.35">
      <c r="A72" s="305" t="s">
        <v>97</v>
      </c>
      <c r="B72" s="204">
        <v>9194598</v>
      </c>
      <c r="C72" s="204">
        <v>9194603</v>
      </c>
      <c r="D72" s="204">
        <v>9194608</v>
      </c>
      <c r="F72" s="305" t="s">
        <v>108</v>
      </c>
      <c r="G72" s="222">
        <v>9194620</v>
      </c>
    </row>
    <row r="73" spans="1:13" x14ac:dyDescent="0.35">
      <c r="A73" s="305" t="s">
        <v>112</v>
      </c>
      <c r="B73" s="204">
        <v>9211574</v>
      </c>
      <c r="C73" s="204">
        <v>9211577</v>
      </c>
      <c r="D73" s="204">
        <v>9211580</v>
      </c>
      <c r="F73" s="305" t="s">
        <v>106</v>
      </c>
      <c r="G73" s="222">
        <v>9194622</v>
      </c>
    </row>
    <row r="74" spans="1:13" x14ac:dyDescent="0.35">
      <c r="A74" s="305" t="s">
        <v>113</v>
      </c>
      <c r="B74" s="204">
        <v>9194599</v>
      </c>
      <c r="C74" s="204">
        <v>9194604</v>
      </c>
      <c r="D74" s="204">
        <v>9194609</v>
      </c>
    </row>
    <row r="75" spans="1:13" x14ac:dyDescent="0.35">
      <c r="A75" s="305" t="s">
        <v>664</v>
      </c>
      <c r="B75" s="204">
        <v>9211576</v>
      </c>
      <c r="C75" s="204">
        <v>9211579</v>
      </c>
      <c r="D75" s="204">
        <v>9211581</v>
      </c>
    </row>
    <row r="76" spans="1:13" x14ac:dyDescent="0.35">
      <c r="A76" s="305" t="s">
        <v>114</v>
      </c>
      <c r="B76" s="204">
        <v>9194600</v>
      </c>
      <c r="C76" s="204">
        <v>9194605</v>
      </c>
      <c r="D76" s="204">
        <v>9194610</v>
      </c>
    </row>
    <row r="78" spans="1:13" x14ac:dyDescent="0.35">
      <c r="A78" s="305" t="s">
        <v>107</v>
      </c>
      <c r="B78" s="222">
        <v>9182247</v>
      </c>
      <c r="D78" s="305" t="s">
        <v>107</v>
      </c>
      <c r="E78" s="222">
        <v>9278248</v>
      </c>
      <c r="G78" s="305" t="s">
        <v>107</v>
      </c>
      <c r="H78" s="222">
        <v>9278250</v>
      </c>
    </row>
    <row r="79" spans="1:13" x14ac:dyDescent="0.35">
      <c r="A79" s="305" t="s">
        <v>108</v>
      </c>
      <c r="B79" s="222">
        <v>9182249</v>
      </c>
      <c r="D79" s="305" t="s">
        <v>108</v>
      </c>
      <c r="E79" s="222">
        <v>9230269</v>
      </c>
      <c r="G79" s="305" t="s">
        <v>108</v>
      </c>
      <c r="H79" s="222">
        <v>9182230</v>
      </c>
    </row>
    <row r="80" spans="1:13" x14ac:dyDescent="0.35">
      <c r="A80" s="305" t="s">
        <v>106</v>
      </c>
      <c r="B80" s="222">
        <v>9182250</v>
      </c>
      <c r="D80" s="305" t="s">
        <v>106</v>
      </c>
      <c r="E80" s="222">
        <v>9230268</v>
      </c>
      <c r="G80" s="305" t="s">
        <v>106</v>
      </c>
      <c r="H80" s="222">
        <v>9278249</v>
      </c>
    </row>
    <row r="83" spans="1:12" x14ac:dyDescent="0.35">
      <c r="A83" s="305"/>
      <c r="B83" s="305" t="s">
        <v>107</v>
      </c>
      <c r="C83" s="305" t="s">
        <v>108</v>
      </c>
      <c r="D83" s="305" t="s">
        <v>106</v>
      </c>
    </row>
    <row r="84" spans="1:12" x14ac:dyDescent="0.35">
      <c r="A84" s="305" t="s">
        <v>97</v>
      </c>
      <c r="B84" s="204">
        <v>9194843</v>
      </c>
      <c r="C84" s="204">
        <v>9194852</v>
      </c>
      <c r="D84" s="204">
        <v>9194861</v>
      </c>
      <c r="G84" s="305" t="s">
        <v>107</v>
      </c>
      <c r="H84" s="222">
        <v>9207045</v>
      </c>
      <c r="K84" s="305" t="s">
        <v>107</v>
      </c>
      <c r="L84" s="222">
        <v>9153387</v>
      </c>
    </row>
    <row r="85" spans="1:12" x14ac:dyDescent="0.35">
      <c r="A85" s="305" t="s">
        <v>112</v>
      </c>
      <c r="B85" s="204">
        <v>9194844</v>
      </c>
      <c r="C85" s="204">
        <v>9194853</v>
      </c>
      <c r="D85" s="204">
        <v>9194862</v>
      </c>
      <c r="G85" s="305" t="s">
        <v>108</v>
      </c>
      <c r="H85" s="222">
        <v>9207046</v>
      </c>
      <c r="K85" s="305" t="s">
        <v>108</v>
      </c>
      <c r="L85" s="222">
        <v>9153385</v>
      </c>
    </row>
    <row r="86" spans="1:12" x14ac:dyDescent="0.35">
      <c r="A86" s="305" t="s">
        <v>113</v>
      </c>
      <c r="B86" s="204">
        <v>9194845</v>
      </c>
      <c r="C86" s="204">
        <v>9194854</v>
      </c>
      <c r="D86" s="204">
        <v>9194863</v>
      </c>
      <c r="G86" s="305" t="s">
        <v>106</v>
      </c>
      <c r="H86" s="222">
        <v>9207047</v>
      </c>
      <c r="K86" s="305" t="s">
        <v>700</v>
      </c>
      <c r="L86" s="222">
        <v>9207259</v>
      </c>
    </row>
    <row r="87" spans="1:12" x14ac:dyDescent="0.35">
      <c r="A87" s="305" t="s">
        <v>664</v>
      </c>
      <c r="B87" s="204">
        <v>9194846</v>
      </c>
      <c r="C87" s="204">
        <v>9194855</v>
      </c>
      <c r="D87" s="204">
        <v>9194864</v>
      </c>
    </row>
    <row r="88" spans="1:12" x14ac:dyDescent="0.35">
      <c r="A88" s="305" t="s">
        <v>114</v>
      </c>
      <c r="B88" s="204">
        <v>9194847</v>
      </c>
      <c r="C88" s="204">
        <v>9194856</v>
      </c>
      <c r="D88" s="204">
        <v>9194865</v>
      </c>
      <c r="K88" s="305" t="s">
        <v>107</v>
      </c>
      <c r="L88" s="222">
        <v>9207260</v>
      </c>
    </row>
    <row r="89" spans="1:12" x14ac:dyDescent="0.35">
      <c r="K89" s="305" t="s">
        <v>108</v>
      </c>
      <c r="L89" s="222">
        <v>9153388</v>
      </c>
    </row>
    <row r="90" spans="1:12" x14ac:dyDescent="0.35">
      <c r="K90" s="305" t="s">
        <v>700</v>
      </c>
      <c r="L90" s="222">
        <v>9207260</v>
      </c>
    </row>
    <row r="91" spans="1:12" x14ac:dyDescent="0.35">
      <c r="A91" s="305"/>
      <c r="B91" s="305" t="s">
        <v>107</v>
      </c>
      <c r="C91" s="305" t="s">
        <v>108</v>
      </c>
      <c r="D91" s="305" t="s">
        <v>106</v>
      </c>
      <c r="E91" s="31" t="s">
        <v>696</v>
      </c>
      <c r="G91" s="305"/>
    </row>
    <row r="92" spans="1:12" x14ac:dyDescent="0.35">
      <c r="A92" s="305" t="s">
        <v>670</v>
      </c>
      <c r="B92" s="305" t="s">
        <v>91</v>
      </c>
      <c r="C92" s="204">
        <v>9209569</v>
      </c>
      <c r="D92" s="204">
        <v>9209578</v>
      </c>
      <c r="E92" s="204">
        <v>9213635</v>
      </c>
      <c r="G92" s="305" t="s">
        <v>672</v>
      </c>
      <c r="H92" s="222">
        <v>9079222</v>
      </c>
    </row>
    <row r="93" spans="1:12" x14ac:dyDescent="0.35">
      <c r="A93" s="305" t="s">
        <v>672</v>
      </c>
      <c r="B93" s="204">
        <v>9209533</v>
      </c>
      <c r="C93" s="204">
        <v>9209572</v>
      </c>
      <c r="D93" s="204">
        <v>9209579</v>
      </c>
      <c r="E93" s="204" t="s">
        <v>91</v>
      </c>
      <c r="G93" s="305" t="s">
        <v>669</v>
      </c>
      <c r="H93" s="222">
        <v>9135408</v>
      </c>
    </row>
    <row r="94" spans="1:12" x14ac:dyDescent="0.35">
      <c r="A94" s="305" t="s">
        <v>669</v>
      </c>
      <c r="B94" s="305" t="s">
        <v>91</v>
      </c>
      <c r="C94" s="204">
        <v>9209573</v>
      </c>
      <c r="D94" s="204">
        <v>9209580</v>
      </c>
      <c r="E94" s="204">
        <v>9213636</v>
      </c>
      <c r="G94" s="305" t="s">
        <v>694</v>
      </c>
      <c r="H94" s="222">
        <v>9079226</v>
      </c>
    </row>
    <row r="95" spans="1:12" x14ac:dyDescent="0.35">
      <c r="A95" s="305" t="s">
        <v>694</v>
      </c>
      <c r="B95" s="204">
        <v>9209536</v>
      </c>
      <c r="C95" s="204">
        <v>9209574</v>
      </c>
      <c r="D95" s="204">
        <v>9209581</v>
      </c>
      <c r="E95" s="305" t="s">
        <v>91</v>
      </c>
      <c r="G95" s="305"/>
    </row>
    <row r="96" spans="1:12" x14ac:dyDescent="0.35">
      <c r="A96" s="305" t="s">
        <v>695</v>
      </c>
      <c r="B96" s="305" t="s">
        <v>91</v>
      </c>
      <c r="C96" s="204">
        <v>9209575</v>
      </c>
      <c r="D96" s="204">
        <v>9209582</v>
      </c>
      <c r="E96" s="204">
        <v>9213637</v>
      </c>
    </row>
    <row r="99" spans="1:5" x14ac:dyDescent="0.35">
      <c r="A99" s="305" t="s">
        <v>107</v>
      </c>
      <c r="B99" s="222">
        <v>9278342</v>
      </c>
      <c r="D99" s="305" t="s">
        <v>107</v>
      </c>
      <c r="E99" s="222">
        <v>9204282</v>
      </c>
    </row>
    <row r="100" spans="1:5" x14ac:dyDescent="0.35">
      <c r="A100" s="305" t="s">
        <v>108</v>
      </c>
      <c r="B100" s="222">
        <v>9278344</v>
      </c>
      <c r="D100" s="305" t="s">
        <v>108</v>
      </c>
      <c r="E100" s="222">
        <v>9204283</v>
      </c>
    </row>
    <row r="101" spans="1:5" x14ac:dyDescent="0.35">
      <c r="A101" s="305" t="s">
        <v>106</v>
      </c>
      <c r="B101" s="222">
        <v>9278343</v>
      </c>
      <c r="D101" s="305" t="s">
        <v>106</v>
      </c>
      <c r="E101" s="222">
        <v>9204284</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Лист15">
    <tabColor rgb="FF92D050"/>
  </sheetPr>
  <dimension ref="A1:L225"/>
  <sheetViews>
    <sheetView showGridLines="0" showRowColHeaders="0" zoomScale="70" zoomScaleNormal="70" workbookViewId="0">
      <pane ySplit="1" topLeftCell="A2" activePane="bottomLeft" state="frozen"/>
      <selection pane="bottomLeft" activeCell="A2" sqref="A2"/>
    </sheetView>
  </sheetViews>
  <sheetFormatPr defaultColWidth="9.1796875" defaultRowHeight="14.5" x14ac:dyDescent="0.35"/>
  <cols>
    <col min="1" max="1" width="8.6328125" style="13" customWidth="1"/>
    <col min="2" max="2" width="24.7265625" style="543" customWidth="1"/>
    <col min="3" max="3" width="60.6328125" style="13" customWidth="1"/>
    <col min="4" max="4" width="8.54296875" style="13" customWidth="1"/>
    <col min="5" max="5" width="13.26953125" style="13" customWidth="1"/>
    <col min="6" max="7" width="9.1796875" style="13"/>
    <col min="8" max="8" width="24.7265625" style="543" customWidth="1"/>
    <col min="9" max="9" width="60.6328125" style="13" customWidth="1"/>
    <col min="10" max="10" width="8.54296875" style="13" customWidth="1"/>
    <col min="11" max="11" width="13.36328125" style="13" customWidth="1"/>
    <col min="12" max="12" width="14.81640625" style="13" customWidth="1"/>
    <col min="13" max="16384" width="9.1796875" style="13"/>
  </cols>
  <sheetData>
    <row r="1" spans="1:12" s="192" customFormat="1" ht="69.75" customHeight="1" x14ac:dyDescent="0.35">
      <c r="A1" s="691" t="s">
        <v>490</v>
      </c>
      <c r="B1" s="691"/>
      <c r="C1" s="691"/>
      <c r="D1" s="691"/>
      <c r="E1" s="691"/>
      <c r="F1" s="691"/>
      <c r="G1" s="691"/>
      <c r="H1" s="691"/>
      <c r="I1" s="691"/>
      <c r="J1" s="691"/>
      <c r="K1" s="691"/>
      <c r="L1" s="691"/>
    </row>
    <row r="2" spans="1:12" ht="15.5" customHeight="1" thickBot="1" x14ac:dyDescent="0.7">
      <c r="B2" s="547"/>
      <c r="C2" s="181"/>
      <c r="D2" s="181"/>
      <c r="E2" s="181"/>
      <c r="F2" s="181"/>
      <c r="G2" s="181"/>
      <c r="H2" s="547"/>
      <c r="I2" s="181"/>
      <c r="J2" s="181"/>
      <c r="K2" s="181"/>
    </row>
    <row r="3" spans="1:12" ht="21.5" customHeight="1" x14ac:dyDescent="0.65">
      <c r="B3" s="797" t="s">
        <v>460</v>
      </c>
      <c r="C3" s="798"/>
      <c r="D3" s="798"/>
      <c r="E3" s="799"/>
      <c r="F3" s="181"/>
      <c r="G3" s="181"/>
      <c r="H3" s="797" t="s">
        <v>464</v>
      </c>
      <c r="I3" s="798"/>
      <c r="J3" s="798"/>
      <c r="K3" s="799"/>
    </row>
    <row r="4" spans="1:12" ht="173" customHeight="1" thickBot="1" x14ac:dyDescent="0.7">
      <c r="B4" s="867"/>
      <c r="C4" s="868"/>
      <c r="D4" s="868"/>
      <c r="E4" s="869"/>
      <c r="F4" s="181"/>
      <c r="G4" s="181"/>
      <c r="H4" s="569"/>
      <c r="I4" s="166"/>
      <c r="J4" s="166"/>
      <c r="K4" s="167"/>
    </row>
    <row r="5" spans="1:12" ht="18.5" customHeight="1" x14ac:dyDescent="0.65">
      <c r="B5" s="545" t="s">
        <v>80</v>
      </c>
      <c r="C5" s="471" t="s">
        <v>82</v>
      </c>
      <c r="D5" s="738">
        <v>1</v>
      </c>
      <c r="E5" s="740">
        <f>SUM(E10:E10)</f>
        <v>10251.36</v>
      </c>
      <c r="F5" s="181"/>
      <c r="G5" s="181"/>
      <c r="H5" s="544" t="s">
        <v>80</v>
      </c>
      <c r="I5" s="292" t="s">
        <v>69</v>
      </c>
      <c r="J5" s="737">
        <v>1</v>
      </c>
      <c r="K5" s="739">
        <f>SUM(K10:K11)</f>
        <v>5306.78</v>
      </c>
    </row>
    <row r="6" spans="1:12" ht="18.5" customHeight="1" x14ac:dyDescent="0.65">
      <c r="B6" s="545" t="s">
        <v>81</v>
      </c>
      <c r="C6" s="471" t="s">
        <v>117</v>
      </c>
      <c r="D6" s="738"/>
      <c r="E6" s="740"/>
      <c r="F6" s="181"/>
      <c r="G6" s="181"/>
      <c r="H6" s="545" t="s">
        <v>81</v>
      </c>
      <c r="I6" s="293" t="s">
        <v>117</v>
      </c>
      <c r="J6" s="738"/>
      <c r="K6" s="740"/>
    </row>
    <row r="7" spans="1:12" ht="18.5" customHeight="1" x14ac:dyDescent="0.65">
      <c r="B7" s="545" t="s">
        <v>118</v>
      </c>
      <c r="C7" s="471" t="s">
        <v>358</v>
      </c>
      <c r="D7" s="738"/>
      <c r="E7" s="740"/>
      <c r="F7" s="181"/>
      <c r="G7" s="181"/>
      <c r="H7" s="545" t="s">
        <v>118</v>
      </c>
      <c r="I7" s="293" t="s">
        <v>119</v>
      </c>
      <c r="J7" s="738"/>
      <c r="K7" s="740"/>
    </row>
    <row r="8" spans="1:12" ht="15.5" customHeight="1" x14ac:dyDescent="0.65">
      <c r="B8" s="870"/>
      <c r="C8" s="871"/>
      <c r="D8" s="871"/>
      <c r="E8" s="872"/>
      <c r="F8" s="181"/>
      <c r="G8" s="181"/>
      <c r="H8" s="862"/>
      <c r="I8" s="863"/>
      <c r="J8" s="863"/>
      <c r="K8" s="864"/>
    </row>
    <row r="9" spans="1:12" ht="15.5" customHeight="1" x14ac:dyDescent="0.65">
      <c r="B9" s="558" t="s">
        <v>9</v>
      </c>
      <c r="C9" s="35" t="s">
        <v>10</v>
      </c>
      <c r="D9" s="35" t="s">
        <v>16</v>
      </c>
      <c r="E9" s="49" t="s">
        <v>11</v>
      </c>
      <c r="F9" s="181"/>
      <c r="G9" s="181"/>
      <c r="H9" s="558" t="s">
        <v>9</v>
      </c>
      <c r="I9" s="35" t="s">
        <v>10</v>
      </c>
      <c r="J9" s="35" t="s">
        <v>16</v>
      </c>
      <c r="K9" s="49" t="s">
        <v>11</v>
      </c>
    </row>
    <row r="10" spans="1:12" ht="30.5" customHeight="1" thickBot="1" x14ac:dyDescent="0.7">
      <c r="B10" s="541">
        <f>VLOOKUP(C6,CHOOSE(IF(C7="Полное выдвижение с демпфером",1,IF(C7="Push to Open полное выдвижение",2,3)),DrawerSystem!B7:E7,DrawerSystem!B11:E11),MATCH(C5,DrawerSystem!$B$16:$E$16,0),0)</f>
        <v>9337679</v>
      </c>
      <c r="C10" s="438" t="str">
        <f>VLOOKUP(B10,Цены!$A:$B,2,0)</f>
        <v>Комплект ящика InnoTech Atira с направляющими Quadro Push to open полного выдвижения, H54, NL470, цвет серый</v>
      </c>
      <c r="D10" s="439">
        <f>D5</f>
        <v>1</v>
      </c>
      <c r="E10" s="432">
        <f>IFERROR(VLOOKUP(B10,Sale!$A:$E,5,0),VLOOKUP(B10,Цены!$A:$G,7,0))*D10</f>
        <v>10251.36</v>
      </c>
      <c r="F10" s="181"/>
      <c r="G10" s="181"/>
      <c r="H10" s="540">
        <f>VLOOKUP(I6,CHOOSE(IF(I7="Полное выдвижение с демпфером",1,IF(I7="Частичное выдвижение с демпфером",2,IF(I7="Push to Open полное выдвижение",3,IF(I7="Push to Open Silent System нагрузка до 10 кг",4,5)))),DrawerSystem!$B$17:$E$22,DrawerSystem!$B$27:$E$32,DrawerSystem!$B$37:$E$42,DrawerSystem!$B$107:$E$112,DrawerSystem!$B$117:$E$122),MATCH(I5,DrawerSystem!$B$16:$E$16,0),0)</f>
        <v>9230048</v>
      </c>
      <c r="I10" s="424" t="str">
        <f>VLOOKUP(H10,Цены!$A:$B,2,0)</f>
        <v>Комплект ящика InnoTech Atira с направляющими Quadro Silent System полного выдвижения, H70, NL470, цвет белый</v>
      </c>
      <c r="J10" s="440">
        <f>J5</f>
        <v>1</v>
      </c>
      <c r="K10" s="426">
        <f>IFERROR(VLOOKUP(H10,Sale!$A:$E,5,0),VLOOKUP(H10,Цены!$A:$G,7,0))*J10</f>
        <v>5306.78</v>
      </c>
    </row>
    <row r="11" spans="1:12" ht="30.5" customHeight="1" thickBot="1" x14ac:dyDescent="0.7">
      <c r="F11" s="181"/>
      <c r="G11" s="181"/>
      <c r="H11" s="541" t="str">
        <f>VLOOKUP(I6,CHOOSE(IF(I7="Полное выдвижение с демпфером",1,IF(I7="Частичное выдвижение с демпфером",2,IF(I7="Push to Open полное выдвижение",3,IF(I7="Push to Open Silent System нагрузка до 10 кг",4,5)))),DrawerSystem!G17:J22,DrawerSystem!G27:J32,DrawerSystem!G37:J42,DrawerSystem!G47:J52,DrawerSystem!L57:O62),MATCH(I5,DrawerSystem!$B$16:$E$16,0),0)</f>
        <v>-</v>
      </c>
      <c r="I11" s="438" t="str">
        <f>VLOOKUP(H11,Цены!$A:$B,2,0)</f>
        <v>-</v>
      </c>
      <c r="J11" s="439">
        <f>J5</f>
        <v>1</v>
      </c>
      <c r="K11" s="432">
        <f>IFERROR(VLOOKUP(H11,Sale!$A:$E,5,0),VLOOKUP(H11,Цены!$A:$G,7,0))*J11</f>
        <v>0</v>
      </c>
    </row>
    <row r="12" spans="1:12" ht="25.5" customHeight="1" x14ac:dyDescent="0.65">
      <c r="B12" s="203"/>
      <c r="C12" s="44"/>
      <c r="D12" s="32"/>
      <c r="E12" s="45"/>
      <c r="F12" s="181"/>
      <c r="G12" s="181"/>
      <c r="H12" s="203"/>
      <c r="I12" s="44"/>
      <c r="J12" s="32"/>
      <c r="K12" s="45"/>
    </row>
    <row r="13" spans="1:12" ht="15.5" customHeight="1" thickBot="1" x14ac:dyDescent="0.7">
      <c r="F13" s="181"/>
      <c r="G13" s="181"/>
    </row>
    <row r="14" spans="1:12" ht="15.5" customHeight="1" x14ac:dyDescent="0.65">
      <c r="B14" s="548" t="s">
        <v>9</v>
      </c>
      <c r="C14" s="17" t="s">
        <v>10</v>
      </c>
      <c r="D14" s="54" t="s">
        <v>16</v>
      </c>
      <c r="E14" s="18" t="s">
        <v>11</v>
      </c>
      <c r="F14" s="181"/>
      <c r="G14" s="181"/>
      <c r="H14" s="548" t="s">
        <v>9</v>
      </c>
      <c r="I14" s="17" t="s">
        <v>10</v>
      </c>
      <c r="J14" s="54" t="s">
        <v>16</v>
      </c>
      <c r="K14" s="18" t="s">
        <v>11</v>
      </c>
    </row>
    <row r="15" spans="1:12" ht="30.5" customHeight="1" x14ac:dyDescent="0.65">
      <c r="B15" s="540">
        <v>9236718</v>
      </c>
      <c r="C15" s="424" t="str">
        <f>VLOOKUP(B15,Цены!$A:$B,2,0)</f>
        <v>Штанга для синхронизации механизма Push to open / Push to open Silent, L2000, алюминий</v>
      </c>
      <c r="D15" s="473">
        <v>1</v>
      </c>
      <c r="E15" s="426">
        <f>IFERROR(VLOOKUP(B15,Sale!$A:$E,5,0),VLOOKUP(B15,Цены!$A:$G,7,0))*D15</f>
        <v>1143.98</v>
      </c>
      <c r="F15" s="181"/>
      <c r="G15" s="181"/>
      <c r="H15" s="540">
        <v>9236718</v>
      </c>
      <c r="I15" s="424" t="str">
        <f>VLOOKUP(H15,Цены!$A:$B,2,0)</f>
        <v>Штанга для синхронизации механизма Push to open / Push to open Silent, L2000, алюминий</v>
      </c>
      <c r="J15" s="473">
        <v>1</v>
      </c>
      <c r="K15" s="426">
        <f>IFERROR(VLOOKUP(H15,Sale!$A:$E,5,0),VLOOKUP(H15,Цены!$A:$G,7,0))*J15</f>
        <v>1143.98</v>
      </c>
    </row>
    <row r="16" spans="1:12" ht="30.5" customHeight="1" thickBot="1" x14ac:dyDescent="0.7">
      <c r="B16" s="580">
        <v>9219965</v>
      </c>
      <c r="C16" s="438" t="str">
        <f>VLOOKUP(B16,Цены!$A:$B,2,0)</f>
        <v>Адаптер для синхронизации для Push to open / Push to open Silent, тип B</v>
      </c>
      <c r="D16" s="474">
        <v>2</v>
      </c>
      <c r="E16" s="432">
        <f>IFERROR(VLOOKUP(B16,Sale!$A:$E,5,0),VLOOKUP(B16,Цены!$A:$G,7,0))*D16</f>
        <v>243.48</v>
      </c>
      <c r="F16" s="181"/>
      <c r="G16" s="181"/>
      <c r="H16" s="580">
        <v>9219965</v>
      </c>
      <c r="I16" s="438" t="str">
        <f>VLOOKUP(H16,Цены!$A:$B,2,0)</f>
        <v>Адаптер для синхронизации для Push to open / Push to open Silent, тип B</v>
      </c>
      <c r="J16" s="474">
        <v>2</v>
      </c>
      <c r="K16" s="432">
        <f>IFERROR(VLOOKUP(H16,Sale!$A:$E,5,0),VLOOKUP(H16,Цены!$A:$G,7,0))*J16</f>
        <v>243.48</v>
      </c>
    </row>
    <row r="17" spans="2:11" ht="15.5" customHeight="1" x14ac:dyDescent="0.65">
      <c r="B17" s="547"/>
      <c r="C17" s="181"/>
      <c r="D17" s="181"/>
      <c r="E17" s="181"/>
      <c r="F17" s="181"/>
      <c r="G17" s="181"/>
      <c r="H17" s="203"/>
      <c r="I17" s="44"/>
      <c r="J17" s="32"/>
      <c r="K17" s="45"/>
    </row>
    <row r="18" spans="2:11" ht="25.5" customHeight="1" thickBot="1" x14ac:dyDescent="0.7">
      <c r="B18" s="547"/>
      <c r="C18" s="181"/>
      <c r="D18" s="181"/>
      <c r="E18" s="181"/>
      <c r="F18" s="181"/>
      <c r="G18" s="181"/>
    </row>
    <row r="19" spans="2:11" ht="15.5" customHeight="1" x14ac:dyDescent="0.65">
      <c r="B19" s="547"/>
      <c r="C19" s="181"/>
      <c r="D19" s="181"/>
      <c r="E19" s="181"/>
      <c r="F19" s="181"/>
      <c r="G19" s="181"/>
      <c r="H19" s="548" t="s">
        <v>9</v>
      </c>
      <c r="I19" s="17" t="s">
        <v>10</v>
      </c>
      <c r="J19" s="54" t="s">
        <v>16</v>
      </c>
      <c r="K19" s="18" t="s">
        <v>11</v>
      </c>
    </row>
    <row r="20" spans="2:11" ht="30.5" customHeight="1" thickBot="1" x14ac:dyDescent="0.7">
      <c r="B20" s="547"/>
      <c r="C20" s="181"/>
      <c r="D20" s="181"/>
      <c r="E20" s="181"/>
      <c r="F20" s="181"/>
      <c r="G20" s="181"/>
      <c r="H20" s="541">
        <v>9236718</v>
      </c>
      <c r="I20" s="438" t="str">
        <f>VLOOKUP(H20,Цены!$A:$B,2,0)</f>
        <v>Штанга для синхронизации механизма Push to open / Push to open Silent, L2000, алюминий</v>
      </c>
      <c r="J20" s="474">
        <v>1</v>
      </c>
      <c r="K20" s="432">
        <f>IFERROR(VLOOKUP(H20,Sale!$A:$E,5,0),VLOOKUP(H20,Цены!$A:$G,7,0))*J20</f>
        <v>1143.98</v>
      </c>
    </row>
    <row r="21" spans="2:11" ht="15.5" customHeight="1" x14ac:dyDescent="0.65">
      <c r="B21" s="547"/>
      <c r="C21" s="181"/>
      <c r="D21" s="181"/>
      <c r="E21" s="181"/>
      <c r="F21" s="181"/>
      <c r="G21" s="181"/>
      <c r="H21" s="547"/>
      <c r="I21" s="181"/>
      <c r="J21" s="181"/>
      <c r="K21" s="181"/>
    </row>
    <row r="22" spans="2:11" ht="15.5" customHeight="1" thickBot="1" x14ac:dyDescent="0.7">
      <c r="B22" s="547"/>
      <c r="C22" s="181"/>
      <c r="D22" s="181"/>
      <c r="E22" s="181"/>
      <c r="F22" s="181"/>
      <c r="G22" s="181"/>
      <c r="H22" s="547"/>
      <c r="I22" s="181"/>
      <c r="J22" s="181"/>
      <c r="K22" s="181"/>
    </row>
    <row r="23" spans="2:11" ht="21.5" customHeight="1" x14ac:dyDescent="0.65">
      <c r="B23" s="797" t="s">
        <v>465</v>
      </c>
      <c r="C23" s="798"/>
      <c r="D23" s="798"/>
      <c r="E23" s="799"/>
      <c r="F23" s="181"/>
      <c r="G23" s="181"/>
      <c r="H23" s="797" t="s">
        <v>466</v>
      </c>
      <c r="I23" s="798"/>
      <c r="J23" s="798"/>
      <c r="K23" s="799"/>
    </row>
    <row r="24" spans="2:11" ht="173" customHeight="1" thickBot="1" x14ac:dyDescent="0.7">
      <c r="B24" s="569"/>
      <c r="C24" s="240"/>
      <c r="D24" s="240"/>
      <c r="E24" s="167"/>
      <c r="F24" s="181"/>
      <c r="G24" s="181"/>
      <c r="H24" s="589"/>
      <c r="I24" s="32"/>
      <c r="J24" s="32"/>
      <c r="K24" s="59"/>
    </row>
    <row r="25" spans="2:11" ht="18.5" customHeight="1" x14ac:dyDescent="0.65">
      <c r="B25" s="544" t="s">
        <v>80</v>
      </c>
      <c r="C25" s="292" t="s">
        <v>82</v>
      </c>
      <c r="D25" s="737">
        <v>1</v>
      </c>
      <c r="E25" s="739">
        <f>SUM(E30:E31)</f>
        <v>6711.0199999999995</v>
      </c>
      <c r="F25" s="181"/>
      <c r="G25" s="181"/>
      <c r="H25" s="544" t="s">
        <v>80</v>
      </c>
      <c r="I25" s="292" t="s">
        <v>82</v>
      </c>
      <c r="J25" s="737">
        <v>1</v>
      </c>
      <c r="K25" s="739">
        <f>SUM(K30:K31)</f>
        <v>7155.1799999999994</v>
      </c>
    </row>
    <row r="26" spans="2:11" ht="18.5" customHeight="1" x14ac:dyDescent="0.65">
      <c r="B26" s="545" t="s">
        <v>81</v>
      </c>
      <c r="C26" s="293" t="s">
        <v>117</v>
      </c>
      <c r="D26" s="738"/>
      <c r="E26" s="740"/>
      <c r="F26" s="181"/>
      <c r="G26" s="181"/>
      <c r="H26" s="545" t="s">
        <v>81</v>
      </c>
      <c r="I26" s="293" t="s">
        <v>123</v>
      </c>
      <c r="J26" s="738"/>
      <c r="K26" s="740"/>
    </row>
    <row r="27" spans="2:11" ht="18.5" customHeight="1" x14ac:dyDescent="0.65">
      <c r="B27" s="545" t="s">
        <v>118</v>
      </c>
      <c r="C27" s="293" t="s">
        <v>119</v>
      </c>
      <c r="D27" s="738"/>
      <c r="E27" s="740"/>
      <c r="F27" s="181"/>
      <c r="G27" s="181"/>
      <c r="H27" s="545" t="s">
        <v>118</v>
      </c>
      <c r="I27" s="293" t="s">
        <v>119</v>
      </c>
      <c r="J27" s="738"/>
      <c r="K27" s="740"/>
    </row>
    <row r="28" spans="2:11" ht="15.5" customHeight="1" x14ac:dyDescent="0.65">
      <c r="B28" s="862"/>
      <c r="C28" s="863"/>
      <c r="D28" s="863"/>
      <c r="E28" s="864"/>
      <c r="F28" s="181"/>
      <c r="G28" s="181"/>
      <c r="H28" s="862"/>
      <c r="I28" s="863"/>
      <c r="J28" s="863"/>
      <c r="K28" s="864"/>
    </row>
    <row r="29" spans="2:11" ht="15.5" customHeight="1" x14ac:dyDescent="0.65">
      <c r="B29" s="558" t="s">
        <v>9</v>
      </c>
      <c r="C29" s="35" t="s">
        <v>10</v>
      </c>
      <c r="D29" s="35" t="s">
        <v>16</v>
      </c>
      <c r="E29" s="49" t="s">
        <v>11</v>
      </c>
      <c r="F29" s="181"/>
      <c r="G29" s="181"/>
      <c r="H29" s="558" t="s">
        <v>9</v>
      </c>
      <c r="I29" s="35" t="s">
        <v>10</v>
      </c>
      <c r="J29" s="35" t="s">
        <v>16</v>
      </c>
      <c r="K29" s="49" t="s">
        <v>11</v>
      </c>
    </row>
    <row r="30" spans="2:11" ht="30.5" customHeight="1" x14ac:dyDescent="0.65">
      <c r="B30" s="540">
        <f>VLOOKUP(C26,CHOOSE(IF(C27="Полное выдвижение с демпфером",1,IF(C27="Частичное выдвижение с демпфером",2,IF(C27="Push to Open полное выдвижение",3,IF(C27="Push to Open Silent System нагрузка до 20 кг",4,5)))),DrawerSystem!B47:E52,DrawerSystem!B57:E62,DrawerSystem!B67:E72,DrawerSystem!B127:E132,DrawerSystem!B127:E132,),MATCH(C25,DrawerSystem!$B$16:$E$16,0),0)</f>
        <v>9228897</v>
      </c>
      <c r="C30" s="424" t="str">
        <f>VLOOKUP(B30,Цены!$A:$B,2,0)</f>
        <v>Комплект короба InnoTech Atira с направляющими Quadro Silent System полного выдвижения, H144, NL470, с релингами, цвет серый</v>
      </c>
      <c r="D30" s="440">
        <f>D25</f>
        <v>1</v>
      </c>
      <c r="E30" s="426">
        <f>IFERROR(VLOOKUP(B30,Sale!$A:$E,5,0),VLOOKUP(B30,Цены!$A:$G,7,0))*D30</f>
        <v>6711.0199999999995</v>
      </c>
      <c r="F30" s="181"/>
      <c r="G30" s="181"/>
      <c r="H30" s="540">
        <f>VLOOKUP(I26,CHOOSE(IF(I27="Полное выдвижение с демпфером",1,IF(I27="Частичное выдвижение с демпфером",2,IF(I27="Push to Open полное выдвижение",3,IF(I27="Push to Open Silent System нагрузка до 20 кг",4,5)))),DrawerSystem!B77:E82,DrawerSystem!B87:E92,DrawerSystem!B97:E102,DrawerSystem!B137:E142,DrawerSystem!B137:E142,),MATCH(I25,DrawerSystem!$B$16:$E$16,0),0)</f>
        <v>9228912</v>
      </c>
      <c r="I30" s="424" t="str">
        <f>VLOOKUP(H30,Цены!$A:$B,2,0)</f>
        <v>Комплект короба InnoTech Atira с направляющими Quadro Silent System полного выдвижения, H176, NL420, с релингами, цвет серый</v>
      </c>
      <c r="J30" s="440">
        <f>J25</f>
        <v>1</v>
      </c>
      <c r="K30" s="426">
        <f>IFERROR(VLOOKUP(H30,Sale!$A:$E,5,0),VLOOKUP(H30,Цены!$A:$G,7,0))*J30</f>
        <v>7155.1799999999994</v>
      </c>
    </row>
    <row r="31" spans="2:11" ht="30.5" customHeight="1" thickBot="1" x14ac:dyDescent="0.7">
      <c r="B31" s="541" t="str">
        <f>VLOOKUP(C26,CHOOSE(IF(C27="Полное выдвижение с демпфером",1,IF(C27="Частичное выдвижение с демпфером",2,IF(C27="Push to Open полное выдвижение",3,IF(C27="Push to Open Silent System нагрузка до 20 кг",4,5)))),DrawerSystem!$G$17:$J$22,DrawerSystem!$G$27:$J$32,DrawerSystem!$G$37:$J$42,DrawerSystem!L47:O52,DrawerSystem!$G$57:$J$62,),MATCH(C25,DrawerSystem!$B$16:$E$16,0),0)</f>
        <v>-</v>
      </c>
      <c r="C31" s="438" t="str">
        <f>VLOOKUP(B31,Цены!$A:$B,2,0)</f>
        <v>-</v>
      </c>
      <c r="D31" s="439">
        <f>D25</f>
        <v>1</v>
      </c>
      <c r="E31" s="432">
        <f>IFERROR(VLOOKUP(B31,Sale!$A:$E,5,0),VLOOKUP(B31,Цены!$A:$G,7,0))*D31</f>
        <v>0</v>
      </c>
      <c r="F31" s="181"/>
      <c r="G31" s="181"/>
      <c r="H31" s="541" t="str">
        <f>VLOOKUP(I26,CHOOSE(IF(I27="Полное выдвижение с демпфером",1,IF(I27="Частичное выдвижение с демпфером",2,IF(I27="Push to Open полное выдвижение",3,IF(I27="Push to Open Silent System нагрузка до 20 кг",4,5)))),DrawerSystem!$G$17:$J$22,DrawerSystem!$G$27:$J$32,DrawerSystem!$G$37:$J$42,DrawerSystem!L47:O52,DrawerSystem!$G$57:$J$62,),MATCH(I25,DrawerSystem!$B$16:$E$16,0),0)</f>
        <v>-</v>
      </c>
      <c r="I31" s="438" t="str">
        <f>VLOOKUP(H31,Цены!$A:$B,2,0)</f>
        <v>-</v>
      </c>
      <c r="J31" s="439">
        <f>J25</f>
        <v>1</v>
      </c>
      <c r="K31" s="432">
        <f>IFERROR(VLOOKUP(H31,Sale!$A:$E,5,0),VLOOKUP(H31,Цены!$A:$G,7,0))*J31</f>
        <v>0</v>
      </c>
    </row>
    <row r="32" spans="2:11" ht="19.5" customHeight="1" x14ac:dyDescent="0.65">
      <c r="B32" s="547"/>
      <c r="C32" s="181"/>
      <c r="D32" s="181"/>
      <c r="E32" s="181"/>
      <c r="F32" s="181"/>
      <c r="G32" s="181"/>
      <c r="H32" s="547"/>
      <c r="I32" s="181"/>
      <c r="J32" s="181"/>
      <c r="K32" s="181"/>
    </row>
    <row r="33" spans="2:11" ht="19.5" customHeight="1" thickBot="1" x14ac:dyDescent="0.7">
      <c r="B33" s="547"/>
      <c r="C33" s="181"/>
      <c r="D33" s="181"/>
      <c r="E33" s="181"/>
      <c r="F33" s="181"/>
      <c r="G33" s="181"/>
      <c r="H33" s="547"/>
      <c r="I33" s="181"/>
      <c r="J33" s="181"/>
      <c r="K33" s="181"/>
    </row>
    <row r="34" spans="2:11" ht="15.5" customHeight="1" x14ac:dyDescent="0.65">
      <c r="B34" s="548" t="s">
        <v>9</v>
      </c>
      <c r="C34" s="17" t="s">
        <v>10</v>
      </c>
      <c r="D34" s="17" t="s">
        <v>16</v>
      </c>
      <c r="E34" s="18" t="s">
        <v>11</v>
      </c>
      <c r="F34" s="181"/>
      <c r="G34" s="181"/>
      <c r="H34" s="548" t="s">
        <v>9</v>
      </c>
      <c r="I34" s="17" t="s">
        <v>10</v>
      </c>
      <c r="J34" s="17" t="s">
        <v>16</v>
      </c>
      <c r="K34" s="18" t="s">
        <v>11</v>
      </c>
    </row>
    <row r="35" spans="2:11" ht="30.5" customHeight="1" x14ac:dyDescent="0.65">
      <c r="B35" s="540">
        <f>VLOOKUP(C26,DrawerSystem!$G$67:$J$72,MATCH(C25,DrawerSystem!$G$66:$J$66,0),0)</f>
        <v>9194681</v>
      </c>
      <c r="C35" s="424" t="str">
        <f>VLOOKUP(B35,Цены!$A:$B,2,0)</f>
        <v>Комплект надставок на боковину TopSide InnoTech Atira, H144, NL470, сталь, цвет серебристый</v>
      </c>
      <c r="D35" s="440">
        <f>D25</f>
        <v>1</v>
      </c>
      <c r="E35" s="426">
        <f>IFERROR(VLOOKUP(B35,Sale!$A:$E,5,0),VLOOKUP(B35,Цены!$A:$G,7,0))*D35</f>
        <v>2283.77</v>
      </c>
      <c r="F35" s="181"/>
      <c r="G35" s="181"/>
      <c r="H35" s="540">
        <f>VLOOKUP(I26,DrawerSystem!$L$77:$O$82,MATCH(I25,DrawerSystem!$L$76:$O$76,0),0)</f>
        <v>9195017</v>
      </c>
      <c r="I35" s="424" t="str">
        <f>VLOOKUP(H35,Цены!$A:$B,2,0)</f>
        <v>Продольный релинг короба второго уровня InnoTech Atira, NL420, цвет серый, правый</v>
      </c>
      <c r="J35" s="440">
        <f>J25</f>
        <v>1</v>
      </c>
      <c r="K35" s="426">
        <f>IFERROR(VLOOKUP(H35,Sale!$A:$E,5,0),VLOOKUP(H35,Цены!$A:$G,7,0))*J35</f>
        <v>500.89000000000004</v>
      </c>
    </row>
    <row r="36" spans="2:11" ht="30.5" customHeight="1" thickBot="1" x14ac:dyDescent="0.7">
      <c r="B36" s="541">
        <f>VLOOKUP(C25,DrawerSystem!L67:M69,2,0)</f>
        <v>9194657</v>
      </c>
      <c r="C36" s="438" t="str">
        <f>VLOOKUP(B36,Цены!$A:$B,2,0)</f>
        <v>Комплект адаптеров TopSide InnoTech Atira, H144, цвет серый</v>
      </c>
      <c r="D36" s="439">
        <f>D25</f>
        <v>1</v>
      </c>
      <c r="E36" s="432">
        <f>IFERROR(VLOOKUP(B36,Sale!$A:$E,5,0),VLOOKUP(B36,Цены!$A:$G,7,0))*D36</f>
        <v>803.41</v>
      </c>
      <c r="F36" s="181"/>
      <c r="G36" s="181"/>
      <c r="H36" s="540">
        <f>VLOOKUP(I26,DrawerSystem!$G$77:$J$82,MATCH(I25,DrawerSystem!$G$76:$J$76,0),0)</f>
        <v>9195016</v>
      </c>
      <c r="I36" s="424" t="str">
        <f>VLOOKUP(H36,Цены!$A:$B,2,0)</f>
        <v>Продольный релинг короба второго уровня InnoTech Atira, NL420, цвет серый, левый</v>
      </c>
      <c r="J36" s="440">
        <f>J25</f>
        <v>1</v>
      </c>
      <c r="K36" s="426">
        <f>IFERROR(VLOOKUP(H36,Sale!$A:$E,5,0),VLOOKUP(H36,Цены!$A:$G,7,0))*J36</f>
        <v>500.89000000000004</v>
      </c>
    </row>
    <row r="37" spans="2:11" ht="30.5" customHeight="1" thickBot="1" x14ac:dyDescent="0.7">
      <c r="B37" s="547"/>
      <c r="C37" s="181"/>
      <c r="D37" s="181"/>
      <c r="E37" s="181"/>
      <c r="F37" s="181"/>
      <c r="G37" s="181"/>
      <c r="H37" s="541">
        <v>9002503</v>
      </c>
      <c r="I37" s="438" t="str">
        <f>VLOOKUP(H37,Цены!$A:$B,2,0)</f>
        <v>Соединитель передней панели для продольного релинга InnoTech Atira, под прикручивание</v>
      </c>
      <c r="J37" s="439">
        <f>J25*2</f>
        <v>2</v>
      </c>
      <c r="K37" s="432">
        <f>IFERROR(VLOOKUP(H37,Sale!$A:$E,5,0),VLOOKUP(H37,Цены!$A:$G,7,0))*J37</f>
        <v>31.02</v>
      </c>
    </row>
    <row r="38" spans="2:11" ht="19.5" customHeight="1" thickBot="1" x14ac:dyDescent="0.7">
      <c r="B38" s="547"/>
      <c r="C38" s="181"/>
      <c r="D38" s="181"/>
      <c r="E38" s="181"/>
      <c r="F38" s="181"/>
      <c r="G38" s="181"/>
      <c r="H38" s="547"/>
      <c r="I38" s="181"/>
      <c r="J38" s="181"/>
      <c r="K38" s="181"/>
    </row>
    <row r="39" spans="2:11" ht="19.5" customHeight="1" thickBot="1" x14ac:dyDescent="0.7">
      <c r="B39" s="548" t="s">
        <v>9</v>
      </c>
      <c r="C39" s="17" t="s">
        <v>10</v>
      </c>
      <c r="D39" s="17" t="s">
        <v>16</v>
      </c>
      <c r="E39" s="18" t="s">
        <v>11</v>
      </c>
      <c r="F39" s="181"/>
      <c r="G39" s="181"/>
      <c r="H39" s="547"/>
      <c r="I39" s="181"/>
      <c r="J39" s="181"/>
      <c r="K39" s="181"/>
    </row>
    <row r="40" spans="2:11" ht="30.5" customHeight="1" x14ac:dyDescent="0.65">
      <c r="B40" s="540">
        <v>9002503</v>
      </c>
      <c r="C40" s="424" t="str">
        <f>VLOOKUP(B40,Цены!$A:$B,2,0)</f>
        <v>Соединитель передней панели для продольного релинга InnoTech Atira, под прикручивание</v>
      </c>
      <c r="D40" s="440">
        <f>D25*2</f>
        <v>2</v>
      </c>
      <c r="E40" s="426">
        <f>IFERROR(VLOOKUP(B40,Sale!$A:$E,5,0),VLOOKUP(B40,Цены!$A:$G,7,0))*D40</f>
        <v>31.02</v>
      </c>
      <c r="F40" s="181"/>
      <c r="G40" s="181"/>
      <c r="H40" s="548" t="s">
        <v>9</v>
      </c>
      <c r="I40" s="17" t="s">
        <v>10</v>
      </c>
      <c r="J40" s="17" t="s">
        <v>16</v>
      </c>
      <c r="K40" s="18" t="s">
        <v>11</v>
      </c>
    </row>
    <row r="41" spans="2:11" ht="30.5" customHeight="1" x14ac:dyDescent="0.65">
      <c r="B41" s="540">
        <f>VLOOKUP(C26,DrawerSystem!G135:J140,MATCH(C25,DrawerSystem!G134:J134,0),0)</f>
        <v>9194530</v>
      </c>
      <c r="C41" s="424" t="str">
        <f>VLOOKUP(B41,Цены!$A:$B,2,0)</f>
        <v>Продольный релинг короба InnoTech Atira, NL470, цвет серебристый, левый</v>
      </c>
      <c r="D41" s="440">
        <f>D25</f>
        <v>1</v>
      </c>
      <c r="E41" s="426">
        <f>IFERROR(VLOOKUP(B41,Sale!$A:$E,5,0),VLOOKUP(B41,Цены!$A:$G,7,0))*D41</f>
        <v>514.07999999999993</v>
      </c>
      <c r="F41" s="181"/>
      <c r="G41" s="181"/>
      <c r="H41" s="540">
        <f>VLOOKUP(I26,DrawerSystem!$G$87:$J$92,MATCH(I25,DrawerSystem!$G$86:$J$86,0),0)</f>
        <v>9194701</v>
      </c>
      <c r="I41" s="424" t="str">
        <f>VLOOKUP(H41,Цены!$A:$B,2,0)</f>
        <v>Комплект надставок на боковину TopSide InnoTech Atira, H176, NL420, сталь, цвет серебристый</v>
      </c>
      <c r="J41" s="440">
        <f>J25</f>
        <v>1</v>
      </c>
      <c r="K41" s="426">
        <f>IFERROR(VLOOKUP(H41,Sale!$A:$E,5,0),VLOOKUP(H41,Цены!$A:$G,7,0))*J41</f>
        <v>2880.67</v>
      </c>
    </row>
    <row r="42" spans="2:11" ht="30.5" customHeight="1" thickBot="1" x14ac:dyDescent="0.7">
      <c r="B42" s="540">
        <f>VLOOKUP(C26,DrawerSystem!L135:O140,MATCH(C25,DrawerSystem!L134:O134,0),0)</f>
        <v>9194531</v>
      </c>
      <c r="C42" s="424" t="str">
        <f>VLOOKUP(B42,Цены!$A:$B,2,0)</f>
        <v>Продольный релинг короба InnoTech Atira, NL470, цвет серебристый, правый</v>
      </c>
      <c r="D42" s="440">
        <f>D25</f>
        <v>1</v>
      </c>
      <c r="E42" s="426">
        <f>IFERROR(VLOOKUP(B42,Sale!$A:$E,5,0),VLOOKUP(B42,Цены!$A:$G,7,0))*D42</f>
        <v>514.07999999999993</v>
      </c>
      <c r="F42" s="181"/>
      <c r="G42" s="181"/>
      <c r="H42" s="541">
        <f>VLOOKUP(I25,DrawerSystem!$L$87:$M$89,2,0)</f>
        <v>9194660</v>
      </c>
      <c r="I42" s="438" t="str">
        <f>VLOOKUP(H42,Цены!$A:$B,2,0)</f>
        <v>Комплект адаптеров TopSide InnoTech Atira, H176, цвет серый</v>
      </c>
      <c r="J42" s="439">
        <f>J25</f>
        <v>1</v>
      </c>
      <c r="K42" s="432">
        <f>IFERROR(VLOOKUP(H42,Sale!$A:$E,5,0),VLOOKUP(H42,Цены!$A:$G,7,0))*J42</f>
        <v>1305.47</v>
      </c>
    </row>
    <row r="43" spans="2:11" ht="30.5" customHeight="1" thickBot="1" x14ac:dyDescent="0.7">
      <c r="B43" s="541">
        <f>VLOOKUP(C25,DrawerSystem!G142:H144,2,0)</f>
        <v>9206256</v>
      </c>
      <c r="C43" s="438" t="str">
        <f>VLOOKUP(B43,Цены!$A:$B,2,0)</f>
        <v>Адаптер продольного релинга короба InnoTech Atira, цвет серебристый</v>
      </c>
      <c r="D43" s="439">
        <f>D25*2</f>
        <v>2</v>
      </c>
      <c r="E43" s="432">
        <f>IFERROR(VLOOKUP(B43,Sale!$A:$E,5,0),VLOOKUP(B43,Цены!$A:$G,7,0))*D43</f>
        <v>919.48</v>
      </c>
      <c r="F43" s="181"/>
      <c r="G43" s="181"/>
      <c r="H43" s="547"/>
      <c r="I43" s="181"/>
      <c r="J43" s="181"/>
      <c r="K43" s="181"/>
    </row>
    <row r="44" spans="2:11" ht="25.5" customHeight="1" x14ac:dyDescent="0.65">
      <c r="B44" s="203"/>
      <c r="C44" s="44"/>
      <c r="D44" s="32"/>
      <c r="E44" s="45"/>
      <c r="F44" s="181"/>
      <c r="G44" s="181"/>
      <c r="H44" s="203"/>
      <c r="I44" s="44"/>
      <c r="J44" s="32"/>
      <c r="K44" s="45"/>
    </row>
    <row r="45" spans="2:11" ht="15.5" customHeight="1" thickBot="1" x14ac:dyDescent="0.7">
      <c r="F45" s="181"/>
      <c r="G45" s="181"/>
    </row>
    <row r="46" spans="2:11" ht="15.5" customHeight="1" x14ac:dyDescent="0.65">
      <c r="B46" s="548" t="s">
        <v>9</v>
      </c>
      <c r="C46" s="17" t="s">
        <v>10</v>
      </c>
      <c r="D46" s="54" t="s">
        <v>16</v>
      </c>
      <c r="E46" s="18" t="s">
        <v>11</v>
      </c>
      <c r="F46" s="181"/>
      <c r="G46" s="181"/>
      <c r="H46" s="548" t="s">
        <v>9</v>
      </c>
      <c r="I46" s="17" t="s">
        <v>10</v>
      </c>
      <c r="J46" s="54" t="s">
        <v>16</v>
      </c>
      <c r="K46" s="18" t="s">
        <v>11</v>
      </c>
    </row>
    <row r="47" spans="2:11" ht="30.5" customHeight="1" x14ac:dyDescent="0.65">
      <c r="B47" s="540">
        <v>9236718</v>
      </c>
      <c r="C47" s="424" t="str">
        <f>VLOOKUP(B47,Цены!$A:$B,2,0)</f>
        <v>Штанга для синхронизации механизма Push to open / Push to open Silent, L2000, алюминий</v>
      </c>
      <c r="D47" s="473">
        <v>1</v>
      </c>
      <c r="E47" s="426">
        <f>IFERROR(VLOOKUP(B47,Sale!$A:$E,5,0),VLOOKUP(B47,Цены!$A:$G,7,0))*D47</f>
        <v>1143.98</v>
      </c>
      <c r="F47" s="181"/>
      <c r="G47" s="181"/>
      <c r="H47" s="540">
        <v>9236718</v>
      </c>
      <c r="I47" s="424" t="str">
        <f>VLOOKUP(H47,Цены!$A:$B,2,0)</f>
        <v>Штанга для синхронизации механизма Push to open / Push to open Silent, L2000, алюминий</v>
      </c>
      <c r="J47" s="473">
        <v>1</v>
      </c>
      <c r="K47" s="426">
        <f>IFERROR(VLOOKUP(H47,Sale!$A:$E,5,0),VLOOKUP(H47,Цены!$A:$G,7,0))*J47</f>
        <v>1143.98</v>
      </c>
    </row>
    <row r="48" spans="2:11" ht="30.5" customHeight="1" thickBot="1" x14ac:dyDescent="0.7">
      <c r="B48" s="580">
        <v>9219965</v>
      </c>
      <c r="C48" s="438" t="str">
        <f>VLOOKUP(B48,Цены!$A:$B,2,0)</f>
        <v>Адаптер для синхронизации для Push to open / Push to open Silent, тип B</v>
      </c>
      <c r="D48" s="474">
        <v>2</v>
      </c>
      <c r="E48" s="432">
        <f>IFERROR(VLOOKUP(B48,Sale!$A:$E,5,0),VLOOKUP(B48,Цены!$A:$G,7,0))*D48</f>
        <v>243.48</v>
      </c>
      <c r="F48" s="181"/>
      <c r="G48" s="181"/>
      <c r="H48" s="580">
        <v>9219965</v>
      </c>
      <c r="I48" s="438" t="str">
        <f>VLOOKUP(H48,Цены!$A:$B,2,0)</f>
        <v>Адаптер для синхронизации для Push to open / Push to open Silent, тип B</v>
      </c>
      <c r="J48" s="474">
        <v>2</v>
      </c>
      <c r="K48" s="432">
        <f>IFERROR(VLOOKUP(H48,Sale!$A:$E,5,0),VLOOKUP(H48,Цены!$A:$G,7,0))*J48</f>
        <v>243.48</v>
      </c>
    </row>
    <row r="49" spans="1:12" ht="25.5" customHeight="1" x14ac:dyDescent="0.65">
      <c r="B49" s="203"/>
      <c r="C49" s="44"/>
      <c r="D49" s="32"/>
      <c r="E49" s="45"/>
      <c r="F49" s="181"/>
      <c r="G49" s="181"/>
      <c r="H49" s="203"/>
      <c r="I49" s="44"/>
      <c r="J49" s="32"/>
      <c r="K49" s="45"/>
    </row>
    <row r="50" spans="1:12" ht="15.5" customHeight="1" thickBot="1" x14ac:dyDescent="0.7">
      <c r="F50" s="181"/>
      <c r="G50" s="181"/>
    </row>
    <row r="51" spans="1:12" ht="15" customHeight="1" x14ac:dyDescent="0.65">
      <c r="B51" s="548" t="s">
        <v>9</v>
      </c>
      <c r="C51" s="17" t="s">
        <v>10</v>
      </c>
      <c r="D51" s="54" t="s">
        <v>16</v>
      </c>
      <c r="E51" s="18" t="s">
        <v>11</v>
      </c>
      <c r="F51" s="181"/>
      <c r="G51" s="181"/>
      <c r="H51" s="548" t="s">
        <v>9</v>
      </c>
      <c r="I51" s="17" t="s">
        <v>10</v>
      </c>
      <c r="J51" s="54" t="s">
        <v>16</v>
      </c>
      <c r="K51" s="18" t="s">
        <v>11</v>
      </c>
    </row>
    <row r="52" spans="1:12" ht="30.5" customHeight="1" thickBot="1" x14ac:dyDescent="0.7">
      <c r="B52" s="541">
        <v>9236718</v>
      </c>
      <c r="C52" s="438" t="str">
        <f>VLOOKUP(B52,Цены!$A:$B,2,0)</f>
        <v>Штанга для синхронизации механизма Push to open / Push to open Silent, L2000, алюминий</v>
      </c>
      <c r="D52" s="474">
        <v>1</v>
      </c>
      <c r="E52" s="432">
        <f>IFERROR(VLOOKUP(B52,Sale!$A:$E,5,0),VLOOKUP(B52,Цены!$A:$G,7,0))*D52</f>
        <v>1143.98</v>
      </c>
      <c r="F52" s="181"/>
      <c r="G52" s="181"/>
      <c r="H52" s="541">
        <v>9236718</v>
      </c>
      <c r="I52" s="438" t="str">
        <f>VLOOKUP(H52,Цены!$A:$B,2,0)</f>
        <v>Штанга для синхронизации механизма Push to open / Push to open Silent, L2000, алюминий</v>
      </c>
      <c r="J52" s="474">
        <v>1</v>
      </c>
      <c r="K52" s="432">
        <f>IFERROR(VLOOKUP(H52,Sale!$A:$E,5,0),VLOOKUP(H52,Цены!$A:$G,7,0))*J52</f>
        <v>1143.98</v>
      </c>
    </row>
    <row r="53" spans="1:12" ht="15.5" customHeight="1" x14ac:dyDescent="0.65">
      <c r="B53" s="547"/>
      <c r="C53" s="181"/>
      <c r="D53" s="181"/>
      <c r="E53" s="181"/>
      <c r="F53" s="181"/>
      <c r="G53" s="181"/>
      <c r="H53" s="547"/>
      <c r="I53" s="181"/>
      <c r="J53" s="181"/>
      <c r="K53" s="181"/>
    </row>
    <row r="54" spans="1:12" ht="15.5" customHeight="1" x14ac:dyDescent="0.65">
      <c r="B54" s="547"/>
      <c r="C54" s="181"/>
      <c r="D54" s="181"/>
      <c r="E54" s="181"/>
      <c r="F54" s="181"/>
      <c r="G54" s="181"/>
      <c r="H54" s="547"/>
      <c r="I54" s="181"/>
      <c r="J54" s="181"/>
      <c r="K54" s="181"/>
    </row>
    <row r="55" spans="1:12" s="192" customFormat="1" ht="29.5" customHeight="1" x14ac:dyDescent="0.35">
      <c r="A55" s="873" t="s">
        <v>461</v>
      </c>
      <c r="B55" s="873"/>
      <c r="C55" s="873"/>
      <c r="D55" s="873"/>
      <c r="E55" s="873"/>
      <c r="F55" s="873"/>
      <c r="G55" s="873"/>
      <c r="H55" s="873"/>
      <c r="I55" s="873"/>
      <c r="J55" s="873"/>
      <c r="K55" s="873"/>
      <c r="L55" s="873"/>
    </row>
    <row r="56" spans="1:12" ht="15.5" customHeight="1" thickBot="1" x14ac:dyDescent="0.7">
      <c r="B56" s="547"/>
      <c r="C56" s="181"/>
      <c r="D56" s="181"/>
      <c r="E56" s="181"/>
      <c r="F56" s="181"/>
      <c r="G56" s="181"/>
      <c r="H56" s="547"/>
      <c r="I56" s="181"/>
      <c r="J56" s="181"/>
      <c r="K56" s="181"/>
    </row>
    <row r="57" spans="1:12" ht="21.5" customHeight="1" x14ac:dyDescent="0.65">
      <c r="B57" s="874" t="s">
        <v>464</v>
      </c>
      <c r="C57" s="875"/>
      <c r="D57" s="875"/>
      <c r="E57" s="876"/>
      <c r="F57" s="181"/>
      <c r="G57" s="181"/>
      <c r="H57" s="874" t="s">
        <v>467</v>
      </c>
      <c r="I57" s="875"/>
      <c r="J57" s="875"/>
      <c r="K57" s="876"/>
    </row>
    <row r="58" spans="1:12" ht="173" customHeight="1" x14ac:dyDescent="0.65">
      <c r="B58" s="569"/>
      <c r="C58" s="166"/>
      <c r="D58" s="166"/>
      <c r="E58" s="167"/>
      <c r="F58" s="181"/>
      <c r="G58" s="181"/>
      <c r="H58" s="569"/>
      <c r="I58" s="166"/>
      <c r="J58" s="166"/>
      <c r="K58" s="167"/>
    </row>
    <row r="59" spans="1:12" ht="15.5" customHeight="1" x14ac:dyDescent="0.65">
      <c r="B59" s="569"/>
      <c r="C59" s="166"/>
      <c r="D59" s="166"/>
      <c r="E59" s="167"/>
      <c r="F59" s="181"/>
      <c r="G59" s="181"/>
      <c r="H59" s="569"/>
      <c r="I59" s="166"/>
      <c r="J59" s="166"/>
      <c r="K59" s="167"/>
    </row>
    <row r="60" spans="1:12" ht="15.5" customHeight="1" thickBot="1" x14ac:dyDescent="0.7">
      <c r="B60" s="569"/>
      <c r="C60" s="166"/>
      <c r="D60" s="166"/>
      <c r="E60" s="167"/>
      <c r="F60" s="181"/>
      <c r="G60" s="181"/>
      <c r="H60" s="569"/>
      <c r="I60" s="166"/>
      <c r="J60" s="166"/>
      <c r="K60" s="167"/>
    </row>
    <row r="61" spans="1:12" ht="18.5" customHeight="1" x14ac:dyDescent="0.65">
      <c r="B61" s="544" t="s">
        <v>80</v>
      </c>
      <c r="C61" s="292" t="s">
        <v>67</v>
      </c>
      <c r="D61" s="731">
        <v>1</v>
      </c>
      <c r="E61" s="734">
        <f>SUM(E66:E69)</f>
        <v>12770.27</v>
      </c>
      <c r="F61" s="181"/>
      <c r="G61" s="181"/>
      <c r="H61" s="544" t="s">
        <v>80</v>
      </c>
      <c r="I61" s="292" t="s">
        <v>67</v>
      </c>
      <c r="J61" s="731">
        <v>1</v>
      </c>
      <c r="K61" s="734">
        <f>SUM(K66:K70)</f>
        <v>12071.57</v>
      </c>
    </row>
    <row r="62" spans="1:12" ht="18.5" customHeight="1" x14ac:dyDescent="0.65">
      <c r="B62" s="545" t="s">
        <v>81</v>
      </c>
      <c r="C62" s="293" t="s">
        <v>122</v>
      </c>
      <c r="D62" s="732"/>
      <c r="E62" s="735"/>
      <c r="F62" s="181"/>
      <c r="G62" s="181"/>
      <c r="H62" s="545" t="s">
        <v>81</v>
      </c>
      <c r="I62" s="293" t="s">
        <v>117</v>
      </c>
      <c r="J62" s="732"/>
      <c r="K62" s="735"/>
    </row>
    <row r="63" spans="1:12" ht="18.5" customHeight="1" x14ac:dyDescent="0.65">
      <c r="B63" s="545" t="s">
        <v>118</v>
      </c>
      <c r="C63" s="293" t="s">
        <v>119</v>
      </c>
      <c r="D63" s="733"/>
      <c r="E63" s="736"/>
      <c r="F63" s="181"/>
      <c r="G63" s="181"/>
      <c r="H63" s="545" t="s">
        <v>118</v>
      </c>
      <c r="I63" s="293" t="s">
        <v>119</v>
      </c>
      <c r="J63" s="733"/>
      <c r="K63" s="736"/>
    </row>
    <row r="64" spans="1:12" ht="18.5" customHeight="1" x14ac:dyDescent="0.65">
      <c r="B64" s="545" t="s">
        <v>343</v>
      </c>
      <c r="C64" s="293" t="s">
        <v>344</v>
      </c>
      <c r="D64" s="865"/>
      <c r="E64" s="866"/>
      <c r="F64" s="181"/>
      <c r="G64" s="181"/>
      <c r="H64" s="545" t="s">
        <v>343</v>
      </c>
      <c r="I64" s="293" t="s">
        <v>348</v>
      </c>
      <c r="J64" s="865"/>
      <c r="K64" s="866"/>
    </row>
    <row r="65" spans="2:11" ht="15.5" customHeight="1" x14ac:dyDescent="0.65">
      <c r="B65" s="558" t="s">
        <v>9</v>
      </c>
      <c r="C65" s="35" t="s">
        <v>10</v>
      </c>
      <c r="D65" s="35" t="s">
        <v>16</v>
      </c>
      <c r="E65" s="49" t="s">
        <v>11</v>
      </c>
      <c r="F65" s="181"/>
      <c r="G65" s="181"/>
      <c r="H65" s="558" t="s">
        <v>9</v>
      </c>
      <c r="I65" s="35" t="s">
        <v>10</v>
      </c>
      <c r="J65" s="35" t="s">
        <v>16</v>
      </c>
      <c r="K65" s="49" t="s">
        <v>11</v>
      </c>
    </row>
    <row r="66" spans="2:11" ht="30.5" customHeight="1" x14ac:dyDescent="0.65">
      <c r="B66" s="540">
        <f>VLOOKUP(C62,CHOOSE(IF(C63="Полное выдвижение с демпфером",1,IF(C63="Частичное выдвижение с демпфером",2,IF(C63="Push to Open полное выдвижение",3,IF(C63="Push to Open Silent System нагрузка до 10 кг",4,5)))),DrawerSystem!$B$17:$E$22,DrawerSystem!$B$27:$E$32,DrawerSystem!$B$37:$E$42,DrawerSystem!$B$107:$E$112,DrawerSystem!$B$117:$E$122),MATCH(C61,DrawerSystem!$B$16:$E$16,0),0)</f>
        <v>9234541</v>
      </c>
      <c r="C66" s="424" t="str">
        <f>VLOOKUP(B66,Цены!$A:$B,2,0)</f>
        <v>Комплект ящика InnoTech Atira с направляющими Quadro Silent System полного выдвижения, H70, NL260, цвет антрацит</v>
      </c>
      <c r="D66" s="440">
        <f>D61</f>
        <v>1</v>
      </c>
      <c r="E66" s="426">
        <f>IFERROR(VLOOKUP(B66,Sale!$A:$E,5,0),VLOOKUP(B66,Цены!$A:$G,7,0))*D66</f>
        <v>5009.8200000000006</v>
      </c>
      <c r="F66" s="181"/>
      <c r="G66" s="181"/>
      <c r="H66" s="540">
        <f>VLOOKUP(I62,CHOOSE(IF(I63="Полное выдвижение с демпфером",1,IF(I63="Частичное выдвижение с демпфером",2,IF(I63="Push to Open полное выдвижение",3,4))),DrawerSystem!B47:E52,DrawerSystem!B57:E62,DrawerSystem!B67:E72,DrawerSystem!B127:E132,),MATCH(I61,DrawerSystem!$B$16:$E$16,0),0)</f>
        <v>9234551</v>
      </c>
      <c r="I66" s="475" t="str">
        <f>VLOOKUP(H66,Цены!$A:$B,2,0)</f>
        <v>Комплект короба InnoTech Atira с направляющими Quadro Silent System полного выдвижения, H144, NL470, с релингами, цвет антрацит</v>
      </c>
      <c r="J66" s="440">
        <f>J61</f>
        <v>1</v>
      </c>
      <c r="K66" s="426">
        <f>IFERROR(VLOOKUP(H66,Sale!$A:$E,5,0),VLOOKUP(H66,Цены!$A:$G,7,0))*J66</f>
        <v>6711.0199999999995</v>
      </c>
    </row>
    <row r="67" spans="2:11" ht="30.5" customHeight="1" x14ac:dyDescent="0.65">
      <c r="B67" s="581">
        <f>VLOOKUP(C64,'Internal drawer'!$B$34:$E$37,MATCH(C61,'Internal drawer'!$B$33:$E$33,0),0)</f>
        <v>9194766</v>
      </c>
      <c r="C67" s="475" t="str">
        <f>VLOOKUP(B67,Цены!$A:$B,2,0)</f>
        <v>Передняя панель внутреннего ящика 100 InnoTech Atira, L2000, алюминий, цвет антрацит</v>
      </c>
      <c r="D67" s="476">
        <f>D61</f>
        <v>1</v>
      </c>
      <c r="E67" s="426">
        <f>IFERROR(VLOOKUP(B67,Sale!$A:$E,5,0),VLOOKUP(B67,Цены!$A:$G,7,0))*D67</f>
        <v>6756.2000000000007</v>
      </c>
      <c r="F67" s="181"/>
      <c r="G67" s="181"/>
      <c r="H67" s="581">
        <f>VLOOKUP(I64,'Internal drawer'!$B$164:$E$166,MATCH(I61,'Internal drawer'!$B$164:$E$164,0),0)</f>
        <v>9293511</v>
      </c>
      <c r="I67" s="475" t="str">
        <f>VLOOKUP(H67,Цены!$A:$B,2,0)</f>
        <v>Передняя панель внутреннего короба 100 InnoTech Atira, H144, KB600, цвет антрацит</v>
      </c>
      <c r="J67" s="476">
        <f>J61</f>
        <v>1</v>
      </c>
      <c r="K67" s="426">
        <f>IFERROR(VLOOKUP(H67,Sale!$A:$E,5,0),VLOOKUP(H67,Цены!$A:$G,7,0))*J67</f>
        <v>5360.55</v>
      </c>
    </row>
    <row r="68" spans="2:11" ht="30.5" customHeight="1" x14ac:dyDescent="0.65">
      <c r="B68" s="581">
        <f>VLOOKUP(C64,'Internal drawer'!$B$48:$E$51,MATCH(C61,'Internal drawer'!$B$47:$E$47,0),0)</f>
        <v>9196349</v>
      </c>
      <c r="C68" s="475" t="str">
        <f>IFERROR(VLOOKUP(B68,Цены!$A:$B,2,0),"-")</f>
        <v>Комплект соединителей передней панели внутреннего ящика 100 InnoTech Atira, H70, цвет антрацит</v>
      </c>
      <c r="D68" s="476">
        <f>D61</f>
        <v>1</v>
      </c>
      <c r="E68" s="477">
        <f>IFERROR(VLOOKUP(B68,Sale!$A:$E,5,0),VLOOKUP(B68,Цены!$A:$G,7,0))*D68</f>
        <v>1004.25</v>
      </c>
      <c r="F68" s="181"/>
      <c r="G68" s="181"/>
      <c r="H68" s="581" t="str">
        <f>VLOOKUP(I64,'Internal drawer'!$B$170:$E$171,MATCH(I61,'Internal drawer'!$B$169:$E$169,0),0)</f>
        <v>-</v>
      </c>
      <c r="I68" s="475" t="str">
        <f>IFERROR(VLOOKUP(H68,Цены!$A:$B,2,0),"-")</f>
        <v>-</v>
      </c>
      <c r="J68" s="476">
        <f>J61</f>
        <v>1</v>
      </c>
      <c r="K68" s="477">
        <f>IFERROR(VLOOKUP(H68,Sale!$A:$E,5,0),VLOOKUP(H68,Цены!$A:$G,7,0))*J68</f>
        <v>0</v>
      </c>
    </row>
    <row r="69" spans="2:11" ht="30.5" customHeight="1" thickBot="1" x14ac:dyDescent="0.7">
      <c r="B69" s="582" t="str">
        <f>VLOOKUP(C62,CHOOSE(IF(C63="Полное выдвижение с демпфером",1,IF(C63="Частичное выдвижение с демпфером",2,IF(C63="Push to Open полное выдвижение",3,IF(C63="Push to Open Silent System нагрузка до 10 кг",4,5)))),DrawerSystem!G17:J22,DrawerSystem!G27:J32,DrawerSystem!G37:J42,DrawerSystem!G47:J52,DrawerSystem!G57:J62),MATCH(C61,DrawerSystem!$B$16:$E$16,0),0)</f>
        <v>-</v>
      </c>
      <c r="C69" s="478" t="str">
        <f>IFERROR(VLOOKUP(B69,Цены!$A:$B,2,0),"-")</f>
        <v>-</v>
      </c>
      <c r="D69" s="479">
        <f>D61</f>
        <v>1</v>
      </c>
      <c r="E69" s="480">
        <f>IFERROR(VLOOKUP(B69,Sale!$A:$E,5,0),VLOOKUP(B69,Цены!$A:$G,7,0))*D69</f>
        <v>0</v>
      </c>
      <c r="F69" s="181"/>
      <c r="G69" s="181"/>
      <c r="H69" s="581" t="str">
        <f>VLOOKUP(I64,'Internal drawer'!$B$175:$E$176,MATCH(I61,'Internal drawer'!$B$174:$E$174,0),0)</f>
        <v>-</v>
      </c>
      <c r="I69" s="475" t="str">
        <f>IFERROR(VLOOKUP(H69,Цены!$A:$B,2,0),"-")</f>
        <v>-</v>
      </c>
      <c r="J69" s="481">
        <f>J61</f>
        <v>1</v>
      </c>
      <c r="K69" s="477">
        <f>IFERROR(VLOOKUP(H69,Sale!$A:$E,5,0),VLOOKUP(H69,Цены!$A:$G,7,0))*J69</f>
        <v>0</v>
      </c>
    </row>
    <row r="70" spans="2:11" ht="30.5" customHeight="1" thickBot="1" x14ac:dyDescent="0.4">
      <c r="B70" s="203"/>
      <c r="C70" s="214"/>
      <c r="D70" s="32"/>
      <c r="E70" s="45"/>
      <c r="H70" s="582" t="str">
        <f>VLOOKUP(I62,CHOOSE(IF(I63="Полное выдвижение с демпфером",1,IF(I63="Частичное выдвижение с демпфером",2,IF(I63="Push to Open полное выдвижение",3,4))),DrawerSystem!$G$17:$J$22,DrawerSystem!$G$27:$J$32,DrawerSystem!$G$37:$J$42,DrawerSystem!$G$57:$J$62,),MATCH(I61,DrawerSystem!$B$16:$E$16,0),0)</f>
        <v>-</v>
      </c>
      <c r="I70" s="478" t="str">
        <f>IFERROR(VLOOKUP(H70,Цены!$A:$B,2,0),"-")</f>
        <v>-</v>
      </c>
      <c r="J70" s="482">
        <f>J61</f>
        <v>1</v>
      </c>
      <c r="K70" s="480">
        <f>IFERROR(VLOOKUP(H70,Sale!$A:$E,5,0),VLOOKUP(H70,Цены!$A:$G,7,0))*J70</f>
        <v>0</v>
      </c>
    </row>
    <row r="71" spans="2:11" ht="53.5" customHeight="1" thickBot="1" x14ac:dyDescent="0.4">
      <c r="H71" s="583"/>
      <c r="I71" s="298"/>
      <c r="J71" s="299"/>
      <c r="K71" s="300"/>
    </row>
    <row r="72" spans="2:11" ht="14.5" customHeight="1" x14ac:dyDescent="0.35">
      <c r="B72" s="548" t="s">
        <v>9</v>
      </c>
      <c r="C72" s="17" t="s">
        <v>10</v>
      </c>
      <c r="D72" s="17" t="s">
        <v>16</v>
      </c>
      <c r="E72" s="18" t="s">
        <v>11</v>
      </c>
      <c r="H72" s="548" t="s">
        <v>9</v>
      </c>
      <c r="I72" s="17" t="s">
        <v>10</v>
      </c>
      <c r="J72" s="17" t="s">
        <v>16</v>
      </c>
      <c r="K72" s="18" t="s">
        <v>11</v>
      </c>
    </row>
    <row r="73" spans="2:11" ht="30.5" customHeight="1" thickBot="1" x14ac:dyDescent="0.4">
      <c r="B73" s="541">
        <f>VLOOKUP(C61,DrawerSystem!$L$92:$M$94,2,0)</f>
        <v>9235837</v>
      </c>
      <c r="C73" s="438" t="str">
        <f>VLOOKUP(B73,Цены!$A:$B,2,0)</f>
        <v>Фиксатор внутреннего ящика InnoTech Atira, цвет антрацит</v>
      </c>
      <c r="D73" s="439">
        <f>D61</f>
        <v>1</v>
      </c>
      <c r="E73" s="432">
        <f>IFERROR(VLOOKUP(B73,Sale!$A:$E,5,0),VLOOKUP(B73,Цены!$A:$G,7,0))*D73</f>
        <v>965.6099999999999</v>
      </c>
      <c r="H73" s="541">
        <f>VLOOKUP(I61,DrawerSystem!$L$92:$M$94,2,0)</f>
        <v>9235837</v>
      </c>
      <c r="I73" s="438" t="str">
        <f>VLOOKUP(H73,Цены!$A:$B,2,0)</f>
        <v>Фиксатор внутреннего ящика InnoTech Atira, цвет антрацит</v>
      </c>
      <c r="J73" s="439">
        <f>J61</f>
        <v>1</v>
      </c>
      <c r="K73" s="432">
        <f>IFERROR(VLOOKUP(H73,Sale!$A:$E,5,0),VLOOKUP(H73,Цены!$A:$G,7,0))*J73</f>
        <v>965.6099999999999</v>
      </c>
    </row>
    <row r="74" spans="2:11" ht="25.5" customHeight="1" x14ac:dyDescent="0.65">
      <c r="B74" s="203"/>
      <c r="C74" s="44"/>
      <c r="D74" s="32"/>
      <c r="E74" s="45"/>
      <c r="F74" s="181"/>
      <c r="G74" s="181"/>
      <c r="H74" s="203"/>
      <c r="I74" s="44"/>
      <c r="J74" s="32"/>
      <c r="K74" s="45"/>
    </row>
    <row r="75" spans="2:11" ht="14.5" customHeight="1" thickBot="1" x14ac:dyDescent="0.7">
      <c r="F75" s="181"/>
      <c r="G75" s="181"/>
    </row>
    <row r="76" spans="2:11" ht="14.5" customHeight="1" x14ac:dyDescent="0.65">
      <c r="B76" s="548" t="s">
        <v>9</v>
      </c>
      <c r="C76" s="17" t="s">
        <v>10</v>
      </c>
      <c r="D76" s="54" t="s">
        <v>16</v>
      </c>
      <c r="E76" s="18" t="s">
        <v>11</v>
      </c>
      <c r="F76" s="181"/>
      <c r="G76" s="181"/>
      <c r="H76" s="548" t="s">
        <v>9</v>
      </c>
      <c r="I76" s="17" t="s">
        <v>10</v>
      </c>
      <c r="J76" s="54" t="s">
        <v>16</v>
      </c>
      <c r="K76" s="18" t="s">
        <v>11</v>
      </c>
    </row>
    <row r="77" spans="2:11" ht="30.5" customHeight="1" x14ac:dyDescent="0.65">
      <c r="B77" s="540">
        <v>9236718</v>
      </c>
      <c r="C77" s="424" t="str">
        <f>VLOOKUP(B77,Цены!$A:$B,2,0)</f>
        <v>Штанга для синхронизации механизма Push to open / Push to open Silent, L2000, алюминий</v>
      </c>
      <c r="D77" s="473">
        <v>1</v>
      </c>
      <c r="E77" s="426">
        <f>IFERROR(VLOOKUP(B77,Sale!$A:$E,5,0),VLOOKUP(B77,Цены!$A:$G,7,0))*D77</f>
        <v>1143.98</v>
      </c>
      <c r="F77" s="181"/>
      <c r="G77" s="181"/>
      <c r="H77" s="540">
        <v>9236718</v>
      </c>
      <c r="I77" s="424" t="str">
        <f>VLOOKUP(H77,Цены!$A:$B,2,0)</f>
        <v>Штанга для синхронизации механизма Push to open / Push to open Silent, L2000, алюминий</v>
      </c>
      <c r="J77" s="473">
        <v>1</v>
      </c>
      <c r="K77" s="426">
        <f>IFERROR(VLOOKUP(H77,Sale!$A:$E,5,0),VLOOKUP(H77,Цены!$A:$G,7,0))*J77</f>
        <v>1143.98</v>
      </c>
    </row>
    <row r="78" spans="2:11" ht="30.5" customHeight="1" thickBot="1" x14ac:dyDescent="0.7">
      <c r="B78" s="580">
        <v>9219965</v>
      </c>
      <c r="C78" s="438" t="str">
        <f>VLOOKUP(B78,Цены!$A:$B,2,0)</f>
        <v>Адаптер для синхронизации для Push to open / Push to open Silent, тип B</v>
      </c>
      <c r="D78" s="474">
        <v>2</v>
      </c>
      <c r="E78" s="432">
        <f>IFERROR(VLOOKUP(B78,Sale!$A:$E,5,0),VLOOKUP(B78,Цены!$A:$G,7,0))*D78</f>
        <v>243.48</v>
      </c>
      <c r="F78" s="181"/>
      <c r="G78" s="181"/>
      <c r="H78" s="580">
        <v>9219965</v>
      </c>
      <c r="I78" s="438" t="str">
        <f>VLOOKUP(H78,Цены!$A:$B,2,0)</f>
        <v>Адаптер для синхронизации для Push to open / Push to open Silent, тип B</v>
      </c>
      <c r="J78" s="474">
        <v>2</v>
      </c>
      <c r="K78" s="432">
        <f>IFERROR(VLOOKUP(H78,Sale!$A:$E,5,0),VLOOKUP(H78,Цены!$A:$G,7,0))*J78</f>
        <v>243.48</v>
      </c>
    </row>
    <row r="79" spans="2:11" ht="25.5" customHeight="1" x14ac:dyDescent="0.65">
      <c r="B79" s="203"/>
      <c r="C79" s="44"/>
      <c r="D79" s="32"/>
      <c r="E79" s="45"/>
      <c r="F79" s="181"/>
      <c r="G79" s="181"/>
      <c r="H79" s="203"/>
      <c r="I79" s="44"/>
      <c r="J79" s="32"/>
      <c r="K79" s="45"/>
    </row>
    <row r="80" spans="2:11" ht="14.5" customHeight="1" thickBot="1" x14ac:dyDescent="0.7">
      <c r="F80" s="181"/>
      <c r="G80" s="181"/>
    </row>
    <row r="81" spans="1:12" ht="14.5" customHeight="1" x14ac:dyDescent="0.65">
      <c r="B81" s="548" t="s">
        <v>9</v>
      </c>
      <c r="C81" s="17" t="s">
        <v>10</v>
      </c>
      <c r="D81" s="54" t="s">
        <v>16</v>
      </c>
      <c r="E81" s="18" t="s">
        <v>11</v>
      </c>
      <c r="F81" s="181"/>
      <c r="G81" s="181"/>
      <c r="H81" s="548" t="s">
        <v>9</v>
      </c>
      <c r="I81" s="17" t="s">
        <v>10</v>
      </c>
      <c r="J81" s="54" t="s">
        <v>16</v>
      </c>
      <c r="K81" s="18" t="s">
        <v>11</v>
      </c>
    </row>
    <row r="82" spans="1:12" ht="30.5" customHeight="1" thickBot="1" x14ac:dyDescent="0.7">
      <c r="B82" s="541">
        <v>9236718</v>
      </c>
      <c r="C82" s="438" t="str">
        <f>VLOOKUP(B82,Цены!$A:$B,2,0)</f>
        <v>Штанга для синхронизации механизма Push to open / Push to open Silent, L2000, алюминий</v>
      </c>
      <c r="D82" s="474">
        <v>1</v>
      </c>
      <c r="E82" s="432">
        <f>IFERROR(VLOOKUP(B82,Sale!$A:$E,5,0),VLOOKUP(B82,Цены!$A:$G,7,0))*D82</f>
        <v>1143.98</v>
      </c>
      <c r="F82" s="181"/>
      <c r="G82" s="181"/>
      <c r="H82" s="541">
        <v>9236718</v>
      </c>
      <c r="I82" s="438" t="str">
        <f>VLOOKUP(H82,Цены!$A:$B,2,0)</f>
        <v>Штанга для синхронизации механизма Push to open / Push to open Silent, L2000, алюминий</v>
      </c>
      <c r="J82" s="474">
        <v>1</v>
      </c>
      <c r="K82" s="432">
        <f>IFERROR(VLOOKUP(H82,Sale!$A:$E,5,0),VLOOKUP(H82,Цены!$A:$G,7,0))*J82</f>
        <v>1143.98</v>
      </c>
    </row>
    <row r="83" spans="1:12" ht="14.5" customHeight="1" x14ac:dyDescent="0.35">
      <c r="B83" s="203"/>
      <c r="C83" s="214"/>
      <c r="D83" s="32"/>
      <c r="E83" s="45"/>
      <c r="H83" s="583"/>
      <c r="I83" s="298"/>
      <c r="J83" s="299"/>
      <c r="K83" s="300"/>
    </row>
    <row r="84" spans="1:12" ht="14.5" customHeight="1" x14ac:dyDescent="0.35">
      <c r="B84" s="203"/>
      <c r="C84" s="214"/>
      <c r="D84" s="32"/>
      <c r="E84" s="45"/>
      <c r="H84" s="583"/>
      <c r="I84" s="298"/>
      <c r="J84" s="299"/>
      <c r="K84" s="300"/>
    </row>
    <row r="85" spans="1:12" s="192" customFormat="1" ht="28.5" x14ac:dyDescent="0.65">
      <c r="A85" s="753" t="s">
        <v>635</v>
      </c>
      <c r="B85" s="753"/>
      <c r="C85" s="753"/>
      <c r="D85" s="753"/>
      <c r="E85" s="753"/>
      <c r="F85" s="753"/>
      <c r="G85" s="753"/>
      <c r="H85" s="753"/>
      <c r="I85" s="753"/>
      <c r="J85" s="753"/>
      <c r="K85" s="753"/>
      <c r="L85" s="753"/>
    </row>
    <row r="86" spans="1:12" ht="14.5" customHeight="1" thickBot="1" x14ac:dyDescent="0.4">
      <c r="B86" s="203"/>
      <c r="C86" s="214"/>
      <c r="D86" s="32"/>
      <c r="E86" s="45"/>
      <c r="H86" s="583"/>
      <c r="I86" s="298"/>
      <c r="J86" s="299"/>
      <c r="K86" s="300"/>
    </row>
    <row r="87" spans="1:12" ht="21.5" customHeight="1" x14ac:dyDescent="0.65">
      <c r="B87" s="797" t="s">
        <v>465</v>
      </c>
      <c r="C87" s="798"/>
      <c r="D87" s="798"/>
      <c r="E87" s="799"/>
      <c r="F87" s="181"/>
      <c r="G87" s="181"/>
      <c r="H87" s="797" t="s">
        <v>466</v>
      </c>
      <c r="I87" s="798"/>
      <c r="J87" s="798"/>
      <c r="K87" s="799"/>
    </row>
    <row r="88" spans="1:12" ht="173" customHeight="1" thickBot="1" x14ac:dyDescent="0.7">
      <c r="B88" s="569"/>
      <c r="C88" s="240"/>
      <c r="D88" s="240"/>
      <c r="E88" s="167"/>
      <c r="F88" s="181"/>
      <c r="G88" s="181"/>
      <c r="H88" s="589"/>
      <c r="I88" s="32"/>
      <c r="J88" s="32"/>
      <c r="K88" s="59"/>
    </row>
    <row r="89" spans="1:12" ht="18.5" customHeight="1" x14ac:dyDescent="0.65">
      <c r="B89" s="544" t="s">
        <v>80</v>
      </c>
      <c r="C89" s="292" t="s">
        <v>69</v>
      </c>
      <c r="D89" s="737">
        <v>1</v>
      </c>
      <c r="E89" s="739">
        <f>SUM(E94:E103)</f>
        <v>10538.68</v>
      </c>
      <c r="F89" s="181"/>
      <c r="G89" s="181"/>
      <c r="H89" s="544" t="s">
        <v>80</v>
      </c>
      <c r="I89" s="292" t="s">
        <v>82</v>
      </c>
      <c r="J89" s="737">
        <v>1</v>
      </c>
      <c r="K89" s="739">
        <f>SUM(K94:K103)</f>
        <v>11675.660000000003</v>
      </c>
    </row>
    <row r="90" spans="1:12" ht="18.5" customHeight="1" x14ac:dyDescent="0.65">
      <c r="B90" s="545" t="s">
        <v>81</v>
      </c>
      <c r="C90" s="293" t="s">
        <v>117</v>
      </c>
      <c r="D90" s="738"/>
      <c r="E90" s="740"/>
      <c r="F90" s="181"/>
      <c r="G90" s="181"/>
      <c r="H90" s="545" t="s">
        <v>81</v>
      </c>
      <c r="I90" s="293" t="s">
        <v>117</v>
      </c>
      <c r="J90" s="738"/>
      <c r="K90" s="740"/>
    </row>
    <row r="91" spans="1:12" ht="18.5" customHeight="1" x14ac:dyDescent="0.65">
      <c r="B91" s="545" t="s">
        <v>118</v>
      </c>
      <c r="C91" s="293" t="s">
        <v>119</v>
      </c>
      <c r="D91" s="738"/>
      <c r="E91" s="740"/>
      <c r="F91" s="181"/>
      <c r="G91" s="181"/>
      <c r="H91" s="545" t="s">
        <v>118</v>
      </c>
      <c r="I91" s="293" t="s">
        <v>119</v>
      </c>
      <c r="J91" s="738"/>
      <c r="K91" s="740"/>
    </row>
    <row r="92" spans="1:12" ht="14.5" customHeight="1" x14ac:dyDescent="0.65">
      <c r="B92" s="862"/>
      <c r="C92" s="863"/>
      <c r="D92" s="863"/>
      <c r="E92" s="864"/>
      <c r="F92" s="181"/>
      <c r="G92" s="181"/>
      <c r="H92" s="862"/>
      <c r="I92" s="863"/>
      <c r="J92" s="863"/>
      <c r="K92" s="864"/>
    </row>
    <row r="93" spans="1:12" ht="14.5" customHeight="1" x14ac:dyDescent="0.65">
      <c r="B93" s="558" t="s">
        <v>9</v>
      </c>
      <c r="C93" s="35" t="s">
        <v>10</v>
      </c>
      <c r="D93" s="35" t="s">
        <v>16</v>
      </c>
      <c r="E93" s="49" t="s">
        <v>11</v>
      </c>
      <c r="F93" s="181"/>
      <c r="G93" s="181"/>
      <c r="H93" s="558" t="s">
        <v>9</v>
      </c>
      <c r="I93" s="35" t="s">
        <v>10</v>
      </c>
      <c r="J93" s="35" t="s">
        <v>16</v>
      </c>
      <c r="K93" s="49" t="s">
        <v>11</v>
      </c>
    </row>
    <row r="94" spans="1:12" ht="30.5" customHeight="1" x14ac:dyDescent="0.65">
      <c r="B94" s="540">
        <f>VLOOKUP(C90,DrawerSystem!$B$177:$E$182,MATCH(C89,DrawerSystem!$B$176:$E$176,0),0)</f>
        <v>9194412</v>
      </c>
      <c r="C94" s="424" t="str">
        <f>VLOOKUP(B94,Цены!$A:$B,2,0)</f>
        <v>Боковина ящика InnoTech Atira, H70, NL470, цвет белый, левая</v>
      </c>
      <c r="D94" s="440">
        <f>D89</f>
        <v>1</v>
      </c>
      <c r="E94" s="426">
        <f>IFERROR(VLOOKUP(B94,Sale!$A:$E,5,0),VLOOKUP(B94,Цены!$A:$G,7,0))*D94</f>
        <v>1052.6300000000001</v>
      </c>
      <c r="F94" s="181"/>
      <c r="G94" s="181"/>
      <c r="H94" s="540">
        <f>VLOOKUP(I90,DrawerSystem!$B$177:$E$182,MATCH(I89,DrawerSystem!$B$176:$E$176,0),0)</f>
        <v>9194398</v>
      </c>
      <c r="I94" s="424" t="str">
        <f>VLOOKUP(H94,Цены!$A:$B,2,0)</f>
        <v>Боковина ящика InnoTech Atira, H70, NL470, цвет серебристый, левая</v>
      </c>
      <c r="J94" s="440">
        <f>J89</f>
        <v>1</v>
      </c>
      <c r="K94" s="426">
        <f>IFERROR(VLOOKUP(H94,Sale!$A:$E,5,0),VLOOKUP(H94,Цены!$A:$G,7,0))*J94</f>
        <v>1052.6300000000001</v>
      </c>
    </row>
    <row r="95" spans="1:12" ht="30.5" customHeight="1" x14ac:dyDescent="0.65">
      <c r="B95" s="540">
        <f>VLOOKUP(C90,DrawerSystem!$B$187:$E$192,MATCH(C89,DrawerSystem!$B$186:$E$186,0),0)</f>
        <v>9194413</v>
      </c>
      <c r="C95" s="424" t="str">
        <f>VLOOKUP(B95,Цены!$A:$B,2,0)</f>
        <v>Боковина ящика InnoTech Atira, H70, NL470, цвет белый, правая</v>
      </c>
      <c r="D95" s="440">
        <f>D89</f>
        <v>1</v>
      </c>
      <c r="E95" s="426">
        <f>IFERROR(VLOOKUP(B95,Sale!$A:$E,5,0),VLOOKUP(B95,Цены!$A:$G,7,0))*D95</f>
        <v>1052.6300000000001</v>
      </c>
      <c r="F95" s="181"/>
      <c r="G95" s="181"/>
      <c r="H95" s="540">
        <f>VLOOKUP(I90,DrawerSystem!$B$187:$E$192,MATCH(I89,DrawerSystem!$B$186:$E$186,0),0)</f>
        <v>9194399</v>
      </c>
      <c r="I95" s="424" t="str">
        <f>VLOOKUP(H95,Цены!$A:$B,2,0)</f>
        <v>Боковина ящика InnoTech Atira, H70, NL470, цвет серебристый, правая</v>
      </c>
      <c r="J95" s="440">
        <f>J89</f>
        <v>1</v>
      </c>
      <c r="K95" s="426">
        <f>IFERROR(VLOOKUP(H95,Sale!$A:$E,5,0),VLOOKUP(H95,Цены!$A:$G,7,0))*J95</f>
        <v>1052.6300000000001</v>
      </c>
    </row>
    <row r="96" spans="1:12" ht="30.5" customHeight="1" x14ac:dyDescent="0.35">
      <c r="B96" s="540">
        <f>VLOOKUP(C89,DrawerSystem!$G$95:$H$97,2,0)</f>
        <v>9194635</v>
      </c>
      <c r="C96" s="424" t="str">
        <f>VLOOKUP(B96,Цены!$A:$B,2,0)</f>
        <v>Соединитель задней стенки InnoTech Atira, H144, цвет белый, левый</v>
      </c>
      <c r="D96" s="440">
        <f>D89</f>
        <v>1</v>
      </c>
      <c r="E96" s="426">
        <f>IFERROR(VLOOKUP(B96,Sale!$A:$E,5,0),VLOOKUP(B96,Цены!$A:$G,7,0))*D96</f>
        <v>461.38</v>
      </c>
      <c r="H96" s="540">
        <f>VLOOKUP(I89,DrawerSystem!J95:K97,2,0)</f>
        <v>9027831</v>
      </c>
      <c r="I96" s="424" t="str">
        <f>VLOOKUP(H96,Цены!$A:$B,2,0)</f>
        <v>Соединитель задней стенки InnoTech Atira, H176, цвет серебристый, левый</v>
      </c>
      <c r="J96" s="440">
        <f>J89</f>
        <v>1</v>
      </c>
      <c r="K96" s="426">
        <f>IFERROR(VLOOKUP(H96,Sale!$A:$E,5,0),VLOOKUP(H96,Цены!$A:$G,7,0))*J96</f>
        <v>578.38</v>
      </c>
    </row>
    <row r="97" spans="2:11" ht="30.5" customHeight="1" x14ac:dyDescent="0.35">
      <c r="B97" s="540">
        <f>VLOOKUP(C89,DrawerSystem!$G$100:$H$102,2,0)</f>
        <v>9194636</v>
      </c>
      <c r="C97" s="424" t="str">
        <f>VLOOKUP(B97,Цены!$A:$B,2,0)</f>
        <v>Соединитель задней стенки InnoTech Atira, H144, цвет белый, правый</v>
      </c>
      <c r="D97" s="440">
        <f>D89</f>
        <v>1</v>
      </c>
      <c r="E97" s="426">
        <f>IFERROR(VLOOKUP(B97,Sale!$A:$E,5,0),VLOOKUP(B97,Цены!$A:$G,7,0))*D97</f>
        <v>461.38</v>
      </c>
      <c r="H97" s="540">
        <f>VLOOKUP(I89,DrawerSystem!J100:K102,2,0)</f>
        <v>9027832</v>
      </c>
      <c r="I97" s="424" t="str">
        <f>VLOOKUP(H97,Цены!$A:$B,2,0)</f>
        <v>Соединитель задней стенки InnoTech Atira, H176, цвет серебристый, правый</v>
      </c>
      <c r="J97" s="440">
        <f>J89</f>
        <v>1</v>
      </c>
      <c r="K97" s="426">
        <f>IFERROR(VLOOKUP(H97,Sale!$A:$E,5,0),VLOOKUP(H97,Цены!$A:$G,7,0))*J97</f>
        <v>578.38</v>
      </c>
    </row>
    <row r="98" spans="2:11" ht="30.5" customHeight="1" x14ac:dyDescent="0.35">
      <c r="B98" s="540">
        <v>1065191</v>
      </c>
      <c r="C98" s="424" t="str">
        <f>VLOOKUP(B98,Цены!$A:$B,2,0)</f>
        <v>Соединитель передней панели InnoTech/InnoTech Atira, под прикручивание</v>
      </c>
      <c r="D98" s="440">
        <f>D89*2</f>
        <v>2</v>
      </c>
      <c r="E98" s="426">
        <f>IFERROR(VLOOKUP(B98,Sale!$A:$E,5,0),VLOOKUP(B98,Цены!$A:$G,7,0))*D98</f>
        <v>69.61999999999999</v>
      </c>
      <c r="H98" s="540">
        <v>1065191</v>
      </c>
      <c r="I98" s="424" t="str">
        <f>VLOOKUP(H98,Цены!$A:$B,2,0)</f>
        <v>Соединитель передней панели InnoTech/InnoTech Atira, под прикручивание</v>
      </c>
      <c r="J98" s="440">
        <f>J89*2</f>
        <v>2</v>
      </c>
      <c r="K98" s="426">
        <f>IFERROR(VLOOKUP(H98,Sale!$A:$E,5,0),VLOOKUP(H98,Цены!$A:$G,7,0))*J98</f>
        <v>69.61999999999999</v>
      </c>
    </row>
    <row r="99" spans="2:11" ht="30.5" customHeight="1" x14ac:dyDescent="0.35">
      <c r="B99" s="540">
        <f>VLOOKUP(C89,DrawerSystem!$B$197:$C$199,2,0)</f>
        <v>9194647</v>
      </c>
      <c r="C99" s="424" t="str">
        <f>VLOOKUP(B99,Цены!$A:$B,2,0)</f>
        <v>Заглушка на боковину InnoTech Atira, с логотипом Hettich, цвет белый</v>
      </c>
      <c r="D99" s="440">
        <f>D89*2</f>
        <v>2</v>
      </c>
      <c r="E99" s="426">
        <f>IFERROR(VLOOKUP(B99,Sale!$A:$E,5,0),VLOOKUP(B99,Цены!$A:$G,7,0))*D99</f>
        <v>69.61999999999999</v>
      </c>
      <c r="H99" s="540">
        <f>VLOOKUP(I89,DrawerSystem!$B$197:$C$199,2,0)</f>
        <v>9194646</v>
      </c>
      <c r="I99" s="424" t="str">
        <f>VLOOKUP(H99,Цены!$A:$B,2,0)</f>
        <v>Заглушка на боковину InnoTech Atira, с логотипом Hettich, цвет серый</v>
      </c>
      <c r="J99" s="440">
        <f>J89*2</f>
        <v>2</v>
      </c>
      <c r="K99" s="426">
        <f>IFERROR(VLOOKUP(H99,Sale!$A:$E,5,0),VLOOKUP(H99,Цены!$A:$G,7,0))*J99</f>
        <v>69.61999999999999</v>
      </c>
    </row>
    <row r="100" spans="2:11" ht="30.5" customHeight="1" x14ac:dyDescent="0.35">
      <c r="B100" s="540">
        <f>VLOOKUP(C90,DrawerSystem!$G$106:$J$111,MATCH(C89,DrawerSystem!$G$105:$J$105,0),0)</f>
        <v>9194808</v>
      </c>
      <c r="C100" s="424" t="str">
        <f>VLOOKUP(B100,Цены!$A:$B,2,0)</f>
        <v>Комплект надставок на боковину DesignSide InnoTech Atira, H144, NL470, стекло, цвет белый</v>
      </c>
      <c r="D100" s="440">
        <f>D89</f>
        <v>1</v>
      </c>
      <c r="E100" s="426">
        <f>IFERROR(VLOOKUP(B100,Sale!$A:$E,5,0),VLOOKUP(B100,Цены!$A:$G,7,0))*D100</f>
        <v>4630.34</v>
      </c>
      <c r="H100" s="540">
        <f>VLOOKUP(I90,DrawerSystem!$L$106:$O$111,MATCH(I89,DrawerSystem!$L$105:$O$105,0),0)</f>
        <v>9194822</v>
      </c>
      <c r="I100" s="424" t="str">
        <f>VLOOKUP(H100,Цены!$A:$B,2,0)</f>
        <v>Комплект надставок на боковину DesignSide InnoTech Atira, H176, NL470, стекло, цвет серый</v>
      </c>
      <c r="J100" s="440">
        <f>J89</f>
        <v>1</v>
      </c>
      <c r="K100" s="426">
        <f>IFERROR(VLOOKUP(H100,Sale!$A:$E,5,0),VLOOKUP(H100,Цены!$A:$G,7,0))*J100</f>
        <v>5533.3200000000006</v>
      </c>
    </row>
    <row r="101" spans="2:11" ht="30.5" customHeight="1" x14ac:dyDescent="0.35">
      <c r="B101" s="540">
        <f>VLOOKUP(C90,DrawerSystem!$G$116:$L$121,MATCH(C91,DrawerSystem!$G$115:$L$115,0),0)</f>
        <v>9065916</v>
      </c>
      <c r="C101" s="424" t="str">
        <f>VLOOKUP(B101,Цены!$A:$B,2,0)</f>
        <v>Направляющая Quadro V6 30 для InnoTech Atira, полного выдвижения, с демпфером Silent System, 30 кг, EB12,5, NL470, левая</v>
      </c>
      <c r="D101" s="440">
        <f>D89</f>
        <v>1</v>
      </c>
      <c r="E101" s="426">
        <f>IFERROR(VLOOKUP(B101,Sale!$A:$E,5,0),VLOOKUP(B101,Цены!$A:$G,7,0))*D101</f>
        <v>1370.54</v>
      </c>
      <c r="H101" s="540">
        <f>VLOOKUP(I90,DrawerSystem!$G$116:$L$121,MATCH(I91,DrawerSystem!$G$115:$L$115,0),0)</f>
        <v>9065916</v>
      </c>
      <c r="I101" s="424" t="str">
        <f>VLOOKUP(H101,Цены!$A:$B,2,0)</f>
        <v>Направляющая Quadro V6 30 для InnoTech Atira, полного выдвижения, с демпфером Silent System, 30 кг, EB12,5, NL470, левая</v>
      </c>
      <c r="J101" s="440">
        <f>J95</f>
        <v>1</v>
      </c>
      <c r="K101" s="426">
        <f>IFERROR(VLOOKUP(H101,Sale!$A:$E,5,0),VLOOKUP(H101,Цены!$A:$G,7,0))*J101</f>
        <v>1370.54</v>
      </c>
    </row>
    <row r="102" spans="2:11" ht="30.5" customHeight="1" x14ac:dyDescent="0.35">
      <c r="B102" s="540">
        <f>VLOOKUP(C90,DrawerSystem!$G$125:$L$130,MATCH(C91,DrawerSystem!$G$115:$L$115,0),0)</f>
        <v>9065917</v>
      </c>
      <c r="C102" s="424" t="str">
        <f>VLOOKUP(B102,Цены!$A:$B,2,0)</f>
        <v>Направляющая Quadro V6 30 для InnoTech Atira, полного выдвижения, с демпфером Silent System, 30 кг, EB12,5, NL470, правая</v>
      </c>
      <c r="D102" s="440">
        <f>D89</f>
        <v>1</v>
      </c>
      <c r="E102" s="426">
        <f>IFERROR(VLOOKUP(B102,Sale!$A:$E,5,0),VLOOKUP(B102,Цены!$A:$G,7,0))*D102</f>
        <v>1370.54</v>
      </c>
      <c r="H102" s="540">
        <f>VLOOKUP(I90,DrawerSystem!$G$125:$L$130,MATCH(I91,DrawerSystem!$G$115:$L$115,0),0)</f>
        <v>9065917</v>
      </c>
      <c r="I102" s="424" t="str">
        <f>VLOOKUP(H102,Цены!$A:$B,2,0)</f>
        <v>Направляющая Quadro V6 30 для InnoTech Atira, полного выдвижения, с демпфером Silent System, 30 кг, EB12,5, NL470, правая</v>
      </c>
      <c r="J102" s="440">
        <f>J95</f>
        <v>1</v>
      </c>
      <c r="K102" s="426">
        <f>IFERROR(VLOOKUP(H102,Sale!$A:$E,5,0),VLOOKUP(H102,Цены!$A:$G,7,0))*J102</f>
        <v>1370.54</v>
      </c>
    </row>
    <row r="103" spans="2:11" ht="30.5" customHeight="1" thickBot="1" x14ac:dyDescent="0.4">
      <c r="B103" s="541" t="str">
        <f>VLOOKUP(C90,CHOOSE(IF(C91="Полное выдвижение с демпфером",1,IF(C91="Частичное выдвижение с демпфером",2,IF(C91="Push to Open полное выдвижение",3,4))),DrawerSystem!$G$17:$J$22,DrawerSystem!$G$27:$J$32,DrawerSystem!$G$37:$J$42,DrawerSystem!$G$57:$J$62,),MATCH(C89,DrawerSystem!$B$16:$E$16,0),0)</f>
        <v>-</v>
      </c>
      <c r="C103" s="438" t="str">
        <f>VLOOKUP(B103,Цены!$A:$B,2,0)</f>
        <v>-</v>
      </c>
      <c r="D103" s="439">
        <f>D89</f>
        <v>1</v>
      </c>
      <c r="E103" s="432">
        <f>IFERROR(VLOOKUP(B103,Sale!$A:$E,5,0),VLOOKUP(B103,Цены!$A:$G,7,0))*D103</f>
        <v>0</v>
      </c>
      <c r="H103" s="541" t="str">
        <f>VLOOKUP(I90,CHOOSE(IF(I91="Полное выдвижение с демпфером",1,IF(I91="Частичное выдвижение с демпфером",2,IF(I91="Push to Open полное выдвижение",3,4))),DrawerSystem!$G$17:$J$22,DrawerSystem!$G$27:$J$32,DrawerSystem!$G$37:$J$42,DrawerSystem!$G$57:$J$62,),MATCH(I89,DrawerSystem!$B$16:$E$16,0),0)</f>
        <v>-</v>
      </c>
      <c r="I103" s="438" t="str">
        <f>VLOOKUP(H103,Цены!$A:$B,2,0)</f>
        <v>-</v>
      </c>
      <c r="J103" s="439">
        <f>J96</f>
        <v>1</v>
      </c>
      <c r="K103" s="432">
        <f>IFERROR(VLOOKUP(H103,Sale!$A:$E,5,0),VLOOKUP(H103,Цены!$A:$G,7,0))*J103</f>
        <v>0</v>
      </c>
    </row>
    <row r="104" spans="2:11" ht="25.5" customHeight="1" x14ac:dyDescent="0.65">
      <c r="B104" s="203"/>
      <c r="C104" s="44"/>
      <c r="D104" s="32"/>
      <c r="E104" s="45"/>
      <c r="F104" s="181"/>
      <c r="G104" s="181"/>
      <c r="H104" s="203"/>
      <c r="I104" s="44"/>
      <c r="J104" s="32"/>
      <c r="K104" s="45"/>
    </row>
    <row r="105" spans="2:11" ht="14.5" customHeight="1" thickBot="1" x14ac:dyDescent="0.7">
      <c r="F105" s="181"/>
      <c r="G105" s="181"/>
    </row>
    <row r="106" spans="2:11" ht="14.5" customHeight="1" x14ac:dyDescent="0.65">
      <c r="B106" s="548" t="s">
        <v>9</v>
      </c>
      <c r="C106" s="17" t="s">
        <v>10</v>
      </c>
      <c r="D106" s="54" t="s">
        <v>16</v>
      </c>
      <c r="E106" s="18" t="s">
        <v>11</v>
      </c>
      <c r="F106" s="181"/>
      <c r="G106" s="181"/>
      <c r="H106" s="548" t="s">
        <v>9</v>
      </c>
      <c r="I106" s="17" t="s">
        <v>10</v>
      </c>
      <c r="J106" s="54" t="s">
        <v>16</v>
      </c>
      <c r="K106" s="18" t="s">
        <v>11</v>
      </c>
    </row>
    <row r="107" spans="2:11" ht="30.5" customHeight="1" x14ac:dyDescent="0.65">
      <c r="B107" s="540">
        <v>9236718</v>
      </c>
      <c r="C107" s="424" t="str">
        <f>VLOOKUP(B107,Цены!$A:$B,2,0)</f>
        <v>Штанга для синхронизации механизма Push to open / Push to open Silent, L2000, алюминий</v>
      </c>
      <c r="D107" s="473">
        <v>1</v>
      </c>
      <c r="E107" s="426">
        <f>IFERROR(VLOOKUP(B107,Sale!$A:$E,5,0),VLOOKUP(B107,Цены!$A:$G,7,0))*D107</f>
        <v>1143.98</v>
      </c>
      <c r="F107" s="181"/>
      <c r="G107" s="181"/>
      <c r="H107" s="540">
        <v>9236718</v>
      </c>
      <c r="I107" s="424" t="str">
        <f>VLOOKUP(H107,Цены!$A:$B,2,0)</f>
        <v>Штанга для синхронизации механизма Push to open / Push to open Silent, L2000, алюминий</v>
      </c>
      <c r="J107" s="473">
        <v>1</v>
      </c>
      <c r="K107" s="426">
        <f>IFERROR(VLOOKUP(H107,Sale!$A:$E,5,0),VLOOKUP(H107,Цены!$A:$G,7,0))*J107</f>
        <v>1143.98</v>
      </c>
    </row>
    <row r="108" spans="2:11" ht="30.5" customHeight="1" thickBot="1" x14ac:dyDescent="0.7">
      <c r="B108" s="580">
        <v>9219965</v>
      </c>
      <c r="C108" s="438" t="str">
        <f>VLOOKUP(B108,Цены!$A:$B,2,0)</f>
        <v>Адаптер для синхронизации для Push to open / Push to open Silent, тип B</v>
      </c>
      <c r="D108" s="474">
        <v>2</v>
      </c>
      <c r="E108" s="432">
        <f>IFERROR(VLOOKUP(B108,Sale!$A:$E,5,0),VLOOKUP(B108,Цены!$A:$G,7,0))*D108</f>
        <v>243.48</v>
      </c>
      <c r="F108" s="181"/>
      <c r="G108" s="181"/>
      <c r="H108" s="580">
        <v>9219965</v>
      </c>
      <c r="I108" s="438" t="str">
        <f>VLOOKUP(H108,Цены!$A:$B,2,0)</f>
        <v>Адаптер для синхронизации для Push to open / Push to open Silent, тип B</v>
      </c>
      <c r="J108" s="474">
        <v>2</v>
      </c>
      <c r="K108" s="432">
        <f>IFERROR(VLOOKUP(H108,Sale!$A:$E,5,0),VLOOKUP(H108,Цены!$A:$G,7,0))*J108</f>
        <v>243.48</v>
      </c>
    </row>
    <row r="109" spans="2:11" ht="25.5" customHeight="1" x14ac:dyDescent="0.65">
      <c r="B109" s="203"/>
      <c r="C109" s="44"/>
      <c r="D109" s="32"/>
      <c r="E109" s="45"/>
      <c r="F109" s="181"/>
      <c r="G109" s="181"/>
      <c r="H109" s="203"/>
      <c r="I109" s="44"/>
      <c r="J109" s="32"/>
      <c r="K109" s="45"/>
    </row>
    <row r="110" spans="2:11" ht="14.5" customHeight="1" thickBot="1" x14ac:dyDescent="0.7">
      <c r="F110" s="181"/>
      <c r="G110" s="181"/>
    </row>
    <row r="111" spans="2:11" ht="14.5" customHeight="1" x14ac:dyDescent="0.65">
      <c r="B111" s="548" t="s">
        <v>9</v>
      </c>
      <c r="C111" s="17" t="s">
        <v>10</v>
      </c>
      <c r="D111" s="54" t="s">
        <v>16</v>
      </c>
      <c r="E111" s="18" t="s">
        <v>11</v>
      </c>
      <c r="F111" s="181"/>
      <c r="G111" s="181"/>
      <c r="H111" s="548" t="s">
        <v>9</v>
      </c>
      <c r="I111" s="17" t="s">
        <v>10</v>
      </c>
      <c r="J111" s="54" t="s">
        <v>16</v>
      </c>
      <c r="K111" s="18" t="s">
        <v>11</v>
      </c>
    </row>
    <row r="112" spans="2:11" ht="30.5" customHeight="1" thickBot="1" x14ac:dyDescent="0.7">
      <c r="B112" s="541">
        <v>9236718</v>
      </c>
      <c r="C112" s="438" t="str">
        <f>VLOOKUP(B112,Цены!$A:$B,2,0)</f>
        <v>Штанга для синхронизации механизма Push to open / Push to open Silent, L2000, алюминий</v>
      </c>
      <c r="D112" s="474">
        <v>1</v>
      </c>
      <c r="E112" s="432">
        <f>IFERROR(VLOOKUP(B112,Sale!$A:$E,5,0),VLOOKUP(B112,Цены!$A:$G,7,0))*D112</f>
        <v>1143.98</v>
      </c>
      <c r="F112" s="181"/>
      <c r="G112" s="181"/>
      <c r="H112" s="541">
        <v>9236718</v>
      </c>
      <c r="I112" s="438" t="str">
        <f>VLOOKUP(H112,Цены!$A:$B,2,0)</f>
        <v>Штанга для синхронизации механизма Push to open / Push to open Silent, L2000, алюминий</v>
      </c>
      <c r="J112" s="474">
        <v>1</v>
      </c>
      <c r="K112" s="432">
        <f>IFERROR(VLOOKUP(H112,Sale!$A:$E,5,0),VLOOKUP(H112,Цены!$A:$G,7,0))*J112</f>
        <v>1143.98</v>
      </c>
    </row>
    <row r="113" spans="1:12" ht="15.5" customHeight="1" x14ac:dyDescent="0.65">
      <c r="B113" s="203"/>
      <c r="C113" s="44"/>
      <c r="D113" s="392"/>
      <c r="E113" s="45"/>
      <c r="F113" s="181"/>
      <c r="G113" s="181"/>
      <c r="H113" s="203"/>
      <c r="I113" s="44"/>
      <c r="J113" s="392"/>
      <c r="K113" s="45"/>
    </row>
    <row r="114" spans="1:12" ht="14.5" customHeight="1" x14ac:dyDescent="0.35">
      <c r="B114" s="203"/>
      <c r="C114" s="214"/>
      <c r="D114" s="32"/>
      <c r="E114" s="45"/>
      <c r="H114" s="583"/>
      <c r="I114" s="298"/>
      <c r="J114" s="299"/>
      <c r="K114" s="300"/>
    </row>
    <row r="115" spans="1:12" s="192" customFormat="1" ht="28.5" x14ac:dyDescent="0.65">
      <c r="A115" s="753" t="s">
        <v>93</v>
      </c>
      <c r="B115" s="753"/>
      <c r="C115" s="753"/>
      <c r="D115" s="753"/>
      <c r="E115" s="753"/>
      <c r="F115" s="753"/>
      <c r="G115" s="753"/>
      <c r="H115" s="753"/>
      <c r="I115" s="753"/>
      <c r="J115" s="753"/>
      <c r="K115" s="753"/>
      <c r="L115" s="753"/>
    </row>
    <row r="116" spans="1:12" ht="86.5" customHeight="1" thickBot="1" x14ac:dyDescent="0.4"/>
    <row r="117" spans="1:12" ht="18.5" customHeight="1" x14ac:dyDescent="0.35">
      <c r="B117" s="544" t="s">
        <v>80</v>
      </c>
      <c r="C117" s="295" t="s">
        <v>82</v>
      </c>
      <c r="D117" s="737">
        <v>1</v>
      </c>
      <c r="E117" s="739">
        <f>SUM(E121:E122)</f>
        <v>2193.4199999999996</v>
      </c>
      <c r="H117" s="544" t="s">
        <v>80</v>
      </c>
      <c r="I117" s="295" t="s">
        <v>67</v>
      </c>
      <c r="J117" s="737">
        <v>1</v>
      </c>
      <c r="K117" s="739">
        <f>SUM(K121:K122)</f>
        <v>501.02</v>
      </c>
    </row>
    <row r="118" spans="1:12" ht="18.5" customHeight="1" x14ac:dyDescent="0.35">
      <c r="B118" s="545" t="s">
        <v>110</v>
      </c>
      <c r="C118" s="296" t="s">
        <v>124</v>
      </c>
      <c r="D118" s="738"/>
      <c r="E118" s="740"/>
      <c r="H118" s="545" t="s">
        <v>101</v>
      </c>
      <c r="I118" s="296" t="s">
        <v>137</v>
      </c>
      <c r="J118" s="738"/>
      <c r="K118" s="740"/>
    </row>
    <row r="119" spans="1:12" ht="14.5" customHeight="1" x14ac:dyDescent="0.35">
      <c r="B119" s="841"/>
      <c r="C119" s="842"/>
      <c r="D119" s="842"/>
      <c r="E119" s="843"/>
      <c r="H119" s="841"/>
      <c r="I119" s="842"/>
      <c r="J119" s="842"/>
      <c r="K119" s="843"/>
    </row>
    <row r="120" spans="1:12" ht="14.5" customHeight="1" x14ac:dyDescent="0.35">
      <c r="B120" s="558" t="s">
        <v>9</v>
      </c>
      <c r="C120" s="35" t="s">
        <v>10</v>
      </c>
      <c r="D120" s="35" t="s">
        <v>16</v>
      </c>
      <c r="E120" s="49" t="s">
        <v>11</v>
      </c>
      <c r="H120" s="558" t="s">
        <v>9</v>
      </c>
      <c r="I120" s="35" t="s">
        <v>10</v>
      </c>
      <c r="J120" s="35" t="s">
        <v>16</v>
      </c>
      <c r="K120" s="49" t="s">
        <v>11</v>
      </c>
    </row>
    <row r="121" spans="1:12" ht="30.5" customHeight="1" x14ac:dyDescent="0.35">
      <c r="B121" s="540">
        <f>VLOOKUP(C118,DrawerSystem!$B$177:$E$182,MATCH(C117,DrawerSystem!$B$176:$E$176,0),0)</f>
        <v>9194400</v>
      </c>
      <c r="C121" s="424" t="str">
        <f>VLOOKUP(B121,Цены!$A:$B,2,0)</f>
        <v>Боковина ящика InnoTech Atira, H70, NL520, цвет серебристый, левая</v>
      </c>
      <c r="D121" s="440">
        <f>D117</f>
        <v>1</v>
      </c>
      <c r="E121" s="426">
        <f>IFERROR(VLOOKUP(B121,Sale!$A:$E,5,0),VLOOKUP(B121,Цены!$A:$G,7,0))*D121</f>
        <v>1096.7099999999998</v>
      </c>
      <c r="H121" s="540">
        <f>VLOOKUP(I118,DrawerSystem!$B$228:$E$230,MATCH(I117,DrawerSystem!$B$227:$E$227,0),0)</f>
        <v>9194629</v>
      </c>
      <c r="I121" s="424" t="str">
        <f>VLOOKUP(H121,Цены!$A:$B,2,0)</f>
        <v>Соединитель задней стенки InnoTech Atira, H70, цвет антрацит, левый</v>
      </c>
      <c r="J121" s="440">
        <f>J117</f>
        <v>1</v>
      </c>
      <c r="K121" s="426">
        <f>IFERROR(VLOOKUP(H121,Sale!$A:$E,5,0),VLOOKUP(H121,Цены!$A:$G,7,0))*J121</f>
        <v>250.51</v>
      </c>
    </row>
    <row r="122" spans="1:12" ht="30.5" customHeight="1" thickBot="1" x14ac:dyDescent="0.4">
      <c r="B122" s="541">
        <f>VLOOKUP(C118,DrawerSystem!$B$187:$E$192,MATCH(C117,DrawerSystem!$B$186:$E$186,0),0)</f>
        <v>9194401</v>
      </c>
      <c r="C122" s="438" t="str">
        <f>VLOOKUP(B122,Цены!$A:$B,2,0)</f>
        <v>Боковина ящика InnoTech Atira, H70, NL520, цвет серебристый, правая</v>
      </c>
      <c r="D122" s="439">
        <f>D117</f>
        <v>1</v>
      </c>
      <c r="E122" s="432">
        <f>IFERROR(VLOOKUP(B122,Sale!$A:$E,5,0),VLOOKUP(B122,Цены!$A:$G,7,0))*D122</f>
        <v>1096.7099999999998</v>
      </c>
      <c r="H122" s="541">
        <f>VLOOKUP(I118,DrawerSystem!$B$237:$E$239,MATCH(I117,DrawerSystem!$B$227:$E$227,0),0)</f>
        <v>9194630</v>
      </c>
      <c r="I122" s="438" t="str">
        <f>VLOOKUP(H122,Цены!$A:$B,2,0)</f>
        <v>Соединитель задней стенки InnoTech Atira, H70, цвет антрацит, правый</v>
      </c>
      <c r="J122" s="439">
        <f>J117</f>
        <v>1</v>
      </c>
      <c r="K122" s="432">
        <f>IFERROR(VLOOKUP(H122,Sale!$A:$E,5,0),VLOOKUP(H122,Цены!$A:$G,7,0))*J122</f>
        <v>250.51</v>
      </c>
    </row>
    <row r="123" spans="1:12" ht="14.5" customHeight="1" x14ac:dyDescent="0.35">
      <c r="B123" s="203"/>
      <c r="C123" s="214"/>
      <c r="D123" s="32"/>
      <c r="E123" s="45"/>
      <c r="H123" s="583"/>
      <c r="I123" s="298"/>
      <c r="J123" s="299"/>
      <c r="K123" s="300"/>
    </row>
    <row r="124" spans="1:12" ht="14.5" customHeight="1" x14ac:dyDescent="0.35">
      <c r="B124" s="203"/>
      <c r="C124" s="214"/>
      <c r="D124" s="32"/>
      <c r="E124" s="45"/>
      <c r="H124" s="583"/>
      <c r="I124" s="298"/>
      <c r="J124" s="299"/>
      <c r="K124" s="300"/>
    </row>
    <row r="125" spans="1:12" ht="86.5" customHeight="1" thickBot="1" x14ac:dyDescent="0.4">
      <c r="B125" s="203"/>
      <c r="C125" s="214"/>
      <c r="D125" s="32"/>
      <c r="E125" s="45"/>
      <c r="H125" s="583"/>
      <c r="I125" s="298"/>
      <c r="J125" s="299"/>
      <c r="K125" s="300"/>
    </row>
    <row r="126" spans="1:12" ht="18.5" customHeight="1" x14ac:dyDescent="0.35">
      <c r="B126" s="548" t="s">
        <v>9</v>
      </c>
      <c r="C126" s="17" t="s">
        <v>10</v>
      </c>
      <c r="D126" s="17" t="s">
        <v>16</v>
      </c>
      <c r="E126" s="18" t="s">
        <v>11</v>
      </c>
      <c r="H126" s="562" t="s">
        <v>80</v>
      </c>
      <c r="I126" s="295" t="s">
        <v>82</v>
      </c>
      <c r="J126" s="852"/>
      <c r="K126" s="853"/>
    </row>
    <row r="127" spans="1:12" ht="30.5" customHeight="1" x14ac:dyDescent="0.35">
      <c r="B127" s="540">
        <v>1065191</v>
      </c>
      <c r="C127" s="424" t="str">
        <f>VLOOKUP(B127,Цены!$A:$B,2,0)</f>
        <v>Соединитель передней панели InnoTech/InnoTech Atira, под прикручивание</v>
      </c>
      <c r="D127" s="433">
        <v>1</v>
      </c>
      <c r="E127" s="426">
        <f>IFERROR(VLOOKUP(B127,Sale!$A:$E,5,0),VLOOKUP(B127,Цены!$A:$G,7,0))*D127</f>
        <v>34.809999999999995</v>
      </c>
      <c r="H127" s="558" t="s">
        <v>9</v>
      </c>
      <c r="I127" s="35" t="s">
        <v>10</v>
      </c>
      <c r="J127" s="35" t="s">
        <v>16</v>
      </c>
      <c r="K127" s="49" t="s">
        <v>11</v>
      </c>
    </row>
    <row r="128" spans="1:12" ht="30.5" customHeight="1" thickBot="1" x14ac:dyDescent="0.4">
      <c r="B128" s="541">
        <v>1061450</v>
      </c>
      <c r="C128" s="438" t="str">
        <f>VLOOKUP(B128,Цены!$A:$B,2,0)</f>
        <v>Соединитель передней панели InnoTech/InnoTech Atira, с распорной муфтой</v>
      </c>
      <c r="D128" s="434">
        <v>1</v>
      </c>
      <c r="E128" s="432">
        <f>IFERROR(VLOOKUP(B128,Sale!$A:$E,5,0),VLOOKUP(B128,Цены!$A:$G,7,0))*D128</f>
        <v>42.509999999999991</v>
      </c>
      <c r="H128" s="540">
        <f>VLOOKUP(I126,DrawerSystem!$B$197:$C$199,2,0)</f>
        <v>9194646</v>
      </c>
      <c r="I128" s="455" t="str">
        <f>VLOOKUP(H128,Цены!$A:$B,2,0)</f>
        <v>Заглушка на боковину InnoTech Atira, с логотипом Hettich, цвет серый</v>
      </c>
      <c r="J128" s="433">
        <v>1</v>
      </c>
      <c r="K128" s="426">
        <f>IFERROR(VLOOKUP(H128,Sale!$A:$E,5,0),VLOOKUP(H128,Цены!$A:$G,7,0))*J128</f>
        <v>34.809999999999995</v>
      </c>
    </row>
    <row r="129" spans="2:11" ht="30.5" customHeight="1" thickBot="1" x14ac:dyDescent="0.4">
      <c r="B129" s="203"/>
      <c r="C129" s="214"/>
      <c r="D129" s="32"/>
      <c r="E129" s="45"/>
      <c r="H129" s="541">
        <f>VLOOKUP(I126,DrawerSystem!$D$197:$E$199,2,0)</f>
        <v>9194652</v>
      </c>
      <c r="I129" s="458" t="str">
        <f>VLOOKUP(H129,Цены!$A:$B,2,0)</f>
        <v>Заглушка на боковину InnoTech Atira, с логотипом Hettich, цвет серый / под хром</v>
      </c>
      <c r="J129" s="434">
        <v>1</v>
      </c>
      <c r="K129" s="432">
        <f>IFERROR(VLOOKUP(H129,Sale!$A:$E,5,0),VLOOKUP(H129,Цены!$A:$G,7,0))*J129</f>
        <v>102.39999999999999</v>
      </c>
    </row>
    <row r="130" spans="2:11" ht="15.5" customHeight="1" x14ac:dyDescent="0.35">
      <c r="B130" s="203"/>
      <c r="C130" s="214"/>
      <c r="D130" s="32"/>
      <c r="E130" s="45"/>
      <c r="H130" s="203"/>
      <c r="I130" s="48"/>
      <c r="J130" s="180"/>
      <c r="K130" s="45"/>
    </row>
    <row r="131" spans="2:11" ht="15.5" customHeight="1" x14ac:dyDescent="0.35">
      <c r="B131" s="203"/>
      <c r="C131" s="214"/>
      <c r="D131" s="32"/>
      <c r="E131" s="45"/>
      <c r="H131" s="203"/>
      <c r="I131" s="48"/>
      <c r="J131" s="180"/>
      <c r="K131" s="45"/>
    </row>
    <row r="132" spans="2:11" ht="15.5" customHeight="1" x14ac:dyDescent="0.35">
      <c r="B132" s="203"/>
      <c r="C132" s="214"/>
      <c r="D132" s="32"/>
      <c r="E132" s="45"/>
      <c r="H132" s="203"/>
      <c r="I132" s="48"/>
      <c r="J132" s="180"/>
      <c r="K132" s="45"/>
    </row>
    <row r="133" spans="2:11" ht="15.5" customHeight="1" x14ac:dyDescent="0.35">
      <c r="B133" s="203"/>
      <c r="C133" s="214"/>
      <c r="D133" s="32"/>
      <c r="E133" s="45"/>
      <c r="H133" s="203"/>
      <c r="I133" s="48"/>
      <c r="J133" s="180"/>
      <c r="K133" s="45"/>
    </row>
    <row r="134" spans="2:11" ht="86.5" customHeight="1" thickBot="1" x14ac:dyDescent="0.4">
      <c r="H134" s="583"/>
      <c r="I134" s="298"/>
      <c r="J134" s="299"/>
      <c r="K134" s="300"/>
    </row>
    <row r="135" spans="2:11" ht="18.5" customHeight="1" x14ac:dyDescent="0.35">
      <c r="B135" s="544" t="s">
        <v>80</v>
      </c>
      <c r="C135" s="371" t="s">
        <v>82</v>
      </c>
      <c r="D135" s="737">
        <v>1</v>
      </c>
      <c r="E135" s="739">
        <f>SUM(E139:E139)</f>
        <v>1364.23</v>
      </c>
      <c r="H135" s="544" t="s">
        <v>81</v>
      </c>
      <c r="I135" s="371" t="s">
        <v>117</v>
      </c>
      <c r="J135" s="737">
        <v>1</v>
      </c>
      <c r="K135" s="739">
        <f>SUM(K139:K140)</f>
        <v>2741.08</v>
      </c>
    </row>
    <row r="136" spans="2:11" ht="18.5" customHeight="1" x14ac:dyDescent="0.35">
      <c r="B136" s="545" t="s">
        <v>111</v>
      </c>
      <c r="C136" s="372" t="s">
        <v>97</v>
      </c>
      <c r="D136" s="738"/>
      <c r="E136" s="740"/>
      <c r="H136" s="545" t="s">
        <v>118</v>
      </c>
      <c r="I136" s="372" t="s">
        <v>119</v>
      </c>
      <c r="J136" s="738"/>
      <c r="K136" s="740"/>
    </row>
    <row r="137" spans="2:11" ht="18.5" customHeight="1" x14ac:dyDescent="0.35">
      <c r="B137" s="545" t="s">
        <v>101</v>
      </c>
      <c r="C137" s="372" t="s">
        <v>143</v>
      </c>
      <c r="D137" s="738"/>
      <c r="E137" s="740"/>
      <c r="H137" s="545" t="s">
        <v>638</v>
      </c>
      <c r="I137" s="370" t="s">
        <v>639</v>
      </c>
      <c r="J137" s="857"/>
      <c r="K137" s="858"/>
    </row>
    <row r="138" spans="2:11" ht="18.5" customHeight="1" x14ac:dyDescent="0.35">
      <c r="B138" s="558" t="s">
        <v>9</v>
      </c>
      <c r="C138" s="35" t="s">
        <v>10</v>
      </c>
      <c r="D138" s="35" t="s">
        <v>16</v>
      </c>
      <c r="E138" s="49" t="s">
        <v>11</v>
      </c>
      <c r="H138" s="558" t="s">
        <v>9</v>
      </c>
      <c r="I138" s="35" t="s">
        <v>10</v>
      </c>
      <c r="J138" s="35" t="s">
        <v>16</v>
      </c>
      <c r="K138" s="49" t="s">
        <v>11</v>
      </c>
    </row>
    <row r="139" spans="2:11" ht="30.5" customHeight="1" thickBot="1" x14ac:dyDescent="0.4">
      <c r="B139" s="541">
        <f>VLOOKUP(C136,CHOOSE(IF(C137="Задняя стенка для ящика 70 мм",1,IF(C137="Задняя стенка для ящика 144 мм",2,3)),DrawerSystem!$B$204:$E$211,DrawerSystem!$B$216:$E$223,),MATCH(C135,DrawerSystem!$B$203:$E$203,0),0)</f>
        <v>9004072</v>
      </c>
      <c r="C139" s="438" t="str">
        <f>VLOOKUP(B139,Цены!$A:$B,2,0)</f>
        <v>Задняя стенка короба InnoTech/InnoTech Atira, H144, KB600, сталь, цвет серый</v>
      </c>
      <c r="D139" s="439">
        <f>D135</f>
        <v>1</v>
      </c>
      <c r="E139" s="432">
        <f>IFERROR(VLOOKUP(B139,Sale!$A:$E,5,0),VLOOKUP(B139,Цены!$A:$G,7,0))*D139</f>
        <v>1364.23</v>
      </c>
      <c r="H139" s="540">
        <f>VLOOKUP($I$135,CHOOSE(IF($I$137="Толщина боковины корпуса 16 мм (монтажная ширина EB 12,5)",1,IF($I$137="Толщина боковины корпуса 18 мм (монтажная ширина EB 10,5)",2,3)),DrawerSystem!$G$116:$L$121,DrawerSystem!$M$116:$R$121,),MATCH($I$136,DrawerSystem!$M$115:$R$115,0),0)</f>
        <v>9065916</v>
      </c>
      <c r="I139" s="424" t="str">
        <f>VLOOKUP(H139,Цены!$A:$B,2,0)</f>
        <v>Направляющая Quadro V6 30 для InnoTech Atira, полного выдвижения, с демпфером Silent System, 30 кг, EB12,5, NL470, левая</v>
      </c>
      <c r="J139" s="440">
        <f>J135</f>
        <v>1</v>
      </c>
      <c r="K139" s="426">
        <f>IFERROR(VLOOKUP(H139,Sale!$A:$E,5,0),VLOOKUP(H139,Цены!$A:$G,7,0))*J139</f>
        <v>1370.54</v>
      </c>
    </row>
    <row r="140" spans="2:11" ht="30.5" customHeight="1" thickBot="1" x14ac:dyDescent="0.4">
      <c r="H140" s="541">
        <f>VLOOKUP($I$135,CHOOSE(IF($I$137="Толщина боковины корпуса 16 мм (монтажная ширина EB 12,5)",1,IF($I$137="Толщина боковины корпуса 18 мм (монтажная ширина EB 10,5)",2,3)),DrawerSystem!G125:L130,DrawerSystem!M125:R130,),MATCH($I$136,DrawerSystem!$M$115:$R$115,0),0)</f>
        <v>9065917</v>
      </c>
      <c r="I140" s="438" t="str">
        <f>VLOOKUP(H140,Цены!$A:$B,2,0)</f>
        <v>Направляющая Quadro V6 30 для InnoTech Atira, полного выдвижения, с демпфером Silent System, 30 кг, EB12,5, NL470, правая</v>
      </c>
      <c r="J140" s="439">
        <f>J135</f>
        <v>1</v>
      </c>
      <c r="K140" s="432">
        <f>IFERROR(VLOOKUP(H140,Sale!$A:$E,5,0),VLOOKUP(H140,Цены!$A:$G,7,0))*J140</f>
        <v>1370.54</v>
      </c>
    </row>
    <row r="141" spans="2:11" ht="15.5" customHeight="1" x14ac:dyDescent="0.35"/>
    <row r="142" spans="2:11" ht="15.5" customHeight="1" x14ac:dyDescent="0.35"/>
    <row r="143" spans="2:11" ht="15.5" customHeight="1" x14ac:dyDescent="0.35"/>
    <row r="144" spans="2:11" ht="15.5" customHeight="1" x14ac:dyDescent="0.35"/>
    <row r="145" spans="1:12" ht="86.5" customHeight="1" thickBot="1" x14ac:dyDescent="0.4">
      <c r="H145" s="203"/>
      <c r="I145" s="214"/>
      <c r="J145" s="32"/>
      <c r="K145" s="45"/>
    </row>
    <row r="146" spans="1:12" ht="18.5" customHeight="1" x14ac:dyDescent="0.35">
      <c r="B146" s="544" t="s">
        <v>80</v>
      </c>
      <c r="C146" s="371" t="s">
        <v>67</v>
      </c>
      <c r="D146" s="737">
        <v>1</v>
      </c>
      <c r="E146" s="739">
        <f>SUM(E150:E151)</f>
        <v>938.5200000000001</v>
      </c>
    </row>
    <row r="147" spans="1:12" ht="18.5" customHeight="1" x14ac:dyDescent="0.35">
      <c r="B147" s="545" t="s">
        <v>110</v>
      </c>
      <c r="C147" s="372" t="s">
        <v>84</v>
      </c>
      <c r="D147" s="738"/>
      <c r="E147" s="740"/>
    </row>
    <row r="148" spans="1:12" ht="25.5" customHeight="1" thickBot="1" x14ac:dyDescent="0.4">
      <c r="B148" s="841"/>
      <c r="C148" s="842"/>
      <c r="D148" s="842"/>
      <c r="E148" s="843"/>
    </row>
    <row r="149" spans="1:12" ht="15.5" customHeight="1" x14ac:dyDescent="0.35">
      <c r="B149" s="558" t="s">
        <v>9</v>
      </c>
      <c r="C149" s="35" t="s">
        <v>10</v>
      </c>
      <c r="D149" s="35" t="s">
        <v>16</v>
      </c>
      <c r="E149" s="49" t="s">
        <v>11</v>
      </c>
      <c r="H149" s="548" t="s">
        <v>9</v>
      </c>
      <c r="I149" s="17" t="s">
        <v>10</v>
      </c>
      <c r="J149" s="17" t="s">
        <v>16</v>
      </c>
      <c r="K149" s="18" t="s">
        <v>11</v>
      </c>
    </row>
    <row r="150" spans="1:12" ht="30.5" customHeight="1" x14ac:dyDescent="0.35">
      <c r="B150" s="540">
        <f>VLOOKUP(C147,DrawerSystem!$I$247:$L$252,MATCH(C146,DrawerSystem!$I$246:$L$246,0),0)</f>
        <v>9194552</v>
      </c>
      <c r="C150" s="424" t="str">
        <f>VLOOKUP(B150,Цены!$A:$B,2,0)</f>
        <v>Продольный релинг короба InnoTech Atira, NL300, цвет антрацит, левый</v>
      </c>
      <c r="D150" s="440">
        <f>D146</f>
        <v>1</v>
      </c>
      <c r="E150" s="426">
        <f>IFERROR(VLOOKUP(B150,Sale!$A:$E,5,0),VLOOKUP(B150,Цены!$A:$G,7,0))*D150</f>
        <v>469.26000000000005</v>
      </c>
      <c r="H150" s="540">
        <v>9002503</v>
      </c>
      <c r="I150" s="424" t="str">
        <f>VLOOKUP(H150,Цены!$A:$B,2,0)</f>
        <v>Соединитель передней панели для продольного релинга InnoTech Atira, под прикручивание</v>
      </c>
      <c r="J150" s="433">
        <v>1</v>
      </c>
      <c r="K150" s="426">
        <f>IFERROR(VLOOKUP(H150,Sale!$A:$E,5,0),VLOOKUP(H150,Цены!$A:$G,7,0))*J150</f>
        <v>15.51</v>
      </c>
    </row>
    <row r="151" spans="1:12" ht="30.5" customHeight="1" thickBot="1" x14ac:dyDescent="0.4">
      <c r="B151" s="541">
        <f>VLOOKUP(C147,DrawerSystem!$I$256:$L$261,MATCH(C146,DrawerSystem!$I$255:$L$255,0),0)</f>
        <v>9194553</v>
      </c>
      <c r="C151" s="438" t="str">
        <f>VLOOKUP(B151,Цены!$A:$B,2,0)</f>
        <v>Продольный релинг короба InnoTech Atira, NL300, цвет антрацит, правый</v>
      </c>
      <c r="D151" s="439">
        <f>D146</f>
        <v>1</v>
      </c>
      <c r="E151" s="432">
        <f>IFERROR(VLOOKUP(B151,Sale!$A:$E,5,0),VLOOKUP(B151,Цены!$A:$G,7,0))*D151</f>
        <v>469.26000000000005</v>
      </c>
      <c r="H151" s="541">
        <v>1061965</v>
      </c>
      <c r="I151" s="438" t="str">
        <f>VLOOKUP(H151,Цены!$A:$B,2,0)</f>
        <v>Соединитель передней панели для продольного релинга InnoTech Atira, с распорной муфтой</v>
      </c>
      <c r="J151" s="434">
        <v>1</v>
      </c>
      <c r="K151" s="432">
        <f>IFERROR(VLOOKUP(H151,Sale!$A:$E,5,0),VLOOKUP(H151,Цены!$A:$G,7,0))*J151</f>
        <v>16.77</v>
      </c>
    </row>
    <row r="152" spans="1:12" ht="15.5" customHeight="1" x14ac:dyDescent="0.35"/>
    <row r="153" spans="1:12" ht="15.5" customHeight="1" x14ac:dyDescent="0.35"/>
    <row r="154" spans="1:12" ht="15.5" customHeight="1" x14ac:dyDescent="0.35"/>
    <row r="155" spans="1:12" s="192" customFormat="1" ht="28.5" x14ac:dyDescent="0.65">
      <c r="A155" s="753" t="s">
        <v>643</v>
      </c>
      <c r="B155" s="753"/>
      <c r="C155" s="753"/>
      <c r="D155" s="753"/>
      <c r="E155" s="753"/>
      <c r="F155" s="753"/>
      <c r="G155" s="753"/>
      <c r="H155" s="753"/>
      <c r="I155" s="753"/>
      <c r="J155" s="753"/>
      <c r="K155" s="753"/>
      <c r="L155" s="753"/>
    </row>
    <row r="158" spans="1:12" ht="86.5" customHeight="1" thickBot="1" x14ac:dyDescent="0.4"/>
    <row r="159" spans="1:12" x14ac:dyDescent="0.35">
      <c r="B159" s="548" t="s">
        <v>9</v>
      </c>
      <c r="C159" s="17" t="s">
        <v>10</v>
      </c>
      <c r="D159" s="17" t="s">
        <v>16</v>
      </c>
      <c r="E159" s="18" t="s">
        <v>11</v>
      </c>
      <c r="H159" s="548" t="s">
        <v>9</v>
      </c>
      <c r="I159" s="17" t="s">
        <v>10</v>
      </c>
      <c r="J159" s="17" t="s">
        <v>16</v>
      </c>
      <c r="K159" s="18" t="s">
        <v>11</v>
      </c>
    </row>
    <row r="160" spans="1:12" ht="30.5" customHeight="1" thickBot="1" x14ac:dyDescent="0.4">
      <c r="B160" s="541">
        <v>9268143</v>
      </c>
      <c r="C160" s="438" t="str">
        <f>VLOOKUP(B160,Цены!$A:$B,2,0)</f>
        <v>Комплект соединителей для тонкой передней панели ящика InnoTech Atira</v>
      </c>
      <c r="D160" s="434">
        <v>1</v>
      </c>
      <c r="E160" s="432">
        <f>IFERROR(VLOOKUP(B160,Sale!$A:$E,5,0),VLOOKUP(B160,Цены!$A:$G,7,0))*D160</f>
        <v>871.45</v>
      </c>
      <c r="H160" s="541">
        <v>9268145</v>
      </c>
      <c r="I160" s="438" t="str">
        <f>VLOOKUP(H160,Цены!$A:$B,2,0)</f>
        <v>Комплект соединителей релинга для тонкой передней панели ящика InnoTech Atira</v>
      </c>
      <c r="J160" s="434">
        <v>1</v>
      </c>
      <c r="K160" s="432">
        <f>IFERROR(VLOOKUP(H160,Sale!$A:$E,5,0),VLOOKUP(H160,Цены!$A:$G,7,0))*J160</f>
        <v>581.80999999999995</v>
      </c>
    </row>
    <row r="165" spans="1:12" ht="86.5" customHeight="1" thickBot="1" x14ac:dyDescent="0.4"/>
    <row r="166" spans="1:12" x14ac:dyDescent="0.35">
      <c r="B166" s="548" t="s">
        <v>9</v>
      </c>
      <c r="C166" s="17" t="s">
        <v>10</v>
      </c>
      <c r="D166" s="17" t="s">
        <v>16</v>
      </c>
      <c r="E166" s="18" t="s">
        <v>11</v>
      </c>
    </row>
    <row r="167" spans="1:12" ht="30.5" customHeight="1" thickBot="1" x14ac:dyDescent="0.4">
      <c r="B167" s="541">
        <v>9268144</v>
      </c>
      <c r="C167" s="438" t="str">
        <f>VLOOKUP(B167,Цены!$A:$B,2,0)</f>
        <v>Комплект соединителей DesignSide для тонкой передней панели ящика InnoTech Atira</v>
      </c>
      <c r="D167" s="434">
        <v>1</v>
      </c>
      <c r="E167" s="432">
        <f>IFERROR(VLOOKUP(B167,Sale!$A:$E,5,0),VLOOKUP(B167,Цены!$A:$G,7,0))*D167</f>
        <v>1110.46</v>
      </c>
    </row>
    <row r="170" spans="1:12" s="196" customFormat="1" ht="28.5" x14ac:dyDescent="0.35">
      <c r="A170" s="752" t="s">
        <v>644</v>
      </c>
      <c r="B170" s="752"/>
      <c r="C170" s="752"/>
      <c r="D170" s="752"/>
      <c r="E170" s="752"/>
      <c r="F170" s="752"/>
      <c r="G170" s="752"/>
      <c r="H170" s="752"/>
      <c r="I170" s="752"/>
      <c r="J170" s="752"/>
      <c r="K170" s="752"/>
      <c r="L170" s="752"/>
    </row>
    <row r="171" spans="1:12" ht="86.5" customHeight="1" thickBot="1" x14ac:dyDescent="0.4">
      <c r="B171" s="583"/>
      <c r="C171" s="298"/>
      <c r="D171" s="299"/>
      <c r="E171" s="300"/>
      <c r="H171" s="583"/>
      <c r="I171" s="298"/>
      <c r="J171" s="299"/>
      <c r="K171" s="300"/>
    </row>
    <row r="172" spans="1:12" ht="18.5" customHeight="1" x14ac:dyDescent="0.35">
      <c r="B172" s="562" t="s">
        <v>80</v>
      </c>
      <c r="C172" s="295" t="s">
        <v>98</v>
      </c>
      <c r="D172" s="852"/>
      <c r="E172" s="853"/>
      <c r="H172" s="562" t="s">
        <v>80</v>
      </c>
      <c r="I172" s="334" t="s">
        <v>82</v>
      </c>
      <c r="J172" s="854"/>
      <c r="K172" s="793"/>
    </row>
    <row r="173" spans="1:12" ht="18.5" customHeight="1" x14ac:dyDescent="0.35">
      <c r="B173" s="558" t="s">
        <v>9</v>
      </c>
      <c r="C173" s="35" t="s">
        <v>10</v>
      </c>
      <c r="D173" s="35" t="s">
        <v>16</v>
      </c>
      <c r="E173" s="49" t="s">
        <v>11</v>
      </c>
      <c r="H173" s="545" t="s">
        <v>101</v>
      </c>
      <c r="I173" s="335" t="s">
        <v>645</v>
      </c>
      <c r="J173" s="855"/>
      <c r="K173" s="856"/>
    </row>
    <row r="174" spans="1:12" ht="30.5" customHeight="1" thickBot="1" x14ac:dyDescent="0.4">
      <c r="B174" s="541">
        <f>VLOOKUP(C172,DrawerSystem!L142:M146,2,0)</f>
        <v>9240705</v>
      </c>
      <c r="C174" s="438" t="str">
        <f>VLOOKUP(B174,Цены!$A:$B,2,0)</f>
        <v>Дизайн-профиль InnoTech Atira, NL620, цвет под алюминий</v>
      </c>
      <c r="D174" s="434">
        <v>1</v>
      </c>
      <c r="E174" s="432">
        <f>IFERROR(VLOOKUP(B174,Sale!$A:$E,5,0),VLOOKUP(B174,Цены!$A:$G,7,0))*D174</f>
        <v>550.21</v>
      </c>
      <c r="H174" s="558" t="s">
        <v>9</v>
      </c>
      <c r="I174" s="35" t="s">
        <v>10</v>
      </c>
      <c r="J174" s="35" t="s">
        <v>16</v>
      </c>
      <c r="K174" s="49" t="s">
        <v>11</v>
      </c>
    </row>
    <row r="175" spans="1:12" ht="30.5" customHeight="1" x14ac:dyDescent="0.35">
      <c r="H175" s="540">
        <f>VLOOKUP(I172,DrawerSystem!P142:R144,MATCH(I173,DrawerSystem!P141:R141,0),0)</f>
        <v>9196317</v>
      </c>
      <c r="I175" s="424" t="str">
        <f>VLOOKUP(H175,Цены!$A:$B,2,0)</f>
        <v>Комплект адаптеров DesignSide InnoTech Atira, H144, цвет серый</v>
      </c>
      <c r="J175" s="433">
        <v>1</v>
      </c>
      <c r="K175" s="426">
        <f>IFERROR(VLOOKUP(H175,Sale!$A:$E,5,0),VLOOKUP(H175,Цены!$A:$G,7,0))*J175</f>
        <v>1907.99</v>
      </c>
    </row>
    <row r="176" spans="1:12" ht="30.5" customHeight="1" thickBot="1" x14ac:dyDescent="0.4">
      <c r="H176" s="541">
        <v>9098724</v>
      </c>
      <c r="I176" s="438" t="str">
        <f>VLOOKUP(H176,Цены!$A:$B,2,0)</f>
        <v>Соединитель передней панели DesignSide для InnoTech Atira, под прикручивание</v>
      </c>
      <c r="J176" s="434">
        <v>2</v>
      </c>
      <c r="K176" s="432">
        <f>IFERROR(VLOOKUP(H176,Sale!$A:$E,5,0),VLOOKUP(H176,Цены!$A:$G,7,0))*J176</f>
        <v>185.54</v>
      </c>
    </row>
    <row r="179" spans="1:12" ht="28.5" x14ac:dyDescent="0.35">
      <c r="A179" s="691" t="s">
        <v>519</v>
      </c>
      <c r="B179" s="691"/>
      <c r="C179" s="691"/>
      <c r="D179" s="691"/>
      <c r="E179" s="691"/>
      <c r="F179" s="691"/>
      <c r="G179" s="691"/>
      <c r="H179" s="691"/>
      <c r="I179" s="691"/>
      <c r="J179" s="691"/>
      <c r="K179" s="691"/>
      <c r="L179" s="691"/>
    </row>
    <row r="180" spans="1:12" ht="15" thickBot="1" x14ac:dyDescent="0.4"/>
    <row r="181" spans="1:12" ht="23.5" x14ac:dyDescent="0.35">
      <c r="B181" s="797" t="s">
        <v>520</v>
      </c>
      <c r="C181" s="798"/>
      <c r="D181" s="798"/>
      <c r="E181" s="799"/>
      <c r="H181" s="797" t="s">
        <v>521</v>
      </c>
      <c r="I181" s="798"/>
      <c r="J181" s="798"/>
      <c r="K181" s="799"/>
    </row>
    <row r="182" spans="1:12" ht="173" customHeight="1" x14ac:dyDescent="0.35">
      <c r="B182" s="569"/>
      <c r="C182" s="166"/>
      <c r="D182" s="166"/>
      <c r="E182" s="167"/>
      <c r="H182" s="569"/>
      <c r="I182" s="166"/>
      <c r="J182" s="166"/>
      <c r="K182" s="167"/>
    </row>
    <row r="183" spans="1:12" x14ac:dyDescent="0.35">
      <c r="B183" s="569"/>
      <c r="C183" s="166"/>
      <c r="D183" s="166"/>
      <c r="E183" s="167"/>
      <c r="H183" s="569"/>
      <c r="I183" s="166"/>
      <c r="J183" s="166"/>
      <c r="K183" s="167"/>
    </row>
    <row r="184" spans="1:12" ht="15" thickBot="1" x14ac:dyDescent="0.4">
      <c r="B184" s="569"/>
      <c r="C184" s="166"/>
      <c r="D184" s="166"/>
      <c r="E184" s="167"/>
      <c r="H184" s="569"/>
      <c r="I184" s="166"/>
      <c r="J184" s="166"/>
      <c r="K184" s="167"/>
    </row>
    <row r="185" spans="1:12" ht="18.5" customHeight="1" x14ac:dyDescent="0.35">
      <c r="B185" s="544" t="s">
        <v>80</v>
      </c>
      <c r="C185" s="139" t="s">
        <v>69</v>
      </c>
      <c r="D185" s="731">
        <v>1</v>
      </c>
      <c r="E185" s="734">
        <f>SUM(E189:E201)</f>
        <v>9713.0400000000009</v>
      </c>
      <c r="H185" s="590" t="s">
        <v>80</v>
      </c>
      <c r="I185" s="215" t="s">
        <v>82</v>
      </c>
      <c r="J185" s="859">
        <v>1</v>
      </c>
      <c r="K185" s="860">
        <f>SUM(K189:K194)</f>
        <v>61993.17</v>
      </c>
    </row>
    <row r="186" spans="1:12" ht="18.5" customHeight="1" x14ac:dyDescent="0.35">
      <c r="B186" s="576" t="s">
        <v>81</v>
      </c>
      <c r="C186" s="144" t="s">
        <v>117</v>
      </c>
      <c r="D186" s="732"/>
      <c r="E186" s="735"/>
      <c r="H186" s="591" t="s">
        <v>81</v>
      </c>
      <c r="I186" s="144" t="s">
        <v>117</v>
      </c>
      <c r="J186" s="732"/>
      <c r="K186" s="861"/>
    </row>
    <row r="187" spans="1:12" ht="18.5" customHeight="1" x14ac:dyDescent="0.35">
      <c r="B187" s="584" t="s">
        <v>118</v>
      </c>
      <c r="C187" s="140" t="s">
        <v>119</v>
      </c>
      <c r="D187" s="732"/>
      <c r="E187" s="735"/>
      <c r="H187" s="592" t="s">
        <v>118</v>
      </c>
      <c r="I187" s="140" t="s">
        <v>119</v>
      </c>
      <c r="J187" s="732"/>
      <c r="K187" s="861"/>
    </row>
    <row r="188" spans="1:12" x14ac:dyDescent="0.35">
      <c r="B188" s="585" t="s">
        <v>9</v>
      </c>
      <c r="C188" s="213" t="s">
        <v>10</v>
      </c>
      <c r="D188" s="213" t="s">
        <v>16</v>
      </c>
      <c r="E188" s="230" t="s">
        <v>11</v>
      </c>
      <c r="H188" s="593" t="s">
        <v>9</v>
      </c>
      <c r="I188" s="213" t="s">
        <v>10</v>
      </c>
      <c r="J188" s="213" t="s">
        <v>16</v>
      </c>
      <c r="K188" s="216" t="s">
        <v>11</v>
      </c>
    </row>
    <row r="189" spans="1:12" ht="30.5" customHeight="1" x14ac:dyDescent="0.35">
      <c r="B189" s="586">
        <f>VLOOKUP(C186,'Internal drawer'!B86:E88,MATCH(C185,'Internal drawer'!B85:E85,0),0)</f>
        <v>9194412</v>
      </c>
      <c r="C189" s="484" t="str">
        <f>VLOOKUP(B189,Цены!$A:$B,2,0)</f>
        <v>Боковина ящика InnoTech Atira, H70, NL470, цвет белый, левая</v>
      </c>
      <c r="D189" s="485">
        <f>D185*2</f>
        <v>2</v>
      </c>
      <c r="E189" s="486">
        <f>IFERROR(VLOOKUP(B189,Sale!$A:$E,5,0),VLOOKUP(B189,Цены!$A:$G,7,0))*D189</f>
        <v>2105.2600000000002</v>
      </c>
      <c r="H189" s="594">
        <f>VLOOKUP(I186,CHOOSE(IF(I187="Полное выдвижение с демпфером",1,IF(I187="Частичное выдвижение с демпфером",2,3)),'Internal drawer'!$B$4:$E$10,'Internal drawer'!$B$14:$E$20,'Internal drawer'!$B$24:$E$30),MATCH(I185,'Internal drawer'!$B$4:$E$4,0),0)</f>
        <v>9228890</v>
      </c>
      <c r="I189" s="424" t="str">
        <f>VLOOKUP(H189,Цены!$A:$B,2,0)</f>
        <v>Комплект ящика InnoTech Atira с направляющими Quadro Silent System полного выдвижения, H70, NL470, цвет серый</v>
      </c>
      <c r="J189" s="440">
        <f>J185*3</f>
        <v>3</v>
      </c>
      <c r="K189" s="494">
        <f>IFERROR(VLOOKUP(H189,Sale!$A:$E,5,0),VLOOKUP(H189,Цены!$A:$G,7,0))*J189</f>
        <v>15920.34</v>
      </c>
    </row>
    <row r="190" spans="1:12" ht="30.5" customHeight="1" x14ac:dyDescent="0.35">
      <c r="B190" s="587">
        <f>VLOOKUP(C186,'Internal drawer'!B92:E94,MATCH(C185,'Internal drawer'!B85:E85,0),0)</f>
        <v>9194413</v>
      </c>
      <c r="C190" s="487" t="str">
        <f>VLOOKUP(B190,Цены!$A:$B,2,0)</f>
        <v>Боковина ящика InnoTech Atira, H70, NL470, цвет белый, правая</v>
      </c>
      <c r="D190" s="488">
        <f>D185*2</f>
        <v>2</v>
      </c>
      <c r="E190" s="489">
        <f>IFERROR(VLOOKUP(B190,Sale!$A:$E,5,0),VLOOKUP(B190,Цены!$A:$G,7,0))*D190</f>
        <v>2105.2600000000002</v>
      </c>
      <c r="H190" s="594">
        <f>VLOOKUP(I186,'Internal drawer'!$B$152:$E$154,MATCH(I185,'Internal drawer'!$B$152:$E$152,0),0)</f>
        <v>9228897</v>
      </c>
      <c r="I190" s="475" t="str">
        <f>VLOOKUP(H190,Цены!$A:$B,2,0)</f>
        <v>Комплект короба InnoTech Atira с направляющими Quadro Silent System полного выдвижения, H144, NL470, с релингами, цвет серый</v>
      </c>
      <c r="J190" s="440">
        <f>J185*3</f>
        <v>3</v>
      </c>
      <c r="K190" s="494">
        <f>IFERROR(VLOOKUP(H190,Sale!$A:$E,5,0),VLOOKUP(H190,Цены!$A:$G,7,0))*J190</f>
        <v>20133.059999999998</v>
      </c>
    </row>
    <row r="191" spans="1:12" ht="30.5" customHeight="1" x14ac:dyDescent="0.35">
      <c r="B191" s="586">
        <f>VLOOKUP(C185,'Internal drawer'!B146:C148,2,0)</f>
        <v>9194647</v>
      </c>
      <c r="C191" s="490" t="str">
        <f>VLOOKUP(B191,Цены!$A:$B,2,0)</f>
        <v>Заглушка на боковину InnoTech Atira, с логотипом Hettich, цвет белый</v>
      </c>
      <c r="D191" s="485">
        <f>D185*4</f>
        <v>4</v>
      </c>
      <c r="E191" s="486">
        <f>IFERROR(VLOOKUP(B191,Sale!$A:$E,5,0),VLOOKUP(B191,Цены!$A:$G,7,0))*D191</f>
        <v>139.23999999999998</v>
      </c>
      <c r="H191" s="595">
        <f>VLOOKUP(I185,DrawerSystem!$H$204:$I$206,2,0)</f>
        <v>9194764</v>
      </c>
      <c r="I191" s="475" t="str">
        <f>VLOOKUP(H191,Цены!$A:$B,2,0)</f>
        <v>Передняя панель внутреннего ящика 100 InnoTech Atira, L2000, алюминий, цвет серебристый</v>
      </c>
      <c r="J191" s="476">
        <f>J185*2</f>
        <v>2</v>
      </c>
      <c r="K191" s="494">
        <f>IFERROR(VLOOKUP(H191,Sale!$A:$E,5,0),VLOOKUP(H191,Цены!$A:$G,7,0))*J191</f>
        <v>13512.400000000001</v>
      </c>
    </row>
    <row r="192" spans="1:12" ht="30.5" customHeight="1" x14ac:dyDescent="0.35">
      <c r="B192" s="586">
        <f>VLOOKUP(C186,DrawerSystem!$H$187:$K$192,MATCH(C185,DrawerSystem!$H$186:$K$186,0),0)</f>
        <v>9194544</v>
      </c>
      <c r="C192" s="490" t="str">
        <f>VLOOKUP(B192,Цены!$A:$B,2,0)</f>
        <v>Продольный релинг короба InnoTech Atira, NL470, цвет белый, левый</v>
      </c>
      <c r="D192" s="485">
        <f>D185</f>
        <v>1</v>
      </c>
      <c r="E192" s="486">
        <f>IFERROR(VLOOKUP(B192,Sale!$A:$E,5,0),VLOOKUP(B192,Цены!$A:$G,7,0))*D192</f>
        <v>514.07999999999993</v>
      </c>
      <c r="H192" s="596">
        <f>VLOOKUP(I185,'Internal drawer'!$G$34:$H$36,2,0)</f>
        <v>9104107</v>
      </c>
      <c r="I192" s="475" t="str">
        <f>VLOOKUP(H192,Цены!$A:$B,2,0)</f>
        <v>Комплект соединителей передней панели внутреннего ящика 100 InnoTech Atira, H70, цвет серый</v>
      </c>
      <c r="J192" s="485">
        <f>J185*3</f>
        <v>3</v>
      </c>
      <c r="K192" s="494">
        <f>IFERROR(VLOOKUP(H192,Sale!$A:$E,5,0),VLOOKUP(H192,Цены!$A:$G,7,0))*J192</f>
        <v>3012.75</v>
      </c>
    </row>
    <row r="193" spans="2:11" ht="30.5" customHeight="1" x14ac:dyDescent="0.35">
      <c r="B193" s="586">
        <f>VLOOKUP(C186,DrawerSystem!$H$196:$K$201,MATCH(C185,DrawerSystem!$H$186:$K$186,0),0)</f>
        <v>9194545</v>
      </c>
      <c r="C193" s="484" t="str">
        <f>VLOOKUP(B193,Цены!$A:$B,2,0)</f>
        <v>Продольный релинг короба InnoTech Atira, NL470, цвет белый, правый</v>
      </c>
      <c r="D193" s="485">
        <f>D185</f>
        <v>1</v>
      </c>
      <c r="E193" s="486">
        <f>IFERROR(VLOOKUP(B193,Sale!$A:$E,5,0),VLOOKUP(B193,Цены!$A:$G,7,0))*D193</f>
        <v>514.07999999999993</v>
      </c>
      <c r="H193" s="596">
        <f>VLOOKUP(I185,'Internal drawer'!$G$169:$H$171,2,0)</f>
        <v>9293516</v>
      </c>
      <c r="I193" s="475" t="str">
        <f>VLOOKUP(H193,Цены!$A:$B,2,0)</f>
        <v>Комплект соединителей передней панели внутреннего короба 100 InnoTech Atira, H144, цвет серый</v>
      </c>
      <c r="J193" s="485">
        <f>J185*3</f>
        <v>3</v>
      </c>
      <c r="K193" s="494">
        <f>IFERROR(VLOOKUP(H193,Sale!$A:$E,5,0),VLOOKUP(H193,Цены!$A:$G,7,0))*J193</f>
        <v>7196.4</v>
      </c>
    </row>
    <row r="194" spans="2:11" ht="30.5" customHeight="1" thickBot="1" x14ac:dyDescent="0.4">
      <c r="B194" s="586">
        <f>VLOOKUP(C185,'Internal drawer'!B104:C106,2,0)</f>
        <v>9194635</v>
      </c>
      <c r="C194" s="490" t="str">
        <f>VLOOKUP(B194,Цены!$A:$B,2,0)</f>
        <v>Соединитель задней стенки InnoTech Atira, H144, цвет белый, левый</v>
      </c>
      <c r="D194" s="485">
        <f>D185</f>
        <v>1</v>
      </c>
      <c r="E194" s="486">
        <f>IFERROR(VLOOKUP(B194,Sale!$A:$E,5,0),VLOOKUP(B194,Цены!$A:$G,7,0))*D194</f>
        <v>461.38</v>
      </c>
      <c r="H194" s="597">
        <f>VLOOKUP(I185,'Internal drawer'!$G$174:$H$176,2,0)</f>
        <v>9194614</v>
      </c>
      <c r="I194" s="495" t="str">
        <f>VLOOKUP(H194,Цены!$A:$B,2,0)</f>
        <v>Поперечный релинг InnoTech Atira, L2000, цвет серый</v>
      </c>
      <c r="J194" s="496">
        <f>J185</f>
        <v>1</v>
      </c>
      <c r="K194" s="497">
        <f>IFERROR(VLOOKUP(H194,Sale!$A:$E,5,0),VLOOKUP(H194,Цены!$A:$G,7,0))*J194</f>
        <v>2218.2200000000003</v>
      </c>
    </row>
    <row r="195" spans="2:11" ht="30.5" customHeight="1" x14ac:dyDescent="0.35">
      <c r="B195" s="586">
        <f>VLOOKUP(C185,'Internal drawer'!B110:C112,2,0)</f>
        <v>9194636</v>
      </c>
      <c r="C195" s="490" t="str">
        <f>VLOOKUP(B195,Цены!$A:$B,2,0)</f>
        <v>Соединитель задней стенки InnoTech Atira, H144, цвет белый, правый</v>
      </c>
      <c r="D195" s="485">
        <f>D185</f>
        <v>1</v>
      </c>
      <c r="E195" s="486">
        <f>IFERROR(VLOOKUP(B195,Sale!$A:$E,5,0),VLOOKUP(B195,Цены!$A:$G,7,0))*D195</f>
        <v>461.38</v>
      </c>
      <c r="H195" s="203"/>
      <c r="I195" s="214"/>
      <c r="J195" s="32"/>
      <c r="K195" s="45"/>
    </row>
    <row r="196" spans="2:11" ht="30.5" customHeight="1" x14ac:dyDescent="0.35">
      <c r="B196" s="586">
        <f>VLOOKUP(C185,DrawerSystem!$G$227:$H$229,2,0)</f>
        <v>9194627</v>
      </c>
      <c r="C196" s="490" t="str">
        <f>VLOOKUP(B196,Цены!$A:$B,2,0)</f>
        <v>Соединитель задней стенки InnoTech Atira, H70, цвет белый, левый</v>
      </c>
      <c r="D196" s="485">
        <f>D185</f>
        <v>1</v>
      </c>
      <c r="E196" s="486">
        <f>IFERROR(VLOOKUP(B196,Sale!$A:$E,5,0),VLOOKUP(B196,Цены!$A:$G,7,0))*D196</f>
        <v>250.51</v>
      </c>
      <c r="H196" s="203"/>
      <c r="I196" s="214"/>
      <c r="J196" s="32"/>
      <c r="K196" s="45"/>
    </row>
    <row r="197" spans="2:11" ht="30.5" customHeight="1" x14ac:dyDescent="0.35">
      <c r="B197" s="586">
        <f>VLOOKUP(C185,DrawerSystem!$G$237:$H$239,2,0)</f>
        <v>9194628</v>
      </c>
      <c r="C197" s="490" t="str">
        <f>VLOOKUP(B197,Цены!$A:$B,2,0)</f>
        <v>Соединитель задней стенки InnoTech Atira, H70, цвет белый, правый</v>
      </c>
      <c r="D197" s="485">
        <f>D185</f>
        <v>1</v>
      </c>
      <c r="E197" s="486">
        <f>IFERROR(VLOOKUP(B197,Sale!$A:$E,5,0),VLOOKUP(B197,Цены!$A:$G,7,0))*D197</f>
        <v>250.51</v>
      </c>
      <c r="H197" s="203"/>
      <c r="I197" s="214"/>
      <c r="J197" s="32"/>
      <c r="K197" s="45"/>
    </row>
    <row r="198" spans="2:11" ht="30.5" customHeight="1" x14ac:dyDescent="0.35">
      <c r="B198" s="586">
        <v>9002503</v>
      </c>
      <c r="C198" s="490" t="str">
        <f>VLOOKUP(B198,Цены!$A:$B,2,0)</f>
        <v>Соединитель передней панели для продольного релинга InnoTech Atira, под прикручивание</v>
      </c>
      <c r="D198" s="485">
        <f>D185*2</f>
        <v>2</v>
      </c>
      <c r="E198" s="486">
        <f>IFERROR(VLOOKUP(B198,Sale!$A:$E,5,0),VLOOKUP(B198,Цены!$A:$G,7,0))*D198</f>
        <v>31.02</v>
      </c>
      <c r="H198" s="203"/>
      <c r="I198" s="214"/>
      <c r="J198" s="32"/>
      <c r="K198" s="45"/>
    </row>
    <row r="199" spans="2:11" ht="30.5" customHeight="1" x14ac:dyDescent="0.35">
      <c r="B199" s="586">
        <v>1065191</v>
      </c>
      <c r="C199" s="490" t="str">
        <f>VLOOKUP(B199,Цены!$A:$B,2,0)</f>
        <v>Соединитель передней панели InnoTech/InnoTech Atira, под прикручивание</v>
      </c>
      <c r="D199" s="485">
        <f>D185*4</f>
        <v>4</v>
      </c>
      <c r="E199" s="486">
        <f>IFERROR(VLOOKUP(B199,Sale!$A:$E,5,0),VLOOKUP(B199,Цены!$A:$G,7,0))*D199</f>
        <v>139.23999999999998</v>
      </c>
      <c r="H199" s="203"/>
      <c r="I199" s="214"/>
      <c r="J199" s="32"/>
      <c r="K199" s="45"/>
    </row>
    <row r="200" spans="2:11" ht="30.5" customHeight="1" x14ac:dyDescent="0.35">
      <c r="B200" s="586">
        <f>VLOOKUP(C186,'Internal drawer'!B116:E118,MATCH(C187,'Internal drawer'!B115:E115,0),0)</f>
        <v>9065916</v>
      </c>
      <c r="C200" s="490" t="str">
        <f>VLOOKUP(B200,Цены!$A:$B,2,0)</f>
        <v>Направляющая Quadro V6 30 для InnoTech Atira, полного выдвижения, с демпфером Silent System, 30 кг, EB12,5, NL470, левая</v>
      </c>
      <c r="D200" s="485">
        <f>D185</f>
        <v>1</v>
      </c>
      <c r="E200" s="486">
        <f>IFERROR(VLOOKUP(B200,Sale!$A:$E,5,0),VLOOKUP(B200,Цены!$A:$G,7,0))*D200</f>
        <v>1370.54</v>
      </c>
      <c r="H200" s="203"/>
      <c r="I200" s="214"/>
      <c r="J200" s="32"/>
      <c r="K200" s="45"/>
    </row>
    <row r="201" spans="2:11" ht="30.5" customHeight="1" thickBot="1" x14ac:dyDescent="0.4">
      <c r="B201" s="588">
        <f>VLOOKUP(C186,'Internal drawer'!B122:E124,MATCH(C187,'Internal drawer'!B121:E121,0),0)</f>
        <v>9065917</v>
      </c>
      <c r="C201" s="491" t="str">
        <f>VLOOKUP(B201,Цены!$A:$B,2,0)</f>
        <v>Направляющая Quadro V6 30 для InnoTech Atira, полного выдвижения, с демпфером Silent System, 30 кг, EB12,5, NL470, правая</v>
      </c>
      <c r="D201" s="492">
        <f>D185</f>
        <v>1</v>
      </c>
      <c r="E201" s="493">
        <f>IFERROR(VLOOKUP(B201,Sale!$A:$E,5,0),VLOOKUP(B201,Цены!$A:$G,7,0))*D201</f>
        <v>1370.54</v>
      </c>
      <c r="H201" s="203"/>
      <c r="I201" s="214"/>
      <c r="J201" s="32"/>
      <c r="K201" s="45"/>
    </row>
    <row r="204" spans="2:11" ht="15" thickBot="1" x14ac:dyDescent="0.4"/>
    <row r="205" spans="2:11" ht="23.5" x14ac:dyDescent="0.35">
      <c r="B205" s="797" t="s">
        <v>539</v>
      </c>
      <c r="C205" s="798"/>
      <c r="D205" s="798"/>
      <c r="E205" s="799"/>
      <c r="H205" s="797" t="s">
        <v>1163</v>
      </c>
      <c r="I205" s="798"/>
      <c r="J205" s="798"/>
      <c r="K205" s="799"/>
    </row>
    <row r="206" spans="2:11" ht="173" customHeight="1" x14ac:dyDescent="0.35">
      <c r="B206" s="569"/>
      <c r="C206" s="166"/>
      <c r="D206" s="166"/>
      <c r="E206" s="167"/>
      <c r="H206" s="569"/>
      <c r="I206" s="166"/>
      <c r="J206" s="166"/>
      <c r="K206" s="167"/>
    </row>
    <row r="207" spans="2:11" x14ac:dyDescent="0.35">
      <c r="B207" s="569"/>
      <c r="C207" s="166"/>
      <c r="D207" s="166"/>
      <c r="E207" s="167"/>
      <c r="H207" s="569"/>
      <c r="I207" s="166"/>
      <c r="J207" s="166"/>
      <c r="K207" s="167"/>
    </row>
    <row r="208" spans="2:11" ht="15" thickBot="1" x14ac:dyDescent="0.4">
      <c r="B208" s="569"/>
      <c r="C208" s="166"/>
      <c r="D208" s="166"/>
      <c r="E208" s="167"/>
      <c r="H208" s="569"/>
      <c r="I208" s="166"/>
      <c r="J208" s="166"/>
      <c r="K208" s="167"/>
    </row>
    <row r="209" spans="2:11" ht="18.5" customHeight="1" x14ac:dyDescent="0.35">
      <c r="B209" s="544" t="s">
        <v>540</v>
      </c>
      <c r="C209" s="139" t="s">
        <v>542</v>
      </c>
      <c r="D209" s="731">
        <v>1</v>
      </c>
      <c r="E209" s="734">
        <f>SUM(E213:E215)</f>
        <v>20289.880000000005</v>
      </c>
      <c r="H209" s="544" t="s">
        <v>80</v>
      </c>
      <c r="I209" s="470" t="s">
        <v>82</v>
      </c>
      <c r="J209" s="731">
        <v>1</v>
      </c>
      <c r="K209" s="734">
        <f>SUM(K213:K215)</f>
        <v>25599.89</v>
      </c>
    </row>
    <row r="210" spans="2:11" ht="18.5" customHeight="1" x14ac:dyDescent="0.35">
      <c r="B210" s="576" t="s">
        <v>81</v>
      </c>
      <c r="C210" s="144" t="s">
        <v>117</v>
      </c>
      <c r="D210" s="732"/>
      <c r="E210" s="735"/>
      <c r="H210" s="545" t="s">
        <v>81</v>
      </c>
      <c r="I210" s="471" t="s">
        <v>85</v>
      </c>
      <c r="J210" s="732"/>
      <c r="K210" s="735"/>
    </row>
    <row r="211" spans="2:11" ht="18.5" customHeight="1" thickBot="1" x14ac:dyDescent="0.4">
      <c r="B211" s="584" t="s">
        <v>118</v>
      </c>
      <c r="C211" s="140" t="s">
        <v>119</v>
      </c>
      <c r="D211" s="732"/>
      <c r="E211" s="735"/>
      <c r="H211" s="573" t="s">
        <v>118</v>
      </c>
      <c r="I211" s="471" t="s">
        <v>631</v>
      </c>
      <c r="J211" s="800"/>
      <c r="K211" s="779"/>
    </row>
    <row r="212" spans="2:11" x14ac:dyDescent="0.35">
      <c r="B212" s="585" t="s">
        <v>9</v>
      </c>
      <c r="C212" s="213" t="s">
        <v>10</v>
      </c>
      <c r="D212" s="213" t="s">
        <v>16</v>
      </c>
      <c r="E212" s="230" t="s">
        <v>11</v>
      </c>
      <c r="H212" s="548" t="s">
        <v>9</v>
      </c>
      <c r="I212" s="17" t="s">
        <v>10</v>
      </c>
      <c r="J212" s="17" t="s">
        <v>16</v>
      </c>
      <c r="K212" s="18" t="s">
        <v>11</v>
      </c>
    </row>
    <row r="213" spans="2:11" ht="30.5" customHeight="1" x14ac:dyDescent="0.35">
      <c r="B213" s="540">
        <f>VLOOKUP(C209,DrawerSystem!$B$555:$C$556,2,0)</f>
        <v>46816</v>
      </c>
      <c r="C213" s="424" t="str">
        <f>VLOOKUP(B213,Цены!$A:$B,2,0)</f>
        <v>Короб XXL под духовку для InnoTech Atira, H150</v>
      </c>
      <c r="D213" s="440">
        <f>D209</f>
        <v>1</v>
      </c>
      <c r="E213" s="426">
        <f>IFERROR(VLOOKUP(B213,Sale!$A:$E,5,0),VLOOKUP(B213,Цены!$A:$G,7,0))*D213</f>
        <v>17548.800000000003</v>
      </c>
      <c r="H213" s="540">
        <f>VLOOKUP(I210,CHOOSE(IF(I211="Полное выдвижение с демпфером",1,IF(I211="Частичное выдвижение с демпфером",2,IF(I211="Push to Open полное выдвижение",3,IF(I211="Push to Open Silent System нагрузка до 10 кг",4,5)))),DrawerSystem!$B$17:$E$22,DrawerSystem!$B$27:$E$32,DrawerSystem!$B$37:$E$42,DrawerSystem!$B$107:$E$112,DrawerSystem!$B$117:$E$122),MATCH(I209,DrawerSystem!$B$16:$E$16,0),0)</f>
        <v>9254862</v>
      </c>
      <c r="I213" s="424" t="str">
        <f>VLOOKUP(H213,Цены!$A:$B,2,0)</f>
        <v>Комплект ящика InnoTech Atira с направляющими Quadro для механизма Push to open Silent полного выдвижения, 30кг, H70, NL350, цвет серый</v>
      </c>
      <c r="J213" s="428">
        <f>J209</f>
        <v>1</v>
      </c>
      <c r="K213" s="426">
        <f>IFERROR(VLOOKUP(H213,Sale!$A:$E,5,0),VLOOKUP(H213,Цены!$A:$G,7,0))*J213</f>
        <v>5246.85</v>
      </c>
    </row>
    <row r="214" spans="2:11" ht="30.5" customHeight="1" x14ac:dyDescent="0.35">
      <c r="B214" s="540">
        <f>VLOOKUP(C210,'Internal drawer'!B116:E118,MATCH(C211,'Internal drawer'!B115:E115,0),0)</f>
        <v>9065916</v>
      </c>
      <c r="C214" s="475" t="str">
        <f>VLOOKUP(B214,Цены!$A:$B,2,0)</f>
        <v>Направляющая Quadro V6 30 для InnoTech Atira, полного выдвижения, с демпфером Silent System, 30 кг, EB12,5, NL470, левая</v>
      </c>
      <c r="D214" s="440">
        <f>D209</f>
        <v>1</v>
      </c>
      <c r="E214" s="426">
        <f>IFERROR(VLOOKUP(B214,Sale!$A:$E,5,0),VLOOKUP(B214,Цены!$A:$G,7,0))*D214</f>
        <v>1370.54</v>
      </c>
      <c r="H214" s="540">
        <v>13297</v>
      </c>
      <c r="I214" s="424" t="str">
        <f>VLOOKUP(H214,Цены!$A:$B,2,0)</f>
        <v>Комплект опор для цокольного ящика, с регулировкой по высоте</v>
      </c>
      <c r="J214" s="428">
        <f>J209</f>
        <v>1</v>
      </c>
      <c r="K214" s="426">
        <f>IFERROR(VLOOKUP(H214,Sale!$A:$E,5,0),VLOOKUP(H214,Цены!$A:$G,7,0))*J214</f>
        <v>16201.079999999998</v>
      </c>
    </row>
    <row r="215" spans="2:11" ht="30.5" customHeight="1" thickBot="1" x14ac:dyDescent="0.4">
      <c r="B215" s="582">
        <f>VLOOKUP(C210,'Internal drawer'!B122:E124,MATCH(C211,'Internal drawer'!B121:E121,0),0)</f>
        <v>9065917</v>
      </c>
      <c r="C215" s="478" t="str">
        <f>VLOOKUP(B215,Цены!$A:$B,2,0)</f>
        <v>Направляющая Quadro V6 30 для InnoTech Atira, полного выдвижения, с демпфером Silent System, 30 кг, EB12,5, NL470, правая</v>
      </c>
      <c r="D215" s="479">
        <f>D209</f>
        <v>1</v>
      </c>
      <c r="E215" s="432">
        <f>IFERROR(VLOOKUP(B215,Sale!$A:$E,5,0),VLOOKUP(B215,Цены!$A:$G,7,0))*D215</f>
        <v>1370.54</v>
      </c>
      <c r="H215" s="541">
        <f>VLOOKUP(I210,CHOOSE(IF(I211="Полное выдвижение с демпфером",1,IF(I211="Частичное выдвижение с демпфером",2,IF(I211="Push to Open полное выдвижение",3,IF(I211="Push to Open Silent System нагрузка до 10 кг",4,5)))),DrawerSystem!G17:J22,DrawerSystem!G27:J32,DrawerSystem!G37:J42,DrawerSystem!G47:J52,DrawerSystem!L57:O62),MATCH(I209,DrawerSystem!$B$16:$E$16,0),0)</f>
        <v>9240162</v>
      </c>
      <c r="I215" s="438" t="str">
        <f>VLOOKUP(H215,Цены!$A:$B,2,0)</f>
        <v>Комплект механизма Push to open Silent 20 для InnoTech Atira</v>
      </c>
      <c r="J215" s="454">
        <f>J209</f>
        <v>1</v>
      </c>
      <c r="K215" s="432">
        <f>IFERROR(VLOOKUP(H215,Sale!$A:$E,5,0),VLOOKUP(H215,Цены!$A:$G,7,0))*J215</f>
        <v>4151.96</v>
      </c>
    </row>
    <row r="223" spans="2:11" hidden="1" x14ac:dyDescent="0.35">
      <c r="B223" s="551" t="s">
        <v>67</v>
      </c>
    </row>
    <row r="224" spans="2:11" hidden="1" x14ac:dyDescent="0.35">
      <c r="B224" s="552" t="s">
        <v>82</v>
      </c>
    </row>
    <row r="225" spans="2:2" hidden="1" x14ac:dyDescent="0.35">
      <c r="B225" s="543" t="s">
        <v>69</v>
      </c>
    </row>
  </sheetData>
  <sheetProtection algorithmName="SHA-512" hashValue="rrZtP50fbWANvYFEp4/byJNz4Yhb9bYeod7gskONI0umBGUFx1z/dR6adzdLmPfbvM5ZGlzrqXBQAsrcOaJyhg==" saltValue="PotPJJIxaoG0f5vgGVdZUg==" spinCount="100000" sheet="1" objects="1" scenarios="1"/>
  <mergeCells count="69">
    <mergeCell ref="A1:L1"/>
    <mergeCell ref="A55:L55"/>
    <mergeCell ref="A155:L155"/>
    <mergeCell ref="B57:E57"/>
    <mergeCell ref="H57:K57"/>
    <mergeCell ref="D25:D27"/>
    <mergeCell ref="E25:E27"/>
    <mergeCell ref="H8:K8"/>
    <mergeCell ref="B28:E28"/>
    <mergeCell ref="H28:K28"/>
    <mergeCell ref="J61:J63"/>
    <mergeCell ref="J126:K126"/>
    <mergeCell ref="J135:J136"/>
    <mergeCell ref="D117:D118"/>
    <mergeCell ref="E117:E118"/>
    <mergeCell ref="B119:E119"/>
    <mergeCell ref="J117:J118"/>
    <mergeCell ref="K117:K118"/>
    <mergeCell ref="H119:K119"/>
    <mergeCell ref="J25:J27"/>
    <mergeCell ref="K25:K27"/>
    <mergeCell ref="J89:J91"/>
    <mergeCell ref="K89:K91"/>
    <mergeCell ref="H92:K92"/>
    <mergeCell ref="H87:K87"/>
    <mergeCell ref="A85:L85"/>
    <mergeCell ref="B87:E87"/>
    <mergeCell ref="A115:L115"/>
    <mergeCell ref="K61:K63"/>
    <mergeCell ref="J64:K64"/>
    <mergeCell ref="D61:D63"/>
    <mergeCell ref="E61:E63"/>
    <mergeCell ref="D89:D91"/>
    <mergeCell ref="E89:E91"/>
    <mergeCell ref="B92:E92"/>
    <mergeCell ref="D64:E64"/>
    <mergeCell ref="H3:K3"/>
    <mergeCell ref="J5:J7"/>
    <mergeCell ref="K5:K7"/>
    <mergeCell ref="B23:E23"/>
    <mergeCell ref="H23:K23"/>
    <mergeCell ref="B4:E4"/>
    <mergeCell ref="B3:E3"/>
    <mergeCell ref="D5:D7"/>
    <mergeCell ref="E5:E7"/>
    <mergeCell ref="B8:E8"/>
    <mergeCell ref="H205:K205"/>
    <mergeCell ref="J209:J211"/>
    <mergeCell ref="K209:K211"/>
    <mergeCell ref="D146:D147"/>
    <mergeCell ref="E146:E147"/>
    <mergeCell ref="B148:E148"/>
    <mergeCell ref="A179:L179"/>
    <mergeCell ref="B181:E181"/>
    <mergeCell ref="H181:K181"/>
    <mergeCell ref="D185:D187"/>
    <mergeCell ref="E185:E187"/>
    <mergeCell ref="J185:J187"/>
    <mergeCell ref="K185:K187"/>
    <mergeCell ref="B205:E205"/>
    <mergeCell ref="D209:D211"/>
    <mergeCell ref="E209:E211"/>
    <mergeCell ref="D135:D137"/>
    <mergeCell ref="E135:E137"/>
    <mergeCell ref="A170:L170"/>
    <mergeCell ref="D172:E172"/>
    <mergeCell ref="J172:K173"/>
    <mergeCell ref="K135:K136"/>
    <mergeCell ref="J137:K137"/>
  </mergeCells>
  <conditionalFormatting sqref="I64 I187 C64">
    <cfRule type="cellIs" dxfId="38" priority="236" operator="equal">
      <formula>$B$223</formula>
    </cfRule>
  </conditionalFormatting>
  <conditionalFormatting sqref="C5">
    <cfRule type="cellIs" dxfId="37" priority="102" operator="equal">
      <formula>$B$220</formula>
    </cfRule>
  </conditionalFormatting>
  <conditionalFormatting sqref="B3:E3">
    <cfRule type="cellIs" dxfId="36" priority="99" operator="equal">
      <formula>$C$7</formula>
    </cfRule>
  </conditionalFormatting>
  <conditionalFormatting sqref="I5">
    <cfRule type="cellIs" dxfId="35" priority="96" operator="equal">
      <formula>$B$223</formula>
    </cfRule>
  </conditionalFormatting>
  <conditionalFormatting sqref="C25">
    <cfRule type="cellIs" dxfId="34" priority="92" operator="equal">
      <formula>$B$223</formula>
    </cfRule>
  </conditionalFormatting>
  <conditionalFormatting sqref="I25">
    <cfRule type="cellIs" dxfId="33" priority="90" operator="equal">
      <formula>$B$223</formula>
    </cfRule>
  </conditionalFormatting>
  <conditionalFormatting sqref="C61:C62">
    <cfRule type="cellIs" dxfId="32" priority="82" operator="equal">
      <formula>$B$223</formula>
    </cfRule>
  </conditionalFormatting>
  <conditionalFormatting sqref="I61">
    <cfRule type="cellIs" dxfId="31" priority="80" operator="equal">
      <formula>$B$223</formula>
    </cfRule>
  </conditionalFormatting>
  <conditionalFormatting sqref="I62">
    <cfRule type="cellIs" dxfId="30" priority="78" operator="equal">
      <formula>$B$223</formula>
    </cfRule>
  </conditionalFormatting>
  <conditionalFormatting sqref="B181:E181">
    <cfRule type="cellIs" dxfId="29" priority="76" operator="equal">
      <formula>$C$7</formula>
    </cfRule>
  </conditionalFormatting>
  <conditionalFormatting sqref="C185:C187">
    <cfRule type="cellIs" dxfId="28" priority="61" operator="equal">
      <formula>$B$223</formula>
    </cfRule>
  </conditionalFormatting>
  <conditionalFormatting sqref="H181:K181">
    <cfRule type="cellIs" dxfId="27" priority="59" operator="equal">
      <formula>$C$7</formula>
    </cfRule>
  </conditionalFormatting>
  <conditionalFormatting sqref="I185">
    <cfRule type="cellIs" dxfId="26" priority="58" operator="equal">
      <formula>$B$223</formula>
    </cfRule>
  </conditionalFormatting>
  <conditionalFormatting sqref="I186">
    <cfRule type="cellIs" dxfId="25" priority="54" operator="equal">
      <formula>$B$223</formula>
    </cfRule>
  </conditionalFormatting>
  <conditionalFormatting sqref="C211">
    <cfRule type="cellIs" dxfId="24" priority="52" operator="equal">
      <formula>$B$223</formula>
    </cfRule>
  </conditionalFormatting>
  <conditionalFormatting sqref="B205:E205">
    <cfRule type="cellIs" dxfId="23" priority="50" operator="equal">
      <formula>$C$7</formula>
    </cfRule>
  </conditionalFormatting>
  <conditionalFormatting sqref="C209">
    <cfRule type="cellIs" dxfId="22" priority="49" operator="equal">
      <formula>$B$223</formula>
    </cfRule>
  </conditionalFormatting>
  <conditionalFormatting sqref="C210">
    <cfRule type="cellIs" dxfId="21" priority="47" operator="equal">
      <formula>$B$223</formula>
    </cfRule>
  </conditionalFormatting>
  <conditionalFormatting sqref="C89">
    <cfRule type="cellIs" dxfId="20" priority="45" operator="equal">
      <formula>$B$223</formula>
    </cfRule>
  </conditionalFormatting>
  <conditionalFormatting sqref="I89">
    <cfRule type="cellIs" dxfId="19" priority="43" operator="equal">
      <formula>$B$223</formula>
    </cfRule>
  </conditionalFormatting>
  <conditionalFormatting sqref="H205:K205">
    <cfRule type="cellIs" dxfId="18" priority="7" operator="equal">
      <formula>$C$7</formula>
    </cfRule>
  </conditionalFormatting>
  <conditionalFormatting sqref="I209">
    <cfRule type="cellIs" dxfId="17" priority="2" operator="equal">
      <formula>$B$223</formula>
    </cfRule>
  </conditionalFormatting>
  <dataValidations count="23">
    <dataValidation type="list" allowBlank="1" showErrorMessage="1" prompt="Выбрать тип петли" sqref="C5 I5 C25 I25 C61 I61 C185 I185 C89 I89 C117 I117 I172 C135 C146 I209" xr:uid="{00000000-0002-0000-1300-000000000000}">
      <formula1>"Серебристый,Белый,Антрацит,"</formula1>
    </dataValidation>
    <dataValidation type="list" allowBlank="1" showErrorMessage="1" prompt="Выбрать тип петли" sqref="I187 C187" xr:uid="{00000000-0002-0000-1300-000001000000}">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186" xr:uid="{00000000-0002-0000-1300-000002000000}">
      <formula1>"420 мм,470 мм,520 мм,"</formula1>
    </dataValidation>
    <dataValidation type="list" allowBlank="1" showInputMessage="1" showErrorMessage="1" sqref="I126" xr:uid="{00000000-0002-0000-1300-000003000000}">
      <formula1>"Серебристый,Белый,Антрацит,"</formula1>
    </dataValidation>
    <dataValidation type="list" allowBlank="1" showInputMessage="1" showErrorMessage="1" sqref="I6 C26 I26 C90 I90 C118 I135 C147 I210" xr:uid="{00000000-0002-0000-1300-000004000000}">
      <formula1>"260 мм,300 мм,350 мм,420 мм,470 мм,520 мм,"</formula1>
    </dataValidation>
    <dataValidation type="list" allowBlank="1" showInputMessage="1" showErrorMessage="1" sqref="I118" xr:uid="{00000000-0002-0000-1300-000005000000}">
      <formula1>"70 мм,144 мм,176 мм,"</formula1>
    </dataValidation>
    <dataValidation type="list" allowBlank="1" showInputMessage="1" showErrorMessage="1" sqref="C136" xr:uid="{00000000-0002-0000-1300-00000C000000}">
      <formula1>"300 мм,400 мм,450 мм,500 мм,600 мм,800 мм,900 мм,1200 мм,"</formula1>
    </dataValidation>
    <dataValidation type="list" allowBlank="1" showInputMessage="1" showErrorMessage="1" sqref="C137" xr:uid="{00000000-0002-0000-1300-00000D000000}">
      <formula1>"Задняя стенка для ящика 70 мм,Задняя стенка для ящика 144 мм,"</formula1>
    </dataValidation>
    <dataValidation type="list" allowBlank="1" showErrorMessage="1" prompt="Выбрать тип петли" sqref="C64" xr:uid="{00000000-0002-0000-1300-00000E000000}">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C6" xr:uid="{00000000-0002-0000-1300-00000F000000}">
      <formula1>"470 мм,"</formula1>
    </dataValidation>
    <dataValidation type="list" allowBlank="1" showErrorMessage="1" prompt="Выбрать тип петли" sqref="C62 I62" xr:uid="{00000000-0002-0000-1300-000012000000}">
      <formula1>"260 мм,300 мм,350 мм,420 мм,470 мм,520 мм,"</formula1>
    </dataValidation>
    <dataValidation type="list" allowBlank="1" showErrorMessage="1" prompt="Выбрать тип петли" sqref="I64" xr:uid="{33C26F97-23D4-44BB-B831-D9CDD1B2C9C9}">
      <formula1>"Ширина корпуса 600 мм,Ширина корпуса другая от 200 мм до 1200 мм,"</formula1>
    </dataValidation>
    <dataValidation type="list" allowBlank="1" showErrorMessage="1" prompt="Выбрать тип петли" sqref="I186" xr:uid="{C13DA0C5-4B9C-41B5-B2E3-3A383BCDE645}">
      <formula1>"420 мм,470 мм,"</formula1>
    </dataValidation>
    <dataValidation type="list" allowBlank="1" showErrorMessage="1" prompt="Выбрать тип петли" sqref="C209" xr:uid="{D2415223-BA6E-49CC-BA22-79A48F897A0B}">
      <formula1>"Высота цоколя 100 мм,Высота цоколя 150 мм,"</formula1>
    </dataValidation>
    <dataValidation type="list" allowBlank="1" showErrorMessage="1" prompt="Выбрать тип петли" sqref="C210" xr:uid="{ACD1347A-A1DF-4942-9158-BC87B277DA7C}">
      <formula1>"470 мм,"</formula1>
    </dataValidation>
    <dataValidation type="list" allowBlank="1" showErrorMessage="1" prompt="Выбрать тип петли" sqref="C211" xr:uid="{BFC94056-0E54-427E-9471-7D8B9E6F5033}">
      <formula1>"Полное выдвижение с демпфером,Частичное выдвижение с демпфером,"</formula1>
    </dataValidation>
    <dataValidation type="list" allowBlank="1" showInputMessage="1" showErrorMessage="1" sqref="I7 C63 I211" xr:uid="{AD2B9C46-188F-4F5F-9D44-B3D383F4F6F9}">
      <formula1>"Полное выдвижение с демпфером,Частичное выдвижение с демпфером,Push to Open полное выдвижение,Push to Open Silent System нагрузка до 10 кг,Push to Open Silent System нагрузка до 30 кг,"</formula1>
    </dataValidation>
    <dataValidation type="list" allowBlank="1" showInputMessage="1" showErrorMessage="1" sqref="I91 I63 C91 I136" xr:uid="{1A8472C0-20E6-41C6-ADC1-6876E7952937}">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I137" xr:uid="{35ACBA9C-2E08-46CB-994D-1771714A82D8}">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172" xr:uid="{8FEA783A-DAE3-4B76-8827-B43F68187765}">
      <formula1>"Под алюминий,Под нержавеющую сталь,Под хром,Под дуб,Под орех"</formula1>
    </dataValidation>
    <dataValidation type="list" allowBlank="1" showInputMessage="1" showErrorMessage="1" sqref="I173" xr:uid="{175AAE39-9FD1-4893-94C9-DC99813D811B}">
      <formula1>"Высота задней стенки 144 мм,Высота задней стенки 176 мм,"</formula1>
    </dataValidation>
    <dataValidation type="list" allowBlank="1" showInputMessage="1" showErrorMessage="1" sqref="C27 I27" xr:uid="{128A5044-3940-42F1-8B89-E76C0D7032CF}">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 type="list" allowBlank="1" showInputMessage="1" showErrorMessage="1" sqref="C7" xr:uid="{28E00B12-F4EF-481D-9F5D-190CBD1E411D}">
      <formula1>"Полное выдвижение с демпфером,Push to Open полное выдвижение,"</formula1>
    </dataValidation>
  </dataValidation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Лист31"/>
  <dimension ref="B2:J176"/>
  <sheetViews>
    <sheetView topLeftCell="A103" zoomScale="70" zoomScaleNormal="70" workbookViewId="0">
      <selection activeCell="G131" sqref="G131"/>
    </sheetView>
  </sheetViews>
  <sheetFormatPr defaultRowHeight="14.5" x14ac:dyDescent="0.35"/>
  <cols>
    <col min="1" max="1" width="4" customWidth="1"/>
    <col min="2" max="2" width="45.81640625" customWidth="1"/>
    <col min="3" max="3" width="17.1796875" customWidth="1"/>
    <col min="4" max="4" width="24.453125" customWidth="1"/>
    <col min="5" max="5" width="40" customWidth="1"/>
    <col min="6" max="6" width="22" customWidth="1"/>
    <col min="7" max="7" width="38.81640625" customWidth="1"/>
  </cols>
  <sheetData>
    <row r="2" spans="2:5" x14ac:dyDescent="0.35">
      <c r="B2" s="721" t="s">
        <v>121</v>
      </c>
      <c r="C2" s="721"/>
      <c r="D2" s="721"/>
      <c r="E2" s="721"/>
    </row>
    <row r="3" spans="2:5" x14ac:dyDescent="0.35">
      <c r="B3" s="816" t="s">
        <v>119</v>
      </c>
      <c r="C3" s="817"/>
      <c r="D3" s="817"/>
      <c r="E3" s="818"/>
    </row>
    <row r="4" spans="2:5" x14ac:dyDescent="0.35">
      <c r="B4" s="109"/>
      <c r="C4" s="109" t="s">
        <v>67</v>
      </c>
      <c r="D4" s="109" t="s">
        <v>82</v>
      </c>
      <c r="E4" s="109" t="s">
        <v>69</v>
      </c>
    </row>
    <row r="5" spans="2:5" x14ac:dyDescent="0.35">
      <c r="B5" s="109" t="s">
        <v>122</v>
      </c>
      <c r="C5" s="109">
        <v>9234541</v>
      </c>
      <c r="D5" s="109">
        <v>9228876</v>
      </c>
      <c r="E5" s="109">
        <v>9230044</v>
      </c>
    </row>
    <row r="6" spans="2:5" x14ac:dyDescent="0.35">
      <c r="B6" s="109" t="s">
        <v>84</v>
      </c>
      <c r="C6" s="109">
        <v>9234542</v>
      </c>
      <c r="D6" s="109">
        <v>9228877</v>
      </c>
      <c r="E6" s="109">
        <v>9230045</v>
      </c>
    </row>
    <row r="7" spans="2:5" x14ac:dyDescent="0.35">
      <c r="B7" s="109" t="s">
        <v>85</v>
      </c>
      <c r="C7" s="109">
        <v>9234543</v>
      </c>
      <c r="D7" s="109">
        <v>9228878</v>
      </c>
      <c r="E7" s="109">
        <v>9230046</v>
      </c>
    </row>
    <row r="8" spans="2:5" x14ac:dyDescent="0.35">
      <c r="B8" s="109" t="s">
        <v>123</v>
      </c>
      <c r="C8" s="109">
        <v>9234544</v>
      </c>
      <c r="D8" s="109">
        <v>9228889</v>
      </c>
      <c r="E8" s="109">
        <v>9230047</v>
      </c>
    </row>
    <row r="9" spans="2:5" x14ac:dyDescent="0.35">
      <c r="B9" s="109" t="s">
        <v>117</v>
      </c>
      <c r="C9" s="109">
        <v>9234545</v>
      </c>
      <c r="D9" s="109">
        <v>9228890</v>
      </c>
      <c r="E9" s="109">
        <v>9230048</v>
      </c>
    </row>
    <row r="10" spans="2:5" x14ac:dyDescent="0.35">
      <c r="B10" s="109" t="s">
        <v>124</v>
      </c>
      <c r="C10" s="109">
        <v>9234546</v>
      </c>
      <c r="D10" s="109">
        <v>9228891</v>
      </c>
      <c r="E10" s="109">
        <v>9230049</v>
      </c>
    </row>
    <row r="12" spans="2:5" x14ac:dyDescent="0.35">
      <c r="B12" s="721" t="s">
        <v>121</v>
      </c>
      <c r="C12" s="721"/>
      <c r="D12" s="721"/>
      <c r="E12" s="721"/>
    </row>
    <row r="13" spans="2:5" x14ac:dyDescent="0.35">
      <c r="B13" s="816" t="s">
        <v>120</v>
      </c>
      <c r="C13" s="817"/>
      <c r="D13" s="817"/>
      <c r="E13" s="818"/>
    </row>
    <row r="14" spans="2:5" x14ac:dyDescent="0.35">
      <c r="B14" s="109"/>
      <c r="C14" s="109" t="s">
        <v>67</v>
      </c>
      <c r="D14" s="109" t="s">
        <v>82</v>
      </c>
      <c r="E14" s="109" t="s">
        <v>69</v>
      </c>
    </row>
    <row r="15" spans="2:5" x14ac:dyDescent="0.35">
      <c r="B15" s="109" t="s">
        <v>122</v>
      </c>
      <c r="C15" s="109">
        <v>9248751</v>
      </c>
      <c r="D15" s="109">
        <v>9248729</v>
      </c>
      <c r="E15" s="109">
        <v>9248740</v>
      </c>
    </row>
    <row r="16" spans="2:5" x14ac:dyDescent="0.35">
      <c r="B16" s="109" t="s">
        <v>84</v>
      </c>
      <c r="C16" s="109" t="s">
        <v>131</v>
      </c>
      <c r="D16" s="109" t="s">
        <v>131</v>
      </c>
      <c r="E16" s="109" t="s">
        <v>131</v>
      </c>
    </row>
    <row r="17" spans="2:5" x14ac:dyDescent="0.35">
      <c r="B17" s="109" t="s">
        <v>85</v>
      </c>
      <c r="C17" s="109">
        <v>9248752</v>
      </c>
      <c r="D17" s="109">
        <v>9248730</v>
      </c>
      <c r="E17" s="109">
        <v>9248741</v>
      </c>
    </row>
    <row r="18" spans="2:5" x14ac:dyDescent="0.35">
      <c r="B18" s="109" t="s">
        <v>123</v>
      </c>
      <c r="C18" s="109">
        <v>9234569</v>
      </c>
      <c r="D18" s="109">
        <v>9228915</v>
      </c>
      <c r="E18" s="109">
        <v>9230062</v>
      </c>
    </row>
    <row r="19" spans="2:5" x14ac:dyDescent="0.35">
      <c r="B19" s="109" t="s">
        <v>117</v>
      </c>
      <c r="C19" s="109">
        <v>9234570</v>
      </c>
      <c r="D19" s="109">
        <v>9228916</v>
      </c>
      <c r="E19" s="109">
        <v>9230064</v>
      </c>
    </row>
    <row r="20" spans="2:5" x14ac:dyDescent="0.35">
      <c r="B20" s="109" t="s">
        <v>124</v>
      </c>
      <c r="C20" s="109">
        <v>9248753</v>
      </c>
      <c r="D20" s="109">
        <v>9248731</v>
      </c>
      <c r="E20" s="109">
        <v>9248742</v>
      </c>
    </row>
    <row r="22" spans="2:5" x14ac:dyDescent="0.35">
      <c r="B22" s="721" t="s">
        <v>121</v>
      </c>
      <c r="C22" s="721"/>
      <c r="D22" s="721"/>
      <c r="E22" s="721"/>
    </row>
    <row r="23" spans="2:5" x14ac:dyDescent="0.35">
      <c r="B23" s="816" t="s">
        <v>125</v>
      </c>
      <c r="C23" s="817"/>
      <c r="D23" s="817"/>
      <c r="E23" s="818"/>
    </row>
    <row r="24" spans="2:5" x14ac:dyDescent="0.35">
      <c r="B24" s="109"/>
      <c r="C24" s="109" t="s">
        <v>67</v>
      </c>
      <c r="D24" s="109" t="s">
        <v>82</v>
      </c>
      <c r="E24" s="109" t="s">
        <v>69</v>
      </c>
    </row>
    <row r="25" spans="2:5" x14ac:dyDescent="0.35">
      <c r="B25" s="109" t="s">
        <v>122</v>
      </c>
      <c r="C25" s="109" t="s">
        <v>131</v>
      </c>
      <c r="D25" s="109">
        <v>9242926</v>
      </c>
      <c r="E25" s="109" t="s">
        <v>131</v>
      </c>
    </row>
    <row r="26" spans="2:5" x14ac:dyDescent="0.35">
      <c r="B26" s="109" t="s">
        <v>84</v>
      </c>
      <c r="C26" s="109" t="s">
        <v>131</v>
      </c>
      <c r="D26" s="109">
        <v>9242927</v>
      </c>
      <c r="E26" s="109" t="s">
        <v>131</v>
      </c>
    </row>
    <row r="27" spans="2:5" x14ac:dyDescent="0.35">
      <c r="B27" s="109" t="s">
        <v>85</v>
      </c>
      <c r="C27" s="109" t="s">
        <v>131</v>
      </c>
      <c r="D27" s="109">
        <v>9242928</v>
      </c>
      <c r="E27" s="109" t="s">
        <v>131</v>
      </c>
    </row>
    <row r="28" spans="2:5" x14ac:dyDescent="0.35">
      <c r="B28" s="109" t="s">
        <v>123</v>
      </c>
      <c r="C28" s="109">
        <v>9245440</v>
      </c>
      <c r="D28" s="109">
        <v>9242929</v>
      </c>
      <c r="E28" s="109">
        <v>9245409</v>
      </c>
    </row>
    <row r="29" spans="2:5" x14ac:dyDescent="0.35">
      <c r="B29" s="109" t="s">
        <v>117</v>
      </c>
      <c r="C29" s="109">
        <v>9245438</v>
      </c>
      <c r="D29" s="109">
        <v>9239731</v>
      </c>
      <c r="E29" s="109">
        <v>9245431</v>
      </c>
    </row>
    <row r="30" spans="2:5" x14ac:dyDescent="0.35">
      <c r="B30" s="109" t="s">
        <v>124</v>
      </c>
      <c r="C30" s="109" t="s">
        <v>131</v>
      </c>
      <c r="D30" s="109">
        <v>9242930</v>
      </c>
      <c r="E30" s="109" t="s">
        <v>131</v>
      </c>
    </row>
    <row r="32" spans="2:5" x14ac:dyDescent="0.35">
      <c r="B32" s="722" t="s">
        <v>345</v>
      </c>
      <c r="C32" s="722"/>
      <c r="D32" s="722"/>
      <c r="E32" s="722"/>
    </row>
    <row r="33" spans="2:8" x14ac:dyDescent="0.35">
      <c r="B33" s="108"/>
      <c r="C33" s="108" t="s">
        <v>82</v>
      </c>
      <c r="D33" s="108" t="s">
        <v>69</v>
      </c>
      <c r="E33" s="108" t="s">
        <v>67</v>
      </c>
    </row>
    <row r="34" spans="2:8" x14ac:dyDescent="0.35">
      <c r="B34" s="109" t="s">
        <v>347</v>
      </c>
      <c r="C34" s="109">
        <v>9194721</v>
      </c>
      <c r="D34" s="109">
        <v>9194730</v>
      </c>
      <c r="E34" s="109">
        <v>9194739</v>
      </c>
      <c r="G34" t="s">
        <v>107</v>
      </c>
      <c r="H34">
        <v>9104107</v>
      </c>
    </row>
    <row r="35" spans="2:8" x14ac:dyDescent="0.35">
      <c r="B35" s="109" t="s">
        <v>348</v>
      </c>
      <c r="C35" s="109">
        <v>9194723</v>
      </c>
      <c r="D35" s="109">
        <v>9194732</v>
      </c>
      <c r="E35" s="109">
        <v>9194741</v>
      </c>
      <c r="G35" t="s">
        <v>108</v>
      </c>
      <c r="H35">
        <v>9196348</v>
      </c>
    </row>
    <row r="36" spans="2:8" x14ac:dyDescent="0.35">
      <c r="B36" s="109" t="s">
        <v>349</v>
      </c>
      <c r="C36" s="109">
        <v>9194725</v>
      </c>
      <c r="D36" s="109">
        <v>9194734</v>
      </c>
      <c r="E36" s="109">
        <v>9194743</v>
      </c>
      <c r="G36" t="s">
        <v>106</v>
      </c>
      <c r="H36">
        <v>9196349</v>
      </c>
    </row>
    <row r="37" spans="2:8" x14ac:dyDescent="0.35">
      <c r="B37" s="109" t="s">
        <v>344</v>
      </c>
      <c r="C37" s="109">
        <v>9194764</v>
      </c>
      <c r="D37" s="109">
        <v>9194765</v>
      </c>
      <c r="E37" s="109">
        <v>9194766</v>
      </c>
    </row>
    <row r="39" spans="2:8" x14ac:dyDescent="0.35">
      <c r="B39" s="722" t="s">
        <v>346</v>
      </c>
      <c r="C39" s="722"/>
      <c r="D39" s="722"/>
      <c r="E39" s="722"/>
    </row>
    <row r="40" spans="2:8" x14ac:dyDescent="0.35">
      <c r="B40" s="108"/>
      <c r="C40" s="108" t="s">
        <v>82</v>
      </c>
      <c r="D40" s="108" t="s">
        <v>69</v>
      </c>
      <c r="E40" s="108" t="s">
        <v>67</v>
      </c>
    </row>
    <row r="41" spans="2:8" x14ac:dyDescent="0.35">
      <c r="B41" s="109" t="s">
        <v>87</v>
      </c>
      <c r="C41" s="109"/>
      <c r="D41" s="109"/>
      <c r="E41" s="109"/>
    </row>
    <row r="42" spans="2:8" x14ac:dyDescent="0.35">
      <c r="B42" s="109" t="s">
        <v>97</v>
      </c>
      <c r="C42" s="109"/>
      <c r="D42" s="109"/>
      <c r="E42" s="109"/>
    </row>
    <row r="43" spans="2:8" x14ac:dyDescent="0.35">
      <c r="B43" s="109" t="s">
        <v>113</v>
      </c>
      <c r="C43" s="109"/>
      <c r="D43" s="109"/>
      <c r="E43" s="109"/>
    </row>
    <row r="44" spans="2:8" x14ac:dyDescent="0.35">
      <c r="B44" s="109" t="s">
        <v>344</v>
      </c>
      <c r="C44" s="109"/>
      <c r="D44" s="109"/>
      <c r="E44" s="109"/>
    </row>
    <row r="46" spans="2:8" x14ac:dyDescent="0.35">
      <c r="B46" s="722" t="s">
        <v>350</v>
      </c>
      <c r="C46" s="722"/>
      <c r="D46" s="722"/>
      <c r="E46" s="722"/>
    </row>
    <row r="47" spans="2:8" x14ac:dyDescent="0.35">
      <c r="C47" s="109" t="s">
        <v>82</v>
      </c>
      <c r="D47" s="109" t="s">
        <v>69</v>
      </c>
      <c r="E47" s="109" t="s">
        <v>67</v>
      </c>
    </row>
    <row r="48" spans="2:8" x14ac:dyDescent="0.35">
      <c r="B48" s="109" t="s">
        <v>344</v>
      </c>
      <c r="C48" s="109">
        <v>9104107</v>
      </c>
      <c r="D48" s="109">
        <v>9196348</v>
      </c>
      <c r="E48" s="109">
        <v>9196349</v>
      </c>
    </row>
    <row r="49" spans="2:5" x14ac:dyDescent="0.35">
      <c r="B49" s="109" t="s">
        <v>347</v>
      </c>
      <c r="C49" s="109" t="s">
        <v>91</v>
      </c>
      <c r="D49" s="109" t="s">
        <v>91</v>
      </c>
      <c r="E49" s="109" t="s">
        <v>91</v>
      </c>
    </row>
    <row r="50" spans="2:5" x14ac:dyDescent="0.35">
      <c r="B50" s="109" t="s">
        <v>348</v>
      </c>
      <c r="C50" s="109" t="s">
        <v>91</v>
      </c>
      <c r="D50" s="109" t="s">
        <v>91</v>
      </c>
      <c r="E50" s="109" t="s">
        <v>91</v>
      </c>
    </row>
    <row r="51" spans="2:5" x14ac:dyDescent="0.35">
      <c r="B51" s="109" t="s">
        <v>349</v>
      </c>
      <c r="C51" s="109" t="s">
        <v>91</v>
      </c>
      <c r="D51" s="109" t="s">
        <v>91</v>
      </c>
      <c r="E51" s="109" t="s">
        <v>91</v>
      </c>
    </row>
    <row r="54" spans="2:5" x14ac:dyDescent="0.35">
      <c r="B54" s="721" t="s">
        <v>126</v>
      </c>
      <c r="C54" s="721"/>
      <c r="D54" s="721"/>
      <c r="E54" s="721"/>
    </row>
    <row r="55" spans="2:5" x14ac:dyDescent="0.35">
      <c r="B55" s="816" t="s">
        <v>119</v>
      </c>
      <c r="C55" s="817"/>
      <c r="D55" s="817"/>
      <c r="E55" s="818"/>
    </row>
    <row r="56" spans="2:5" x14ac:dyDescent="0.35">
      <c r="B56" s="113"/>
      <c r="C56" s="113" t="s">
        <v>67</v>
      </c>
      <c r="D56" s="113" t="s">
        <v>82</v>
      </c>
      <c r="E56" s="113" t="s">
        <v>69</v>
      </c>
    </row>
    <row r="57" spans="2:5" x14ac:dyDescent="0.35">
      <c r="B57" s="113" t="s">
        <v>122</v>
      </c>
      <c r="C57" s="113">
        <v>9234547</v>
      </c>
      <c r="D57" s="113">
        <v>9228892</v>
      </c>
      <c r="E57" s="113">
        <v>9230050</v>
      </c>
    </row>
    <row r="58" spans="2:5" x14ac:dyDescent="0.35">
      <c r="B58" s="113" t="s">
        <v>84</v>
      </c>
      <c r="C58" s="113">
        <v>9234548</v>
      </c>
      <c r="D58" s="113">
        <v>9228893</v>
      </c>
      <c r="E58" s="113">
        <v>9230051</v>
      </c>
    </row>
    <row r="59" spans="2:5" x14ac:dyDescent="0.35">
      <c r="B59" s="113" t="s">
        <v>85</v>
      </c>
      <c r="C59" s="113">
        <v>9234549</v>
      </c>
      <c r="D59" s="113">
        <v>9228894</v>
      </c>
      <c r="E59" s="113">
        <v>9230052</v>
      </c>
    </row>
    <row r="60" spans="2:5" x14ac:dyDescent="0.35">
      <c r="B60" s="113" t="s">
        <v>123</v>
      </c>
      <c r="C60" s="113">
        <v>9234550</v>
      </c>
      <c r="D60" s="113">
        <v>9228895</v>
      </c>
      <c r="E60" s="113">
        <v>9230053</v>
      </c>
    </row>
    <row r="61" spans="2:5" x14ac:dyDescent="0.35">
      <c r="B61" s="113" t="s">
        <v>117</v>
      </c>
      <c r="C61" s="113">
        <v>9234551</v>
      </c>
      <c r="D61" s="113">
        <v>9228897</v>
      </c>
      <c r="E61" s="113">
        <v>9230054</v>
      </c>
    </row>
    <row r="62" spans="2:5" x14ac:dyDescent="0.35">
      <c r="B62" s="113" t="s">
        <v>124</v>
      </c>
      <c r="C62" s="113">
        <v>9234552</v>
      </c>
      <c r="D62" s="113">
        <v>9228898</v>
      </c>
      <c r="E62" s="113">
        <v>9230055</v>
      </c>
    </row>
    <row r="64" spans="2:5" x14ac:dyDescent="0.35">
      <c r="B64" s="721" t="s">
        <v>126</v>
      </c>
      <c r="C64" s="721"/>
      <c r="D64" s="721"/>
      <c r="E64" s="721"/>
    </row>
    <row r="65" spans="2:5" x14ac:dyDescent="0.35">
      <c r="B65" s="816" t="s">
        <v>120</v>
      </c>
      <c r="C65" s="817"/>
      <c r="D65" s="817"/>
      <c r="E65" s="818"/>
    </row>
    <row r="66" spans="2:5" x14ac:dyDescent="0.35">
      <c r="B66" s="113"/>
      <c r="C66" s="113" t="s">
        <v>67</v>
      </c>
      <c r="D66" s="113" t="s">
        <v>82</v>
      </c>
      <c r="E66" s="113" t="s">
        <v>69</v>
      </c>
    </row>
    <row r="67" spans="2:5" x14ac:dyDescent="0.35">
      <c r="B67" s="113" t="s">
        <v>122</v>
      </c>
      <c r="C67" s="113">
        <v>9248754</v>
      </c>
      <c r="D67" s="113">
        <v>9248732</v>
      </c>
      <c r="E67" s="113">
        <v>9248743</v>
      </c>
    </row>
    <row r="68" spans="2:5" x14ac:dyDescent="0.35">
      <c r="B68" s="113" t="s">
        <v>84</v>
      </c>
      <c r="C68" s="113" t="s">
        <v>131</v>
      </c>
      <c r="D68" s="113" t="s">
        <v>131</v>
      </c>
      <c r="E68" s="113" t="s">
        <v>131</v>
      </c>
    </row>
    <row r="69" spans="2:5" x14ac:dyDescent="0.35">
      <c r="B69" s="113" t="s">
        <v>85</v>
      </c>
      <c r="C69" s="113">
        <v>9248755</v>
      </c>
      <c r="D69" s="113">
        <v>9248733</v>
      </c>
      <c r="E69" s="113">
        <v>9248744</v>
      </c>
    </row>
    <row r="70" spans="2:5" x14ac:dyDescent="0.35">
      <c r="B70" s="113" t="s">
        <v>123</v>
      </c>
      <c r="C70" s="113">
        <v>9234571</v>
      </c>
      <c r="D70" s="113">
        <v>9228917</v>
      </c>
      <c r="E70" s="113">
        <v>9230065</v>
      </c>
    </row>
    <row r="71" spans="2:5" x14ac:dyDescent="0.35">
      <c r="B71" s="113" t="s">
        <v>117</v>
      </c>
      <c r="C71" s="113">
        <v>9234572</v>
      </c>
      <c r="D71" s="113">
        <v>9228918</v>
      </c>
      <c r="E71" s="113">
        <v>9230066</v>
      </c>
    </row>
    <row r="72" spans="2:5" x14ac:dyDescent="0.35">
      <c r="B72" s="113" t="s">
        <v>124</v>
      </c>
      <c r="C72" s="113">
        <v>9248756</v>
      </c>
      <c r="D72" s="113">
        <v>9248734</v>
      </c>
      <c r="E72" s="113">
        <v>9248745</v>
      </c>
    </row>
    <row r="74" spans="2:5" x14ac:dyDescent="0.35">
      <c r="B74" s="721" t="s">
        <v>126</v>
      </c>
      <c r="C74" s="721"/>
      <c r="D74" s="721"/>
      <c r="E74" s="721"/>
    </row>
    <row r="75" spans="2:5" x14ac:dyDescent="0.35">
      <c r="B75" s="816" t="s">
        <v>125</v>
      </c>
      <c r="C75" s="817"/>
      <c r="D75" s="817"/>
      <c r="E75" s="818"/>
    </row>
    <row r="76" spans="2:5" x14ac:dyDescent="0.35">
      <c r="B76" s="113"/>
      <c r="C76" s="113" t="s">
        <v>67</v>
      </c>
      <c r="D76" s="113" t="s">
        <v>82</v>
      </c>
      <c r="E76" s="113" t="s">
        <v>69</v>
      </c>
    </row>
    <row r="77" spans="2:5" x14ac:dyDescent="0.35">
      <c r="B77" s="113" t="s">
        <v>122</v>
      </c>
      <c r="C77" s="113" t="s">
        <v>131</v>
      </c>
      <c r="D77" s="113">
        <v>9242931</v>
      </c>
      <c r="E77" s="113" t="s">
        <v>131</v>
      </c>
    </row>
    <row r="78" spans="2:5" x14ac:dyDescent="0.35">
      <c r="B78" s="113" t="s">
        <v>84</v>
      </c>
      <c r="C78" s="113" t="s">
        <v>131</v>
      </c>
      <c r="D78" s="113">
        <v>9242932</v>
      </c>
      <c r="E78" s="113" t="s">
        <v>131</v>
      </c>
    </row>
    <row r="79" spans="2:5" x14ac:dyDescent="0.35">
      <c r="B79" s="113" t="s">
        <v>85</v>
      </c>
      <c r="C79" s="113" t="s">
        <v>131</v>
      </c>
      <c r="D79" s="113">
        <v>9242933</v>
      </c>
      <c r="E79" s="113" t="s">
        <v>131</v>
      </c>
    </row>
    <row r="80" spans="2:5" x14ac:dyDescent="0.35">
      <c r="B80" s="113" t="s">
        <v>123</v>
      </c>
      <c r="C80" s="113">
        <v>9245441</v>
      </c>
      <c r="D80" s="113">
        <v>9242934</v>
      </c>
      <c r="E80" s="113">
        <v>9245433</v>
      </c>
    </row>
    <row r="81" spans="2:10" x14ac:dyDescent="0.35">
      <c r="B81" s="113" t="s">
        <v>117</v>
      </c>
      <c r="C81" s="113">
        <v>9245442</v>
      </c>
      <c r="D81" s="113">
        <v>9242935</v>
      </c>
      <c r="E81" s="113">
        <v>9245434</v>
      </c>
    </row>
    <row r="82" spans="2:10" x14ac:dyDescent="0.35">
      <c r="B82" s="113" t="s">
        <v>124</v>
      </c>
      <c r="C82" s="113" t="s">
        <v>131</v>
      </c>
      <c r="D82" s="113">
        <v>9242936</v>
      </c>
      <c r="E82" s="113" t="s">
        <v>131</v>
      </c>
    </row>
    <row r="84" spans="2:10" x14ac:dyDescent="0.35">
      <c r="B84" s="723" t="s">
        <v>352</v>
      </c>
      <c r="C84" s="723"/>
      <c r="D84" s="723"/>
      <c r="E84" s="723"/>
    </row>
    <row r="85" spans="2:10" x14ac:dyDescent="0.35">
      <c r="B85" s="115"/>
      <c r="C85" s="115" t="s">
        <v>67</v>
      </c>
      <c r="D85" s="115" t="s">
        <v>82</v>
      </c>
      <c r="E85" s="115" t="s">
        <v>69</v>
      </c>
    </row>
    <row r="86" spans="2:10" x14ac:dyDescent="0.35">
      <c r="B86" s="115" t="s">
        <v>123</v>
      </c>
      <c r="C86" s="115">
        <v>9194424</v>
      </c>
      <c r="D86" s="115">
        <v>9194396</v>
      </c>
      <c r="E86" s="115">
        <v>9194410</v>
      </c>
    </row>
    <row r="87" spans="2:10" x14ac:dyDescent="0.35">
      <c r="B87" s="115" t="s">
        <v>117</v>
      </c>
      <c r="C87" s="115">
        <v>9194426</v>
      </c>
      <c r="D87" s="115">
        <v>9194398</v>
      </c>
      <c r="E87" s="115">
        <v>9194412</v>
      </c>
    </row>
    <row r="88" spans="2:10" x14ac:dyDescent="0.35">
      <c r="B88" s="115" t="s">
        <v>124</v>
      </c>
      <c r="C88" s="115">
        <v>9194428</v>
      </c>
      <c r="D88" s="115">
        <v>9194400</v>
      </c>
      <c r="E88" s="115">
        <v>9194414</v>
      </c>
    </row>
    <row r="89" spans="2:10" x14ac:dyDescent="0.35">
      <c r="B89" s="58"/>
      <c r="C89" s="58"/>
      <c r="D89" s="58"/>
      <c r="E89" s="58"/>
    </row>
    <row r="90" spans="2:10" x14ac:dyDescent="0.35">
      <c r="B90" s="723" t="s">
        <v>353</v>
      </c>
      <c r="C90" s="723"/>
      <c r="D90" s="723"/>
      <c r="E90" s="723"/>
    </row>
    <row r="91" spans="2:10" x14ac:dyDescent="0.35">
      <c r="B91" s="115"/>
      <c r="C91" s="115" t="s">
        <v>67</v>
      </c>
      <c r="D91" s="115" t="s">
        <v>82</v>
      </c>
      <c r="E91" s="115" t="s">
        <v>69</v>
      </c>
    </row>
    <row r="92" spans="2:10" x14ac:dyDescent="0.35">
      <c r="B92" s="115" t="s">
        <v>123</v>
      </c>
      <c r="C92" s="115">
        <v>9194425</v>
      </c>
      <c r="D92" s="115">
        <v>9194397</v>
      </c>
      <c r="E92" s="115">
        <v>9194411</v>
      </c>
    </row>
    <row r="93" spans="2:10" x14ac:dyDescent="0.35">
      <c r="B93" s="115" t="s">
        <v>117</v>
      </c>
      <c r="C93" s="115">
        <v>9194427</v>
      </c>
      <c r="D93" s="115">
        <v>9194399</v>
      </c>
      <c r="E93" s="115">
        <v>9194413</v>
      </c>
    </row>
    <row r="94" spans="2:10" x14ac:dyDescent="0.35">
      <c r="B94" s="115" t="s">
        <v>124</v>
      </c>
      <c r="C94" s="115">
        <v>9194429</v>
      </c>
      <c r="D94" s="115">
        <v>9194401</v>
      </c>
      <c r="E94" s="115">
        <v>9194415</v>
      </c>
    </row>
    <row r="96" spans="2:10" x14ac:dyDescent="0.35">
      <c r="B96" s="723" t="s">
        <v>523</v>
      </c>
      <c r="C96" s="723"/>
      <c r="D96" s="723"/>
      <c r="E96" s="723"/>
      <c r="G96" s="723" t="s">
        <v>524</v>
      </c>
      <c r="H96" s="723"/>
      <c r="I96" s="723"/>
      <c r="J96" s="723"/>
    </row>
    <row r="97" spans="2:10" x14ac:dyDescent="0.35">
      <c r="B97" s="115"/>
      <c r="C97" s="115" t="s">
        <v>67</v>
      </c>
      <c r="D97" s="115" t="s">
        <v>82</v>
      </c>
      <c r="E97" s="115" t="s">
        <v>69</v>
      </c>
      <c r="G97" s="217"/>
      <c r="H97" s="217" t="s">
        <v>67</v>
      </c>
      <c r="I97" s="217" t="s">
        <v>82</v>
      </c>
      <c r="J97" s="217" t="s">
        <v>69</v>
      </c>
    </row>
    <row r="98" spans="2:10" x14ac:dyDescent="0.35">
      <c r="B98" s="115" t="s">
        <v>123</v>
      </c>
      <c r="C98" s="115">
        <v>9196186</v>
      </c>
      <c r="D98" s="115">
        <v>9196124</v>
      </c>
      <c r="E98" s="115">
        <v>9196155</v>
      </c>
      <c r="G98" s="217" t="s">
        <v>123</v>
      </c>
      <c r="H98" s="217">
        <v>9196186</v>
      </c>
      <c r="I98" s="217">
        <v>9196124</v>
      </c>
      <c r="J98" s="217">
        <v>9196155</v>
      </c>
    </row>
    <row r="99" spans="2:10" x14ac:dyDescent="0.35">
      <c r="B99" s="115" t="s">
        <v>117</v>
      </c>
      <c r="C99" s="115">
        <v>9196187</v>
      </c>
      <c r="D99" s="115">
        <v>9196125</v>
      </c>
      <c r="E99" s="115">
        <v>9196156</v>
      </c>
      <c r="G99" s="217" t="s">
        <v>117</v>
      </c>
      <c r="H99" s="217">
        <v>9196187</v>
      </c>
      <c r="I99" s="217">
        <v>9196125</v>
      </c>
      <c r="J99" s="217">
        <v>9196156</v>
      </c>
    </row>
    <row r="100" spans="2:10" x14ac:dyDescent="0.35">
      <c r="B100" s="115" t="s">
        <v>124</v>
      </c>
      <c r="C100" s="115">
        <v>9196188</v>
      </c>
      <c r="D100" s="115">
        <v>9196126</v>
      </c>
      <c r="E100" s="115">
        <v>9196157</v>
      </c>
      <c r="G100" s="217" t="s">
        <v>124</v>
      </c>
      <c r="H100" s="217">
        <v>9196188</v>
      </c>
      <c r="I100" s="217">
        <v>9196126</v>
      </c>
      <c r="J100" s="217">
        <v>9196157</v>
      </c>
    </row>
    <row r="101" spans="2:10" x14ac:dyDescent="0.35">
      <c r="B101" s="58"/>
      <c r="C101" s="58"/>
      <c r="D101" s="58"/>
      <c r="E101" s="58"/>
    </row>
    <row r="102" spans="2:10" x14ac:dyDescent="0.35">
      <c r="B102" s="723" t="s">
        <v>356</v>
      </c>
      <c r="C102" s="723"/>
      <c r="D102" s="723"/>
      <c r="E102" s="723"/>
    </row>
    <row r="103" spans="2:10" x14ac:dyDescent="0.35">
      <c r="B103" s="115"/>
      <c r="C103" s="115" t="s">
        <v>67</v>
      </c>
      <c r="D103" s="115" t="s">
        <v>82</v>
      </c>
      <c r="E103" s="115" t="s">
        <v>69</v>
      </c>
    </row>
    <row r="104" spans="2:10" x14ac:dyDescent="0.35">
      <c r="B104" s="115" t="s">
        <v>67</v>
      </c>
      <c r="C104" s="115">
        <v>9194637</v>
      </c>
    </row>
    <row r="105" spans="2:10" x14ac:dyDescent="0.35">
      <c r="B105" s="115" t="s">
        <v>82</v>
      </c>
      <c r="C105" s="115">
        <v>9007355</v>
      </c>
      <c r="D105" s="115"/>
      <c r="E105" s="115"/>
    </row>
    <row r="106" spans="2:10" x14ac:dyDescent="0.35">
      <c r="B106" s="115" t="s">
        <v>69</v>
      </c>
      <c r="C106" s="115">
        <v>9194635</v>
      </c>
      <c r="D106" s="115"/>
      <c r="E106" s="115"/>
    </row>
    <row r="107" spans="2:10" x14ac:dyDescent="0.35">
      <c r="B107" s="58"/>
      <c r="C107" s="58"/>
      <c r="D107" s="58"/>
      <c r="E107" s="58"/>
    </row>
    <row r="108" spans="2:10" x14ac:dyDescent="0.35">
      <c r="B108" s="723" t="s">
        <v>355</v>
      </c>
      <c r="C108" s="723"/>
      <c r="D108" s="723"/>
      <c r="E108" s="723"/>
    </row>
    <row r="109" spans="2:10" x14ac:dyDescent="0.35">
      <c r="B109" s="115"/>
      <c r="C109" s="115" t="s">
        <v>67</v>
      </c>
      <c r="D109" s="115" t="s">
        <v>82</v>
      </c>
      <c r="E109" s="115" t="s">
        <v>69</v>
      </c>
    </row>
    <row r="110" spans="2:10" x14ac:dyDescent="0.35">
      <c r="B110" s="115" t="s">
        <v>67</v>
      </c>
      <c r="C110" s="115">
        <v>9194638</v>
      </c>
    </row>
    <row r="111" spans="2:10" x14ac:dyDescent="0.35">
      <c r="B111" s="115" t="s">
        <v>82</v>
      </c>
      <c r="C111" s="115">
        <v>9007356</v>
      </c>
    </row>
    <row r="112" spans="2:10" x14ac:dyDescent="0.35">
      <c r="B112" s="115" t="s">
        <v>69</v>
      </c>
      <c r="C112" s="115">
        <v>9194636</v>
      </c>
    </row>
    <row r="114" spans="2:6" x14ac:dyDescent="0.35">
      <c r="B114" s="721" t="s">
        <v>357</v>
      </c>
      <c r="C114" s="721"/>
      <c r="D114" s="721"/>
      <c r="E114" s="721"/>
    </row>
    <row r="115" spans="2:6" x14ac:dyDescent="0.35">
      <c r="B115" s="115"/>
      <c r="C115" s="115" t="s">
        <v>120</v>
      </c>
      <c r="D115" s="115" t="s">
        <v>119</v>
      </c>
      <c r="E115" s="115" t="s">
        <v>358</v>
      </c>
      <c r="F115" t="s">
        <v>631</v>
      </c>
    </row>
    <row r="116" spans="2:6" x14ac:dyDescent="0.35">
      <c r="B116" s="115" t="s">
        <v>123</v>
      </c>
      <c r="C116" s="115">
        <v>9158956</v>
      </c>
      <c r="D116" s="204">
        <v>9208567</v>
      </c>
      <c r="E116" s="115">
        <v>9116789</v>
      </c>
    </row>
    <row r="117" spans="2:6" x14ac:dyDescent="0.35">
      <c r="B117" s="115" t="s">
        <v>117</v>
      </c>
      <c r="C117" s="115">
        <v>9158958</v>
      </c>
      <c r="D117" s="204">
        <v>9065916</v>
      </c>
      <c r="E117" s="115">
        <v>9115820</v>
      </c>
    </row>
    <row r="118" spans="2:6" x14ac:dyDescent="0.35">
      <c r="B118" s="115" t="s">
        <v>124</v>
      </c>
      <c r="C118" s="115">
        <v>9158960</v>
      </c>
      <c r="D118" s="204">
        <v>9083739</v>
      </c>
      <c r="E118" s="115">
        <v>9117871</v>
      </c>
    </row>
    <row r="120" spans="2:6" x14ac:dyDescent="0.35">
      <c r="B120" s="721" t="s">
        <v>359</v>
      </c>
      <c r="C120" s="721"/>
      <c r="D120" s="721"/>
      <c r="E120" s="721"/>
    </row>
    <row r="121" spans="2:6" x14ac:dyDescent="0.35">
      <c r="B121" s="115"/>
      <c r="C121" s="115" t="s">
        <v>120</v>
      </c>
      <c r="D121" s="115" t="s">
        <v>119</v>
      </c>
      <c r="E121" s="115" t="s">
        <v>358</v>
      </c>
    </row>
    <row r="122" spans="2:6" x14ac:dyDescent="0.35">
      <c r="B122" s="115" t="s">
        <v>123</v>
      </c>
      <c r="C122" s="115">
        <v>9158957</v>
      </c>
      <c r="D122" s="204">
        <v>9208568</v>
      </c>
      <c r="E122" s="115">
        <v>9116790</v>
      </c>
    </row>
    <row r="123" spans="2:6" x14ac:dyDescent="0.35">
      <c r="B123" s="115" t="s">
        <v>117</v>
      </c>
      <c r="C123" s="115">
        <v>9158959</v>
      </c>
      <c r="D123" s="204">
        <v>9065917</v>
      </c>
      <c r="E123" s="115">
        <v>9115821</v>
      </c>
    </row>
    <row r="124" spans="2:6" x14ac:dyDescent="0.35">
      <c r="B124" s="115" t="s">
        <v>124</v>
      </c>
      <c r="C124" s="115">
        <v>9158961</v>
      </c>
      <c r="D124" s="204">
        <v>9083740</v>
      </c>
      <c r="E124" s="115">
        <v>9117872</v>
      </c>
    </row>
    <row r="126" spans="2:6" x14ac:dyDescent="0.35">
      <c r="B126" s="722" t="s">
        <v>368</v>
      </c>
      <c r="C126" s="722"/>
      <c r="D126" s="722"/>
      <c r="E126" s="722"/>
    </row>
    <row r="127" spans="2:6" x14ac:dyDescent="0.35">
      <c r="B127" s="117"/>
      <c r="C127" s="117" t="s">
        <v>82</v>
      </c>
    </row>
    <row r="128" spans="2:6" x14ac:dyDescent="0.35">
      <c r="B128" s="117" t="s">
        <v>82</v>
      </c>
      <c r="C128" s="118">
        <v>9194764</v>
      </c>
    </row>
    <row r="129" spans="2:5" x14ac:dyDescent="0.35">
      <c r="B129" s="117" t="s">
        <v>69</v>
      </c>
      <c r="C129" s="118">
        <v>9194765</v>
      </c>
    </row>
    <row r="130" spans="2:5" x14ac:dyDescent="0.35">
      <c r="B130" s="117" t="s">
        <v>67</v>
      </c>
      <c r="C130" s="118">
        <v>9194766</v>
      </c>
    </row>
    <row r="132" spans="2:5" x14ac:dyDescent="0.35">
      <c r="B132" s="722" t="s">
        <v>367</v>
      </c>
      <c r="C132" s="722"/>
      <c r="D132" s="722"/>
      <c r="E132" s="722"/>
    </row>
    <row r="133" spans="2:5" x14ac:dyDescent="0.35">
      <c r="B133" s="117"/>
      <c r="C133" s="117" t="s">
        <v>82</v>
      </c>
    </row>
    <row r="134" spans="2:5" x14ac:dyDescent="0.35">
      <c r="B134" s="117" t="s">
        <v>82</v>
      </c>
      <c r="C134" s="218">
        <v>9293516</v>
      </c>
    </row>
    <row r="135" spans="2:5" x14ac:dyDescent="0.35">
      <c r="B135" s="117" t="s">
        <v>69</v>
      </c>
      <c r="C135" s="218">
        <v>9293517</v>
      </c>
    </row>
    <row r="136" spans="2:5" x14ac:dyDescent="0.35">
      <c r="B136" s="117" t="s">
        <v>67</v>
      </c>
      <c r="C136" s="218">
        <v>9293518</v>
      </c>
    </row>
    <row r="138" spans="2:5" x14ac:dyDescent="0.35">
      <c r="B138" s="722" t="s">
        <v>366</v>
      </c>
      <c r="C138" s="722"/>
      <c r="D138" s="722"/>
      <c r="E138" s="722"/>
    </row>
    <row r="139" spans="2:5" x14ac:dyDescent="0.35">
      <c r="B139" s="119"/>
      <c r="C139" s="119" t="s">
        <v>82</v>
      </c>
    </row>
    <row r="140" spans="2:5" x14ac:dyDescent="0.35">
      <c r="B140" s="119" t="s">
        <v>82</v>
      </c>
      <c r="C140" s="120">
        <v>9194614</v>
      </c>
    </row>
    <row r="141" spans="2:5" x14ac:dyDescent="0.35">
      <c r="B141" s="119" t="s">
        <v>69</v>
      </c>
      <c r="C141" s="120">
        <v>9194615</v>
      </c>
    </row>
    <row r="142" spans="2:5" x14ac:dyDescent="0.35">
      <c r="B142" s="119" t="s">
        <v>67</v>
      </c>
      <c r="C142" s="120">
        <v>9194616</v>
      </c>
    </row>
    <row r="144" spans="2:5" x14ac:dyDescent="0.35">
      <c r="B144" s="722" t="s">
        <v>369</v>
      </c>
      <c r="C144" s="722"/>
      <c r="D144" s="722"/>
      <c r="E144" s="722"/>
    </row>
    <row r="145" spans="2:5" x14ac:dyDescent="0.35">
      <c r="B145" s="119"/>
      <c r="C145" s="119" t="s">
        <v>82</v>
      </c>
    </row>
    <row r="146" spans="2:5" x14ac:dyDescent="0.35">
      <c r="B146" s="119" t="s">
        <v>82</v>
      </c>
      <c r="C146" s="120">
        <v>9194646</v>
      </c>
    </row>
    <row r="147" spans="2:5" x14ac:dyDescent="0.35">
      <c r="B147" s="119" t="s">
        <v>69</v>
      </c>
      <c r="C147" s="120">
        <v>9194647</v>
      </c>
    </row>
    <row r="148" spans="2:5" x14ac:dyDescent="0.35">
      <c r="B148" s="119" t="s">
        <v>67</v>
      </c>
      <c r="C148" s="120">
        <v>9194648</v>
      </c>
    </row>
    <row r="150" spans="2:5" x14ac:dyDescent="0.35">
      <c r="B150" s="721" t="s">
        <v>126</v>
      </c>
      <c r="C150" s="721"/>
      <c r="D150" s="721"/>
      <c r="E150" s="721"/>
    </row>
    <row r="151" spans="2:5" x14ac:dyDescent="0.35">
      <c r="B151" s="816" t="s">
        <v>119</v>
      </c>
      <c r="C151" s="817"/>
      <c r="D151" s="817"/>
      <c r="E151" s="818"/>
    </row>
    <row r="152" spans="2:5" x14ac:dyDescent="0.35">
      <c r="B152" s="179"/>
      <c r="C152" s="179" t="s">
        <v>67</v>
      </c>
      <c r="D152" s="179" t="s">
        <v>82</v>
      </c>
      <c r="E152" s="179" t="s">
        <v>69</v>
      </c>
    </row>
    <row r="153" spans="2:5" x14ac:dyDescent="0.35">
      <c r="B153" s="179" t="s">
        <v>123</v>
      </c>
      <c r="C153" s="179">
        <v>9234550</v>
      </c>
      <c r="D153" s="179">
        <v>9228895</v>
      </c>
      <c r="E153" s="179">
        <v>9230053</v>
      </c>
    </row>
    <row r="154" spans="2:5" x14ac:dyDescent="0.35">
      <c r="B154" s="179" t="s">
        <v>117</v>
      </c>
      <c r="C154" s="179">
        <v>9234551</v>
      </c>
      <c r="D154" s="179">
        <v>9228897</v>
      </c>
      <c r="E154" s="179">
        <v>9230054</v>
      </c>
    </row>
    <row r="155" spans="2:5" x14ac:dyDescent="0.35">
      <c r="B155" s="58"/>
      <c r="C155" s="58"/>
      <c r="D155" s="58"/>
      <c r="E155" s="58"/>
    </row>
    <row r="156" spans="2:5" x14ac:dyDescent="0.35">
      <c r="B156" s="58"/>
      <c r="C156" s="58"/>
      <c r="D156" s="58"/>
      <c r="E156" s="58"/>
    </row>
    <row r="157" spans="2:5" x14ac:dyDescent="0.35">
      <c r="B157" s="58"/>
      <c r="C157" s="58"/>
      <c r="D157" s="58"/>
      <c r="E157" s="58"/>
    </row>
    <row r="158" spans="2:5" x14ac:dyDescent="0.35">
      <c r="B158" s="58"/>
      <c r="C158" s="58"/>
      <c r="D158" s="58"/>
      <c r="E158" s="58"/>
    </row>
    <row r="159" spans="2:5" x14ac:dyDescent="0.35">
      <c r="B159" s="58"/>
      <c r="C159" s="58"/>
      <c r="D159" s="58"/>
      <c r="E159" s="58"/>
    </row>
    <row r="160" spans="2:5" x14ac:dyDescent="0.35">
      <c r="B160" s="58"/>
      <c r="C160" s="58"/>
      <c r="D160" s="58"/>
      <c r="E160" s="58"/>
    </row>
    <row r="161" spans="2:8" x14ac:dyDescent="0.35">
      <c r="B161" s="58"/>
      <c r="C161" s="58"/>
      <c r="D161" s="58"/>
      <c r="E161" s="58"/>
    </row>
    <row r="163" spans="2:8" x14ac:dyDescent="0.35">
      <c r="B163" s="722" t="s">
        <v>462</v>
      </c>
      <c r="C163" s="722"/>
      <c r="D163" s="722"/>
      <c r="E163" s="722"/>
    </row>
    <row r="164" spans="2:8" x14ac:dyDescent="0.35">
      <c r="B164" s="178"/>
      <c r="C164" s="178" t="s">
        <v>82</v>
      </c>
      <c r="D164" s="178" t="s">
        <v>69</v>
      </c>
      <c r="E164" s="178" t="s">
        <v>67</v>
      </c>
    </row>
    <row r="165" spans="2:8" x14ac:dyDescent="0.35">
      <c r="B165" s="179" t="s">
        <v>348</v>
      </c>
      <c r="C165" s="218">
        <v>9293482</v>
      </c>
      <c r="D165" s="218">
        <v>9293502</v>
      </c>
      <c r="E165" s="218">
        <v>9293511</v>
      </c>
    </row>
    <row r="166" spans="2:8" x14ac:dyDescent="0.35">
      <c r="B166" s="179" t="s">
        <v>344</v>
      </c>
      <c r="C166" s="179">
        <v>9194764</v>
      </c>
      <c r="D166" s="179">
        <v>9194765</v>
      </c>
      <c r="E166" s="179">
        <v>9194766</v>
      </c>
    </row>
    <row r="168" spans="2:8" x14ac:dyDescent="0.35">
      <c r="B168" s="722" t="s">
        <v>463</v>
      </c>
      <c r="C168" s="722"/>
      <c r="D168" s="722"/>
      <c r="E168" s="722"/>
    </row>
    <row r="169" spans="2:8" x14ac:dyDescent="0.35">
      <c r="B169" s="178"/>
      <c r="C169" s="178" t="s">
        <v>82</v>
      </c>
      <c r="D169" s="178" t="s">
        <v>69</v>
      </c>
      <c r="E169" s="178" t="s">
        <v>67</v>
      </c>
      <c r="G169" t="s">
        <v>107</v>
      </c>
      <c r="H169" s="218">
        <v>9293516</v>
      </c>
    </row>
    <row r="170" spans="2:8" x14ac:dyDescent="0.35">
      <c r="B170" s="179" t="s">
        <v>348</v>
      </c>
      <c r="C170" s="179" t="s">
        <v>91</v>
      </c>
      <c r="D170" s="179" t="s">
        <v>91</v>
      </c>
      <c r="E170" s="179" t="s">
        <v>91</v>
      </c>
      <c r="G170" t="s">
        <v>108</v>
      </c>
      <c r="H170" s="218">
        <v>9293517</v>
      </c>
    </row>
    <row r="171" spans="2:8" x14ac:dyDescent="0.35">
      <c r="B171" s="179" t="s">
        <v>344</v>
      </c>
      <c r="C171" s="218">
        <v>9293516</v>
      </c>
      <c r="D171" s="218">
        <v>9293517</v>
      </c>
      <c r="E171" s="218">
        <v>9293518</v>
      </c>
      <c r="G171" t="s">
        <v>106</v>
      </c>
      <c r="H171" s="218">
        <v>9293518</v>
      </c>
    </row>
    <row r="173" spans="2:8" x14ac:dyDescent="0.35">
      <c r="B173" s="722" t="s">
        <v>354</v>
      </c>
      <c r="C173" s="722"/>
      <c r="D173" s="722"/>
      <c r="E173" s="722"/>
    </row>
    <row r="174" spans="2:8" x14ac:dyDescent="0.35">
      <c r="B174" s="178"/>
      <c r="C174" s="178" t="s">
        <v>82</v>
      </c>
      <c r="D174" s="178" t="s">
        <v>69</v>
      </c>
      <c r="E174" s="178" t="s">
        <v>67</v>
      </c>
      <c r="G174" t="s">
        <v>107</v>
      </c>
      <c r="H174">
        <v>9194614</v>
      </c>
    </row>
    <row r="175" spans="2:8" x14ac:dyDescent="0.35">
      <c r="B175" s="179" t="s">
        <v>348</v>
      </c>
      <c r="C175" s="179" t="s">
        <v>91</v>
      </c>
      <c r="D175" s="179" t="s">
        <v>91</v>
      </c>
      <c r="E175" s="179" t="s">
        <v>91</v>
      </c>
      <c r="G175" t="s">
        <v>108</v>
      </c>
      <c r="H175">
        <v>9194615</v>
      </c>
    </row>
    <row r="176" spans="2:8" x14ac:dyDescent="0.35">
      <c r="B176" s="179" t="s">
        <v>344</v>
      </c>
      <c r="C176" s="179">
        <v>9194614</v>
      </c>
      <c r="D176" s="179">
        <v>9194615</v>
      </c>
      <c r="E176" s="179">
        <v>9194616</v>
      </c>
      <c r="G176" t="s">
        <v>106</v>
      </c>
      <c r="H176">
        <v>9194616</v>
      </c>
    </row>
  </sheetData>
  <mergeCells count="32">
    <mergeCell ref="B150:E150"/>
    <mergeCell ref="B151:E151"/>
    <mergeCell ref="B163:E163"/>
    <mergeCell ref="B168:E168"/>
    <mergeCell ref="B173:E173"/>
    <mergeCell ref="B2:E2"/>
    <mergeCell ref="B3:E3"/>
    <mergeCell ref="B12:E12"/>
    <mergeCell ref="B13:E13"/>
    <mergeCell ref="B22:E22"/>
    <mergeCell ref="B144:E144"/>
    <mergeCell ref="B74:E74"/>
    <mergeCell ref="B114:E114"/>
    <mergeCell ref="B120:E120"/>
    <mergeCell ref="B84:E84"/>
    <mergeCell ref="B90:E90"/>
    <mergeCell ref="B96:E96"/>
    <mergeCell ref="B102:E102"/>
    <mergeCell ref="B108:E108"/>
    <mergeCell ref="B126:E126"/>
    <mergeCell ref="B132:E132"/>
    <mergeCell ref="B75:E75"/>
    <mergeCell ref="G96:J96"/>
    <mergeCell ref="B23:E23"/>
    <mergeCell ref="B32:E32"/>
    <mergeCell ref="B39:E39"/>
    <mergeCell ref="B138:E138"/>
    <mergeCell ref="B54:E54"/>
    <mergeCell ref="B55:E55"/>
    <mergeCell ref="B64:E64"/>
    <mergeCell ref="B65:E65"/>
    <mergeCell ref="B46:E46"/>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62542-12FF-443C-9514-0633347595B6}">
  <sheetPr codeName="Лист18">
    <tabColor rgb="FF92D050"/>
  </sheetPr>
  <dimension ref="A1:N142"/>
  <sheetViews>
    <sheetView showGridLines="0" showRowColHeaders="0" zoomScale="70" zoomScaleNormal="70" workbookViewId="0">
      <pane ySplit="1" topLeftCell="A5" activePane="bottomLeft" state="frozen"/>
      <selection pane="bottomLeft" activeCell="A5" sqref="A5"/>
    </sheetView>
  </sheetViews>
  <sheetFormatPr defaultColWidth="9.1796875" defaultRowHeight="14.5" x14ac:dyDescent="0.35"/>
  <cols>
    <col min="1" max="1" width="3.6328125" style="13" customWidth="1"/>
    <col min="2" max="2" width="24.7265625" style="543" customWidth="1"/>
    <col min="3" max="3" width="54.1796875" style="13" customWidth="1"/>
    <col min="4" max="5" width="8.6328125" style="13" customWidth="1"/>
    <col min="6" max="6" width="13.26953125" style="13" customWidth="1"/>
    <col min="7" max="8" width="9.1796875" style="13"/>
    <col min="9" max="9" width="24.7265625" style="543" customWidth="1"/>
    <col min="10" max="10" width="54" style="13" customWidth="1"/>
    <col min="11" max="12" width="8.6328125" style="13" customWidth="1"/>
    <col min="13" max="13" width="13.36328125" style="13" customWidth="1"/>
    <col min="14" max="14" width="14.81640625" style="13" customWidth="1"/>
    <col min="15" max="16384" width="9.1796875" style="13"/>
  </cols>
  <sheetData>
    <row r="1" spans="1:14" s="192" customFormat="1" ht="69.75" customHeight="1" x14ac:dyDescent="0.35">
      <c r="A1" s="691" t="s">
        <v>538</v>
      </c>
      <c r="B1" s="691"/>
      <c r="C1" s="691"/>
      <c r="D1" s="691"/>
      <c r="E1" s="691"/>
      <c r="F1" s="691"/>
      <c r="G1" s="691"/>
      <c r="H1" s="691"/>
      <c r="I1" s="691"/>
      <c r="J1" s="691"/>
      <c r="K1" s="691"/>
      <c r="L1" s="691"/>
      <c r="M1" s="691"/>
      <c r="N1" s="691"/>
    </row>
    <row r="2" spans="1:14" ht="15.5" customHeight="1" thickBot="1" x14ac:dyDescent="0.7">
      <c r="B2" s="547"/>
      <c r="C2" s="181"/>
      <c r="D2" s="181"/>
      <c r="E2" s="181"/>
      <c r="F2" s="181"/>
      <c r="G2" s="181"/>
      <c r="H2" s="181"/>
      <c r="I2" s="547"/>
      <c r="J2" s="181"/>
      <c r="K2" s="181"/>
      <c r="L2" s="181"/>
      <c r="M2" s="181"/>
    </row>
    <row r="3" spans="1:14" ht="21.5" customHeight="1" thickBot="1" x14ac:dyDescent="0.7">
      <c r="B3" s="797" t="s">
        <v>460</v>
      </c>
      <c r="C3" s="798"/>
      <c r="D3" s="798"/>
      <c r="E3" s="798"/>
      <c r="F3" s="799"/>
      <c r="G3" s="181"/>
      <c r="H3" s="181"/>
      <c r="I3" s="797" t="s">
        <v>464</v>
      </c>
      <c r="J3" s="798"/>
      <c r="K3" s="798"/>
      <c r="L3" s="798"/>
      <c r="M3" s="799"/>
    </row>
    <row r="4" spans="1:14" ht="173" customHeight="1" x14ac:dyDescent="0.65">
      <c r="B4" s="877"/>
      <c r="C4" s="878"/>
      <c r="D4" s="878"/>
      <c r="E4" s="878"/>
      <c r="F4" s="879"/>
      <c r="G4" s="181"/>
      <c r="H4" s="181"/>
      <c r="I4" s="569"/>
      <c r="J4" s="166"/>
      <c r="K4" s="166"/>
      <c r="L4" s="166"/>
      <c r="M4" s="167"/>
    </row>
    <row r="5" spans="1:14" ht="18.5" customHeight="1" x14ac:dyDescent="0.65">
      <c r="B5" s="545" t="s">
        <v>80</v>
      </c>
      <c r="C5" s="828" t="s">
        <v>82</v>
      </c>
      <c r="D5" s="828"/>
      <c r="E5" s="738">
        <v>1</v>
      </c>
      <c r="F5" s="740">
        <f>SUM(F11:F19)</f>
        <v>12505.900000000001</v>
      </c>
      <c r="G5" s="181"/>
      <c r="H5" s="181"/>
      <c r="I5" s="545" t="s">
        <v>80</v>
      </c>
      <c r="J5" s="828" t="s">
        <v>82</v>
      </c>
      <c r="K5" s="828"/>
      <c r="L5" s="881">
        <v>1</v>
      </c>
      <c r="M5" s="882">
        <f>SUM(M11:M19)</f>
        <v>9969.4200000000019</v>
      </c>
    </row>
    <row r="6" spans="1:14" ht="18.5" customHeight="1" x14ac:dyDescent="0.65">
      <c r="B6" s="545" t="s">
        <v>81</v>
      </c>
      <c r="C6" s="828" t="s">
        <v>117</v>
      </c>
      <c r="D6" s="828"/>
      <c r="E6" s="738"/>
      <c r="F6" s="740"/>
      <c r="G6" s="181"/>
      <c r="H6" s="181"/>
      <c r="I6" s="545" t="s">
        <v>81</v>
      </c>
      <c r="J6" s="828" t="s">
        <v>117</v>
      </c>
      <c r="K6" s="828"/>
      <c r="L6" s="732"/>
      <c r="M6" s="735"/>
    </row>
    <row r="7" spans="1:14" ht="18.5" customHeight="1" x14ac:dyDescent="0.65">
      <c r="B7" s="545" t="s">
        <v>118</v>
      </c>
      <c r="C7" s="828" t="s">
        <v>631</v>
      </c>
      <c r="D7" s="828"/>
      <c r="E7" s="738"/>
      <c r="F7" s="740"/>
      <c r="G7" s="181"/>
      <c r="H7" s="181"/>
      <c r="I7" s="545" t="s">
        <v>118</v>
      </c>
      <c r="J7" s="828" t="s">
        <v>631</v>
      </c>
      <c r="K7" s="828"/>
      <c r="L7" s="732"/>
      <c r="M7" s="735"/>
    </row>
    <row r="8" spans="1:14" ht="18.5" customHeight="1" x14ac:dyDescent="0.65">
      <c r="B8" s="545" t="s">
        <v>638</v>
      </c>
      <c r="C8" s="828" t="s">
        <v>639</v>
      </c>
      <c r="D8" s="828"/>
      <c r="E8" s="738"/>
      <c r="F8" s="740"/>
      <c r="G8" s="181"/>
      <c r="H8" s="181"/>
      <c r="I8" s="545"/>
      <c r="J8" s="828" t="s">
        <v>1176</v>
      </c>
      <c r="K8" s="828"/>
      <c r="L8" s="733"/>
      <c r="M8" s="736"/>
    </row>
    <row r="9" spans="1:14" ht="15.5" customHeight="1" x14ac:dyDescent="0.65">
      <c r="B9" s="870"/>
      <c r="C9" s="871"/>
      <c r="D9" s="871"/>
      <c r="E9" s="871"/>
      <c r="F9" s="872"/>
      <c r="G9" s="181"/>
      <c r="H9" s="181"/>
      <c r="I9" s="870"/>
      <c r="J9" s="871"/>
      <c r="K9" s="871"/>
      <c r="L9" s="871"/>
      <c r="M9" s="872"/>
    </row>
    <row r="10" spans="1:14" ht="24.5" customHeight="1" x14ac:dyDescent="0.65">
      <c r="B10" s="546" t="s">
        <v>9</v>
      </c>
      <c r="C10" s="34" t="s">
        <v>10</v>
      </c>
      <c r="D10" s="500" t="s">
        <v>568</v>
      </c>
      <c r="E10" s="500" t="s">
        <v>567</v>
      </c>
      <c r="F10" s="55" t="s">
        <v>11</v>
      </c>
      <c r="G10" s="181"/>
      <c r="H10" s="181"/>
      <c r="I10" s="558" t="s">
        <v>9</v>
      </c>
      <c r="J10" s="35" t="s">
        <v>10</v>
      </c>
      <c r="K10" s="503" t="s">
        <v>568</v>
      </c>
      <c r="L10" s="503" t="s">
        <v>567</v>
      </c>
      <c r="M10" s="49" t="s">
        <v>11</v>
      </c>
    </row>
    <row r="11" spans="1:14" ht="25.5" customHeight="1" x14ac:dyDescent="0.65">
      <c r="B11" s="540">
        <f>VLOOKUP(C5,'Atira Serial'!$A$3:$C$5,2,0)</f>
        <v>1063801</v>
      </c>
      <c r="C11" s="424" t="str">
        <f>VLOOKUP(B11,Цены!$A:$B,2,0)</f>
        <v>Боковина ящика InnoTech Atira, H54, NL470, цвет серый, левая</v>
      </c>
      <c r="D11" s="501">
        <f>IFERROR(VLOOKUP(B11,Цены!$A:$D,4,FALSE)," ")</f>
        <v>18</v>
      </c>
      <c r="E11" s="440">
        <f>E5</f>
        <v>1</v>
      </c>
      <c r="F11" s="426">
        <f>IFERROR(VLOOKUP(B11,Sale!$A:$E,5,0),VLOOKUP(B11,Цены!$A:$G,7,0))*E11</f>
        <v>2354.5300000000002</v>
      </c>
      <c r="G11" s="181"/>
      <c r="H11" s="181"/>
      <c r="I11" s="540">
        <f>VLOOKUP(J6,'Atira Serial'!$A$28:$D$33,MATCH($J$5,'Atira Serial'!$A$27:$D$27,0),0)</f>
        <v>9194398</v>
      </c>
      <c r="J11" s="424" t="str">
        <f>VLOOKUP(I11,Цены!$A:$B,2,0)</f>
        <v>Боковина ящика InnoTech Atira, H70, NL470, цвет серебристый, левая</v>
      </c>
      <c r="K11" s="501">
        <f>IFERROR(VLOOKUP(I11,Цены!$A:$D,4,FALSE)," ")</f>
        <v>18</v>
      </c>
      <c r="L11" s="440">
        <f>L5</f>
        <v>1</v>
      </c>
      <c r="M11" s="426">
        <f>IFERROR(VLOOKUP(I11,Sale!$A:$E,5,0),VLOOKUP(I11,Цены!$A:$G,7,0))*L11</f>
        <v>1052.6300000000001</v>
      </c>
    </row>
    <row r="12" spans="1:14" ht="25.5" customHeight="1" x14ac:dyDescent="0.65">
      <c r="B12" s="540">
        <f>VLOOKUP(C5,'Atira Serial'!$A$3:$C$5,3,0)</f>
        <v>1063802</v>
      </c>
      <c r="C12" s="424" t="str">
        <f>VLOOKUP(B12,Цены!$A:$B,2,0)</f>
        <v>Боковина ящика InnoTech Atira, H54, NL470, цвет серый, правая</v>
      </c>
      <c r="D12" s="501">
        <f>IFERROR(VLOOKUP(B12,Цены!$A:$D,4,FALSE)," ")</f>
        <v>18</v>
      </c>
      <c r="E12" s="440">
        <f>E5</f>
        <v>1</v>
      </c>
      <c r="F12" s="426">
        <f>IFERROR(VLOOKUP(B12,Sale!$A:$E,5,0),VLOOKUP(B12,Цены!$A:$G,7,0))*E12</f>
        <v>2354.5300000000002</v>
      </c>
      <c r="G12" s="181"/>
      <c r="H12" s="181"/>
      <c r="I12" s="540">
        <f>VLOOKUP(J6,'Atira Serial'!$F$28:$I$33,MATCH($J$5,'Atira Serial'!$F$27:$I$27,0),0)</f>
        <v>9194399</v>
      </c>
      <c r="J12" s="424" t="str">
        <f>VLOOKUP(I12,Цены!$A:$B,2,0)</f>
        <v>Боковина ящика InnoTech Atira, H70, NL470, цвет серебристый, правая</v>
      </c>
      <c r="K12" s="501">
        <f>IFERROR(VLOOKUP(I12,Цены!$A:$D,4,FALSE)," ")</f>
        <v>18</v>
      </c>
      <c r="L12" s="440">
        <f>L5</f>
        <v>1</v>
      </c>
      <c r="M12" s="426">
        <f>IFERROR(VLOOKUP(I12,Sale!$A:$E,5,0),VLOOKUP(I12,Цены!$A:$G,7,0))*L12</f>
        <v>1052.6300000000001</v>
      </c>
    </row>
    <row r="13" spans="1:14" ht="25.5" customHeight="1" x14ac:dyDescent="0.65">
      <c r="B13" s="540">
        <v>1065191</v>
      </c>
      <c r="C13" s="424" t="str">
        <f>VLOOKUP(B13,Цены!$A:$B,2,0)</f>
        <v>Соединитель передней панели InnoTech/InnoTech Atira, под прикручивание</v>
      </c>
      <c r="D13" s="501">
        <f>IFERROR(VLOOKUP(B13,Цены!$A:$D,4,FALSE)," ")</f>
        <v>400</v>
      </c>
      <c r="E13" s="440">
        <f>E5*2</f>
        <v>2</v>
      </c>
      <c r="F13" s="426">
        <f>IFERROR(VLOOKUP(B13,Sale!$A:$E,5,0),VLOOKUP(B13,Цены!$A:$G,7,0))*E13</f>
        <v>69.61999999999999</v>
      </c>
      <c r="G13" s="181"/>
      <c r="H13" s="181"/>
      <c r="I13" s="540">
        <v>1065191</v>
      </c>
      <c r="J13" s="424" t="str">
        <f>VLOOKUP(I13,Цены!$A:$B,2,0)</f>
        <v>Соединитель передней панели InnoTech/InnoTech Atira, под прикручивание</v>
      </c>
      <c r="K13" s="501">
        <f>IFERROR(VLOOKUP(I13,Цены!$A:$D,4,FALSE)," ")</f>
        <v>400</v>
      </c>
      <c r="L13" s="440">
        <f>L5*2</f>
        <v>2</v>
      </c>
      <c r="M13" s="426">
        <f>IFERROR(VLOOKUP(I13,Sale!$A:$E,5,0),VLOOKUP(I13,Цены!$A:$G,7,0))*L13</f>
        <v>69.61999999999999</v>
      </c>
    </row>
    <row r="14" spans="1:14" ht="25.5" customHeight="1" x14ac:dyDescent="0.65">
      <c r="B14" s="540">
        <f>VLOOKUP(C5,'Atira Serial'!$A$8:$B$10,2,0)</f>
        <v>9194646</v>
      </c>
      <c r="C14" s="424" t="str">
        <f>VLOOKUP(B14,Цены!$A:$B,2,0)</f>
        <v>Заглушка на боковину InnoTech Atira, с логотипом Hettich, цвет серый</v>
      </c>
      <c r="D14" s="501">
        <f>IFERROR(VLOOKUP(B14,Цены!$A:$D,4,FALSE)," ")</f>
        <v>300</v>
      </c>
      <c r="E14" s="440">
        <f>E5*2</f>
        <v>2</v>
      </c>
      <c r="F14" s="426">
        <f>IFERROR(VLOOKUP(B14,Sale!$A:$E,5,0),VLOOKUP(B14,Цены!$A:$G,7,0))*E14</f>
        <v>69.61999999999999</v>
      </c>
      <c r="G14" s="181"/>
      <c r="H14" s="181"/>
      <c r="I14" s="540">
        <f>VLOOKUP(J5,'Atira Serial'!$A$8:$B$10,2,0)</f>
        <v>9194646</v>
      </c>
      <c r="J14" s="424" t="str">
        <f>VLOOKUP(I14,Цены!$A:$B,2,0)</f>
        <v>Заглушка на боковину InnoTech Atira, с логотипом Hettich, цвет серый</v>
      </c>
      <c r="K14" s="501">
        <f>IFERROR(VLOOKUP(I14,Цены!$A:$D,4,FALSE)," ")</f>
        <v>300</v>
      </c>
      <c r="L14" s="440">
        <f>L5*2</f>
        <v>2</v>
      </c>
      <c r="M14" s="426">
        <f>IFERROR(VLOOKUP(I14,Sale!$A:$E,5,0),VLOOKUP(I14,Цены!$A:$G,7,0))*L14</f>
        <v>69.61999999999999</v>
      </c>
    </row>
    <row r="15" spans="1:14" ht="25.5" customHeight="1" x14ac:dyDescent="0.65">
      <c r="B15" s="540">
        <f>VLOOKUP(C6,CHOOSE(IF(C8="Толщина боковины корпуса 16 мм (монтажная ширина EB 12,5)",1,IF(C8="Толщина боковины корпуса 18 мм (монтажная ширина EB 10,5)",2,3)),DrawerSystem!$G$116:$L$121,DrawerSystem!$M$116:$R$121,),MATCH(C7,DrawerSystem!$M$115:$R$115,0),0)</f>
        <v>9243728</v>
      </c>
      <c r="C15" s="424" t="str">
        <f>VLOOKUP(B15,Цены!$A:$B,2,0)</f>
        <v>Направляющая Quadro V6 30 для InnoTech Atira, полного выдвижения, для механизма Push to open Silent, 30 кг, EB12,5, NL470, левая</v>
      </c>
      <c r="D15" s="501">
        <f>IFERROR(VLOOKUP(B15,Цены!$A:$D,4,FALSE)," ")</f>
        <v>20</v>
      </c>
      <c r="E15" s="440">
        <f>E5</f>
        <v>1</v>
      </c>
      <c r="F15" s="426">
        <f>IFERROR(VLOOKUP(B15,Sale!$A:$E,5,0),VLOOKUP(B15,Цены!$A:$G,7,0))*E15</f>
        <v>1370.54</v>
      </c>
      <c r="G15" s="181"/>
      <c r="H15" s="181"/>
      <c r="I15" s="540">
        <f>VLOOKUP(J6,CHOOSE(IF(J8="Толщина боковины корпуса 16 мм (монтажная ширина EB 12,5)",1,IF(J8="Толщина боковины корпуса 18 мм (монтажная ширина EB 10,5)",2,3)),DrawerSystem!$G$116:$L$121,DrawerSystem!$M$116:$R$121,),MATCH(J7,DrawerSystem!$M$115:$R$115,0),0)</f>
        <v>9243703</v>
      </c>
      <c r="J15" s="424" t="str">
        <f>VLOOKUP(I15,Цены!$A:$B,2,0)</f>
        <v>Комплект направляющих Quadro V6 30 для InnoTech Atira, полного выдвижения, для механизма Push to open Silent, 30 кг, EB10,5, NL470</v>
      </c>
      <c r="K15" s="501">
        <f>IFERROR(VLOOKUP(I15,Цены!$A:$D,4,FALSE)," ")</f>
        <v>1</v>
      </c>
      <c r="L15" s="440">
        <f>L5</f>
        <v>1</v>
      </c>
      <c r="M15" s="426">
        <f>IFERROR(VLOOKUP(I15,Sale!$A:$E,5,0),VLOOKUP(I15,Цены!$A:$G,7,0))*L15</f>
        <v>3071.94</v>
      </c>
    </row>
    <row r="16" spans="1:14" ht="25.5" customHeight="1" x14ac:dyDescent="0.65">
      <c r="B16" s="540">
        <f>VLOOKUP(C6,CHOOSE(IF(C8="Толщина боковины корпуса 16 мм (монтажная ширина EB 12,5)",1,IF(C8="Толщина боковины корпуса 18 мм (монтажная ширина EB 10,5)",2,3)),DrawerSystem!$G$125:$L$130,DrawerSystem!$M$125:$R$130,),MATCH(C7,DrawerSystem!$M$115:$R$115,0),0)</f>
        <v>9243729</v>
      </c>
      <c r="C16" s="424" t="str">
        <f>VLOOKUP(B16,Цены!$A:$B,2,0)</f>
        <v>Направляющая Quadro V6 30 для InnoTech Atira, полного выдвижения, для механизма Push to open Silent, 30 кг, EB12,5, NL470, правая</v>
      </c>
      <c r="D16" s="501">
        <f>IFERROR(VLOOKUP(B16,Цены!$A:$D,4,FALSE)," ")</f>
        <v>20</v>
      </c>
      <c r="E16" s="440">
        <f>E5</f>
        <v>1</v>
      </c>
      <c r="F16" s="426">
        <f>IFERROR(VLOOKUP(B16,Sale!$A:$E,5,0),VLOOKUP(B16,Цены!$A:$G,7,0))*E16</f>
        <v>1370.54</v>
      </c>
      <c r="G16" s="181"/>
      <c r="H16" s="181"/>
      <c r="I16" s="540" t="str">
        <f>VLOOKUP(J6,CHOOSE(IF(J8="Толщина боковины корпуса 16 мм (монтажная ширина EB 12,5)",1,IF(J8="Толщина боковины корпуса 18 мм (монтажная ширина EB 10,5)",2,3)),DrawerSystem!$G$125:$L$130,DrawerSystem!$M$125:$R$130,),MATCH(J7,DrawerSystem!$M$115:$R$115,0),0)</f>
        <v>-</v>
      </c>
      <c r="J16" s="424" t="str">
        <f>VLOOKUP(I16,Цены!$A:$B,2,0)</f>
        <v>-</v>
      </c>
      <c r="K16" s="501">
        <f>IFERROR(VLOOKUP(I16,Цены!$A:$D,4,FALSE)," ")</f>
        <v>0</v>
      </c>
      <c r="L16" s="440">
        <f>L5</f>
        <v>1</v>
      </c>
      <c r="M16" s="426">
        <f>IFERROR(VLOOKUP(I16,Sale!$A:$E,5,0),VLOOKUP(I16,Цены!$A:$G,7,0))*L16</f>
        <v>0</v>
      </c>
    </row>
    <row r="17" spans="2:13" ht="25.5" customHeight="1" x14ac:dyDescent="0.65">
      <c r="B17" s="540">
        <f>VLOOKUP(C5,'Atira Serial'!$A$22:$C$24,2,0)</f>
        <v>9003473</v>
      </c>
      <c r="C17" s="424" t="str">
        <f>VLOOKUP(B17,Цены!$A:$B,2,0)</f>
        <v>Соединитель задней стенки InnoTech Atira, H54, цвет серебристый, левый</v>
      </c>
      <c r="D17" s="501">
        <f>IFERROR(VLOOKUP(B17,Цены!$A:$D,4,FALSE)," ")</f>
        <v>40</v>
      </c>
      <c r="E17" s="440">
        <f>E5</f>
        <v>1</v>
      </c>
      <c r="F17" s="426">
        <f>IFERROR(VLOOKUP(B17,Sale!$A:$E,5,0),VLOOKUP(B17,Цены!$A:$G,7,0))*E17</f>
        <v>382.28</v>
      </c>
      <c r="G17" s="181"/>
      <c r="H17" s="181"/>
      <c r="I17" s="540">
        <f>VLOOKUP(J5,'Atira Serial'!A37:C39,2,0)</f>
        <v>1062501</v>
      </c>
      <c r="J17" s="424" t="str">
        <f>VLOOKUP(I17,Цены!$A:$B,2,0)</f>
        <v>Соединитель задней стенки InnoTech Atira, H70, цвет серебристый, левый</v>
      </c>
      <c r="K17" s="501">
        <f>IFERROR(VLOOKUP(I17,Цены!$A:$D,4,FALSE)," ")</f>
        <v>40</v>
      </c>
      <c r="L17" s="440">
        <f>L5</f>
        <v>1</v>
      </c>
      <c r="M17" s="426">
        <f>IFERROR(VLOOKUP(I17,Sale!$A:$E,5,0),VLOOKUP(I17,Цены!$A:$G,7,0))*L17</f>
        <v>250.51</v>
      </c>
    </row>
    <row r="18" spans="2:13" ht="25.5" customHeight="1" x14ac:dyDescent="0.65">
      <c r="B18" s="540">
        <f>VLOOKUP(C5,'Atira Serial'!$A$22:$C$24,3,0)</f>
        <v>9003474</v>
      </c>
      <c r="C18" s="424" t="str">
        <f>VLOOKUP(B18,Цены!$A:$B,2,0)</f>
        <v>Соединитель задней стенки InnoTech Atira, H54, цвет серебристый, правый</v>
      </c>
      <c r="D18" s="501">
        <f>IFERROR(VLOOKUP(B18,Цены!$A:$D,4,FALSE)," ")</f>
        <v>40</v>
      </c>
      <c r="E18" s="440">
        <f>E5</f>
        <v>1</v>
      </c>
      <c r="F18" s="426">
        <f>IFERROR(VLOOKUP(B18,Sale!$A:$E,5,0),VLOOKUP(B18,Цены!$A:$G,7,0))*E18</f>
        <v>382.28</v>
      </c>
      <c r="G18" s="181"/>
      <c r="H18" s="181"/>
      <c r="I18" s="540">
        <f>VLOOKUP(J5,'Atira Serial'!A37:C39,3,0)</f>
        <v>1062502</v>
      </c>
      <c r="J18" s="424" t="str">
        <f>VLOOKUP(I18,Цены!$A:$B,2,0)</f>
        <v>Соединитель задней стенки InnoTech Atira, H70, цвет серебристый, правый</v>
      </c>
      <c r="K18" s="501">
        <f>IFERROR(VLOOKUP(I18,Цены!$A:$D,4,FALSE)," ")</f>
        <v>40</v>
      </c>
      <c r="L18" s="440">
        <f>L5</f>
        <v>1</v>
      </c>
      <c r="M18" s="426">
        <f>IFERROR(VLOOKUP(I18,Sale!$A:$E,5,0),VLOOKUP(I18,Цены!$A:$G,7,0))*L18</f>
        <v>250.51</v>
      </c>
    </row>
    <row r="19" spans="2:13" ht="25.5" customHeight="1" thickBot="1" x14ac:dyDescent="0.7">
      <c r="B19" s="541">
        <f>VLOOKUP(C6,CHOOSE(IF(C7="Полное выдвижение с демпфером",1,IF(C7="Частичное выдвижение с демпфером",2,IF(C7="Push to Open полное выдвижение",3,IF(C7="Push to Open Silent System нагрузка до 10 кг",4,5)))),DrawerSystem!$G$17:$J$22,DrawerSystem!$G$27:$J$32,DrawerSystem!$G$37:$J$42,DrawerSystem!$G$47:$J$52,DrawerSystem!$L$57:$O$62),MATCH(C5,DrawerSystem!$B$16:$E$16,0),0)</f>
        <v>9240162</v>
      </c>
      <c r="C19" s="438" t="str">
        <f>VLOOKUP(B19,Цены!$A:$B,2,0)</f>
        <v>Комплект механизма Push to open Silent 20 для InnoTech Atira</v>
      </c>
      <c r="D19" s="502">
        <f>IFERROR(VLOOKUP(B19,Цены!$A:$D,4,FALSE)," ")</f>
        <v>1</v>
      </c>
      <c r="E19" s="439">
        <f>E5</f>
        <v>1</v>
      </c>
      <c r="F19" s="432">
        <f>IFERROR(VLOOKUP(B19,Sale!$A:$E,5,0),VLOOKUP(B19,Цены!$A:$G,7,0))*E19</f>
        <v>4151.96</v>
      </c>
      <c r="G19" s="181"/>
      <c r="H19" s="181"/>
      <c r="I19" s="541">
        <f>VLOOKUP(J6,CHOOSE(IF(J7="Полное выдвижение с демпфером",1,IF(J7="Частичное выдвижение с демпфером",2,IF(J7="Push to Open полное выдвижение",3,IF(J7="Push to Open Silent System нагрузка до 10 кг",4,5)))),DrawerSystem!G17:J22,DrawerSystem!G27:J32,DrawerSystem!G37:J42,DrawerSystem!G47:J52,DrawerSystem!L57:O62),MATCH(J5,DrawerSystem!$B$16:$E$16,0),0)</f>
        <v>9240162</v>
      </c>
      <c r="J19" s="438" t="str">
        <f>VLOOKUP(I19,Цены!$A:$B,2,0)</f>
        <v>Комплект механизма Push to open Silent 20 для InnoTech Atira</v>
      </c>
      <c r="K19" s="502">
        <f>IFERROR(VLOOKUP(I19,Цены!$A:$D,4,FALSE)," ")</f>
        <v>1</v>
      </c>
      <c r="L19" s="439">
        <f>L5</f>
        <v>1</v>
      </c>
      <c r="M19" s="432">
        <f>IFERROR(VLOOKUP(I19,Sale!$A:$E,5,0),VLOOKUP(I19,Цены!$A:$G,7,0))*L19</f>
        <v>4151.96</v>
      </c>
    </row>
    <row r="20" spans="2:13" ht="15.5" customHeight="1" x14ac:dyDescent="0.65">
      <c r="B20" s="203"/>
      <c r="C20" s="44"/>
      <c r="D20" s="505" t="str">
        <f>IFERROR(VLOOKUP(B20,Цены!$A:$D,4,FALSE)," ")</f>
        <v xml:space="preserve"> </v>
      </c>
      <c r="E20" s="45"/>
      <c r="F20" s="181"/>
      <c r="G20" s="181"/>
      <c r="H20" s="181"/>
      <c r="I20" s="203"/>
      <c r="J20" s="44"/>
      <c r="K20" s="505" t="str">
        <f>IFERROR(VLOOKUP(I20,Цены!$A:$D,4,FALSE)," ")</f>
        <v xml:space="preserve"> </v>
      </c>
      <c r="L20" s="45"/>
      <c r="M20" s="181"/>
    </row>
    <row r="21" spans="2:13" ht="15.5" customHeight="1" thickBot="1" x14ac:dyDescent="0.7">
      <c r="D21" s="505" t="str">
        <f>IFERROR(VLOOKUP(B21,Цены!$A:$D,4,FALSE)," ")</f>
        <v xml:space="preserve"> </v>
      </c>
      <c r="F21" s="181"/>
      <c r="G21" s="181"/>
      <c r="H21" s="181"/>
      <c r="K21" s="505" t="str">
        <f>IFERROR(VLOOKUP(I21,Цены!$A:$D,4,FALSE)," ")</f>
        <v xml:space="preserve"> </v>
      </c>
      <c r="M21" s="181"/>
    </row>
    <row r="22" spans="2:13" ht="24" customHeight="1" x14ac:dyDescent="0.65">
      <c r="B22" s="548" t="s">
        <v>9</v>
      </c>
      <c r="C22" s="17" t="s">
        <v>10</v>
      </c>
      <c r="D22" s="239" t="s">
        <v>568</v>
      </c>
      <c r="E22" s="54" t="s">
        <v>16</v>
      </c>
      <c r="F22" s="18" t="s">
        <v>11</v>
      </c>
      <c r="G22" s="181"/>
      <c r="H22" s="181"/>
      <c r="I22" s="548" t="s">
        <v>9</v>
      </c>
      <c r="J22" s="17" t="s">
        <v>10</v>
      </c>
      <c r="K22" s="239" t="s">
        <v>568</v>
      </c>
      <c r="L22" s="54" t="s">
        <v>16</v>
      </c>
      <c r="M22" s="18" t="s">
        <v>11</v>
      </c>
    </row>
    <row r="23" spans="2:13" ht="25.5" customHeight="1" x14ac:dyDescent="0.65">
      <c r="B23" s="540">
        <v>9236718</v>
      </c>
      <c r="C23" s="424" t="str">
        <f>VLOOKUP(B23,Цены!$A:$B,2,0)</f>
        <v>Штанга для синхронизации механизма Push to open / Push to open Silent, L2000, алюминий</v>
      </c>
      <c r="D23" s="501">
        <f>IFERROR(VLOOKUP(B23,Цены!$A:$D,4,FALSE)," ")</f>
        <v>100</v>
      </c>
      <c r="E23" s="473">
        <v>1</v>
      </c>
      <c r="F23" s="426">
        <f>IFERROR(VLOOKUP(B23,Sale!$A:$E,5,0),VLOOKUP(B23,Цены!$A:$G,7,0))*E23</f>
        <v>1143.98</v>
      </c>
      <c r="G23" s="181"/>
      <c r="H23" s="181"/>
      <c r="I23" s="540">
        <v>9236718</v>
      </c>
      <c r="J23" s="424" t="str">
        <f>VLOOKUP(I23,Цены!$A:$B,2,0)</f>
        <v>Штанга для синхронизации механизма Push to open / Push to open Silent, L2000, алюминий</v>
      </c>
      <c r="K23" s="501">
        <f>IFERROR(VLOOKUP(I23,Цены!$A:$D,4,FALSE)," ")</f>
        <v>100</v>
      </c>
      <c r="L23" s="473">
        <v>1</v>
      </c>
      <c r="M23" s="426">
        <f>IFERROR(VLOOKUP(I23,Sale!$A:$E,5,0),VLOOKUP(I23,Цены!$A:$G,7,0))*L23</f>
        <v>1143.98</v>
      </c>
    </row>
    <row r="24" spans="2:13" ht="25.5" customHeight="1" thickBot="1" x14ac:dyDescent="0.7">
      <c r="B24" s="580">
        <v>9219965</v>
      </c>
      <c r="C24" s="438" t="str">
        <f>VLOOKUP(B24,Цены!$A:$B,2,0)</f>
        <v>Адаптер для синхронизации для Push to open / Push to open Silent, тип B</v>
      </c>
      <c r="D24" s="502">
        <f>IFERROR(VLOOKUP(B24,Цены!$A:$D,4,FALSE)," ")</f>
        <v>200</v>
      </c>
      <c r="E24" s="474">
        <v>2</v>
      </c>
      <c r="F24" s="432">
        <f>IFERROR(VLOOKUP(B24,Sale!$A:$E,5,0),VLOOKUP(B24,Цены!$A:$G,7,0))*E24</f>
        <v>243.48</v>
      </c>
      <c r="G24" s="181"/>
      <c r="H24" s="181"/>
      <c r="I24" s="580">
        <v>9219965</v>
      </c>
      <c r="J24" s="438" t="str">
        <f>VLOOKUP(I24,Цены!$A:$B,2,0)</f>
        <v>Адаптер для синхронизации для Push to open / Push to open Silent, тип B</v>
      </c>
      <c r="K24" s="502">
        <f>IFERROR(VLOOKUP(I24,Цены!$A:$D,4,FALSE)," ")</f>
        <v>200</v>
      </c>
      <c r="L24" s="474">
        <v>2</v>
      </c>
      <c r="M24" s="432">
        <f>IFERROR(VLOOKUP(I24,Sale!$A:$E,5,0),VLOOKUP(I24,Цены!$A:$G,7,0))*L24</f>
        <v>243.48</v>
      </c>
    </row>
    <row r="25" spans="2:13" ht="15.5" customHeight="1" x14ac:dyDescent="0.65">
      <c r="B25" s="203"/>
      <c r="C25" s="44"/>
      <c r="D25" s="505" t="str">
        <f>IFERROR(VLOOKUP(B25,Цены!$A:$D,4,FALSE)," ")</f>
        <v xml:space="preserve"> </v>
      </c>
      <c r="E25" s="32"/>
      <c r="F25" s="45"/>
      <c r="G25" s="181"/>
      <c r="H25" s="181"/>
      <c r="I25" s="203"/>
      <c r="J25" s="44"/>
      <c r="K25" s="505" t="str">
        <f>IFERROR(VLOOKUP(I25,Цены!$A:$D,4,FALSE)," ")</f>
        <v xml:space="preserve"> </v>
      </c>
      <c r="L25" s="32"/>
      <c r="M25" s="45"/>
    </row>
    <row r="26" spans="2:13" ht="15.5" customHeight="1" thickBot="1" x14ac:dyDescent="0.7">
      <c r="D26" s="505" t="str">
        <f>IFERROR(VLOOKUP(B26,Цены!$A:$D,4,FALSE)," ")</f>
        <v xml:space="preserve"> </v>
      </c>
      <c r="G26" s="181"/>
      <c r="H26" s="181"/>
      <c r="K26" s="505" t="str">
        <f>IFERROR(VLOOKUP(I26,Цены!$A:$D,4,FALSE)," ")</f>
        <v xml:space="preserve"> </v>
      </c>
    </row>
    <row r="27" spans="2:13" ht="24" customHeight="1" x14ac:dyDescent="0.65">
      <c r="B27" s="548" t="s">
        <v>9</v>
      </c>
      <c r="C27" s="17" t="s">
        <v>10</v>
      </c>
      <c r="D27" s="239" t="s">
        <v>568</v>
      </c>
      <c r="E27" s="54" t="s">
        <v>16</v>
      </c>
      <c r="F27" s="18" t="s">
        <v>11</v>
      </c>
      <c r="G27" s="181"/>
      <c r="H27" s="181"/>
      <c r="I27" s="548" t="s">
        <v>9</v>
      </c>
      <c r="J27" s="17" t="s">
        <v>10</v>
      </c>
      <c r="K27" s="239" t="s">
        <v>568</v>
      </c>
      <c r="L27" s="54" t="s">
        <v>16</v>
      </c>
      <c r="M27" s="18" t="s">
        <v>11</v>
      </c>
    </row>
    <row r="28" spans="2:13" ht="25.5" customHeight="1" thickBot="1" x14ac:dyDescent="0.7">
      <c r="B28" s="541">
        <v>9236718</v>
      </c>
      <c r="C28" s="438" t="str">
        <f>VLOOKUP(B28,Цены!$A:$B,2,0)</f>
        <v>Штанга для синхронизации механизма Push to open / Push to open Silent, L2000, алюминий</v>
      </c>
      <c r="D28" s="502">
        <f>IFERROR(VLOOKUP(B28,Цены!$A:$D,4,FALSE)," ")</f>
        <v>100</v>
      </c>
      <c r="E28" s="474">
        <v>1</v>
      </c>
      <c r="F28" s="432">
        <f>IFERROR(VLOOKUP(B28,Sale!$A:$E,5,0),VLOOKUP(B28,Цены!$A:$G,7,0))*E28</f>
        <v>1143.98</v>
      </c>
      <c r="G28" s="181"/>
      <c r="H28" s="181"/>
      <c r="I28" s="541">
        <v>9236718</v>
      </c>
      <c r="J28" s="438" t="str">
        <f>VLOOKUP(I28,Цены!$A:$B,2,0)</f>
        <v>Штанга для синхронизации механизма Push to open / Push to open Silent, L2000, алюминий</v>
      </c>
      <c r="K28" s="502">
        <f>IFERROR(VLOOKUP(I28,Цены!$A:$D,4,FALSE)," ")</f>
        <v>100</v>
      </c>
      <c r="L28" s="474">
        <v>1</v>
      </c>
      <c r="M28" s="432">
        <f>IFERROR(VLOOKUP(I28,Sale!$A:$E,5,0),VLOOKUP(I28,Цены!$A:$G,7,0))*L28</f>
        <v>1143.98</v>
      </c>
    </row>
    <row r="29" spans="2:13" ht="15.5" customHeight="1" x14ac:dyDescent="0.65">
      <c r="B29" s="547"/>
      <c r="C29" s="181"/>
      <c r="D29" s="181"/>
      <c r="E29" s="181"/>
      <c r="F29" s="181"/>
      <c r="G29" s="181"/>
      <c r="H29" s="181"/>
      <c r="I29" s="547"/>
      <c r="J29" s="181"/>
      <c r="K29" s="181"/>
      <c r="L29" s="181"/>
      <c r="M29" s="181"/>
    </row>
    <row r="30" spans="2:13" ht="15.5" customHeight="1" x14ac:dyDescent="0.65">
      <c r="B30" s="547"/>
      <c r="C30" s="181"/>
      <c r="D30" s="181"/>
      <c r="E30" s="181"/>
      <c r="F30" s="181"/>
      <c r="G30" s="181"/>
      <c r="H30" s="181"/>
      <c r="I30" s="547"/>
      <c r="J30" s="181"/>
      <c r="K30" s="181"/>
      <c r="L30" s="181"/>
      <c r="M30" s="181"/>
    </row>
    <row r="31" spans="2:13" ht="15.5" customHeight="1" thickBot="1" x14ac:dyDescent="0.7">
      <c r="B31" s="547"/>
      <c r="C31" s="181"/>
      <c r="D31" s="181"/>
      <c r="E31" s="181"/>
      <c r="F31" s="181"/>
      <c r="G31" s="181"/>
      <c r="H31" s="181"/>
      <c r="I31" s="547"/>
      <c r="J31" s="181"/>
      <c r="K31" s="181"/>
      <c r="L31" s="181"/>
      <c r="M31" s="181"/>
    </row>
    <row r="32" spans="2:13" ht="21.5" customHeight="1" x14ac:dyDescent="0.65">
      <c r="B32" s="797" t="s">
        <v>465</v>
      </c>
      <c r="C32" s="798"/>
      <c r="D32" s="798"/>
      <c r="E32" s="798"/>
      <c r="F32" s="799"/>
      <c r="G32" s="181"/>
      <c r="H32" s="181"/>
      <c r="I32" s="880" t="s">
        <v>466</v>
      </c>
      <c r="J32" s="839"/>
      <c r="K32" s="839"/>
      <c r="L32" s="839"/>
      <c r="M32" s="840"/>
    </row>
    <row r="33" spans="2:13" ht="173" customHeight="1" x14ac:dyDescent="0.65">
      <c r="B33" s="569"/>
      <c r="C33" s="240"/>
      <c r="D33" s="240"/>
      <c r="E33" s="240"/>
      <c r="F33" s="167"/>
      <c r="G33" s="181"/>
      <c r="H33" s="181"/>
      <c r="I33" s="631"/>
      <c r="J33" s="32"/>
      <c r="K33" s="32"/>
      <c r="L33" s="32"/>
      <c r="M33" s="59"/>
    </row>
    <row r="34" spans="2:13" ht="18.5" customHeight="1" x14ac:dyDescent="0.65">
      <c r="B34" s="545" t="s">
        <v>80</v>
      </c>
      <c r="C34" s="828" t="s">
        <v>82</v>
      </c>
      <c r="D34" s="828"/>
      <c r="E34" s="881">
        <v>1</v>
      </c>
      <c r="F34" s="882">
        <f>SUM(F40:F51)</f>
        <v>6967.52</v>
      </c>
      <c r="G34" s="181"/>
      <c r="H34" s="181"/>
      <c r="I34" s="545" t="s">
        <v>80</v>
      </c>
      <c r="J34" s="828" t="s">
        <v>82</v>
      </c>
      <c r="K34" s="828"/>
      <c r="L34" s="738">
        <v>1</v>
      </c>
      <c r="M34" s="740">
        <f>SUM(M40:M50)</f>
        <v>7201.52</v>
      </c>
    </row>
    <row r="35" spans="2:13" ht="18.5" customHeight="1" x14ac:dyDescent="0.65">
      <c r="B35" s="545" t="s">
        <v>81</v>
      </c>
      <c r="C35" s="828" t="s">
        <v>117</v>
      </c>
      <c r="D35" s="828"/>
      <c r="E35" s="732"/>
      <c r="F35" s="735"/>
      <c r="G35" s="181"/>
      <c r="H35" s="181"/>
      <c r="I35" s="545" t="s">
        <v>81</v>
      </c>
      <c r="J35" s="828" t="s">
        <v>117</v>
      </c>
      <c r="K35" s="828"/>
      <c r="L35" s="738"/>
      <c r="M35" s="740"/>
    </row>
    <row r="36" spans="2:13" ht="18.5" customHeight="1" x14ac:dyDescent="0.65">
      <c r="B36" s="545" t="s">
        <v>118</v>
      </c>
      <c r="C36" s="828" t="s">
        <v>119</v>
      </c>
      <c r="D36" s="828"/>
      <c r="E36" s="732"/>
      <c r="F36" s="735"/>
      <c r="G36" s="181"/>
      <c r="H36" s="181"/>
      <c r="I36" s="545" t="s">
        <v>118</v>
      </c>
      <c r="J36" s="828" t="s">
        <v>119</v>
      </c>
      <c r="K36" s="828"/>
      <c r="L36" s="738"/>
      <c r="M36" s="740"/>
    </row>
    <row r="37" spans="2:13" ht="18.5" customHeight="1" x14ac:dyDescent="0.65">
      <c r="B37" s="545" t="s">
        <v>638</v>
      </c>
      <c r="C37" s="828" t="s">
        <v>639</v>
      </c>
      <c r="D37" s="828"/>
      <c r="E37" s="733"/>
      <c r="F37" s="736"/>
      <c r="G37" s="181"/>
      <c r="H37" s="181"/>
      <c r="I37" s="545" t="s">
        <v>638</v>
      </c>
      <c r="J37" s="828" t="s">
        <v>639</v>
      </c>
      <c r="K37" s="828"/>
      <c r="L37" s="738"/>
      <c r="M37" s="740"/>
    </row>
    <row r="38" spans="2:13" ht="15.5" customHeight="1" x14ac:dyDescent="0.65">
      <c r="B38" s="870"/>
      <c r="C38" s="871"/>
      <c r="D38" s="871"/>
      <c r="E38" s="871"/>
      <c r="F38" s="872"/>
      <c r="G38" s="181"/>
      <c r="H38" s="181"/>
      <c r="I38" s="632"/>
      <c r="J38" s="498"/>
      <c r="K38" s="498"/>
      <c r="L38" s="758"/>
      <c r="M38" s="759"/>
    </row>
    <row r="39" spans="2:13" ht="25.5" customHeight="1" x14ac:dyDescent="0.65">
      <c r="B39" s="546" t="s">
        <v>9</v>
      </c>
      <c r="C39" s="34" t="s">
        <v>10</v>
      </c>
      <c r="D39" s="500" t="s">
        <v>568</v>
      </c>
      <c r="E39" s="500" t="s">
        <v>567</v>
      </c>
      <c r="F39" s="55" t="s">
        <v>11</v>
      </c>
      <c r="G39" s="181"/>
      <c r="H39" s="181"/>
      <c r="I39" s="558" t="s">
        <v>9</v>
      </c>
      <c r="J39" s="35" t="s">
        <v>10</v>
      </c>
      <c r="K39" s="503" t="s">
        <v>568</v>
      </c>
      <c r="L39" s="503" t="s">
        <v>567</v>
      </c>
      <c r="M39" s="49" t="s">
        <v>11</v>
      </c>
    </row>
    <row r="40" spans="2:13" ht="25.5" customHeight="1" x14ac:dyDescent="0.65">
      <c r="B40" s="540">
        <f>VLOOKUP(C35,'Atira Serial'!$A$28:$D$33,MATCH($C$34,'Atira Serial'!$A$27:$D$27,0),0)</f>
        <v>9194398</v>
      </c>
      <c r="C40" s="424" t="str">
        <f>VLOOKUP(B40,Цены!$A:$B,2,0)</f>
        <v>Боковина ящика InnoTech Atira, H70, NL470, цвет серебристый, левая</v>
      </c>
      <c r="D40" s="501">
        <f>IFERROR(VLOOKUP(B40,Цены!$A:$D,4,FALSE)," ")</f>
        <v>18</v>
      </c>
      <c r="E40" s="440">
        <f>E34</f>
        <v>1</v>
      </c>
      <c r="F40" s="426">
        <f>IFERROR(VLOOKUP(B40,Sale!$A:$E,5,0),VLOOKUP(B40,Цены!$A:$G,7,0))*E40</f>
        <v>1052.6300000000001</v>
      </c>
      <c r="G40" s="181"/>
      <c r="H40" s="181"/>
      <c r="I40" s="540">
        <f>VLOOKUP(J35,'Atira Serial'!$A$28:$D$33,MATCH($J$34,'Atira Serial'!$A$27:$D$27,0),0)</f>
        <v>9194398</v>
      </c>
      <c r="J40" s="424" t="str">
        <f>VLOOKUP(I40,Цены!$A:$B,2,0)</f>
        <v>Боковина ящика InnoTech Atira, H70, NL470, цвет серебристый, левая</v>
      </c>
      <c r="K40" s="501">
        <f>IFERROR(VLOOKUP(I40,Цены!$A:$D,4,FALSE)," ")</f>
        <v>18</v>
      </c>
      <c r="L40" s="440">
        <f>L34</f>
        <v>1</v>
      </c>
      <c r="M40" s="426">
        <f>IFERROR(VLOOKUP(I40,Sale!$A:$E,5,0),VLOOKUP(I40,Цены!$A:$G,7,0))*L40</f>
        <v>1052.6300000000001</v>
      </c>
    </row>
    <row r="41" spans="2:13" ht="25.5" customHeight="1" x14ac:dyDescent="0.65">
      <c r="B41" s="540">
        <f>VLOOKUP(C35,'Atira Serial'!$F$28:$I$33,MATCH($C$34,'Atira Serial'!$F$27:$I$27,0),0)</f>
        <v>9194399</v>
      </c>
      <c r="C41" s="424" t="str">
        <f>VLOOKUP(B41,Цены!$A:$B,2,0)</f>
        <v>Боковина ящика InnoTech Atira, H70, NL470, цвет серебристый, правая</v>
      </c>
      <c r="D41" s="501">
        <f>IFERROR(VLOOKUP(B41,Цены!$A:$D,4,FALSE)," ")</f>
        <v>18</v>
      </c>
      <c r="E41" s="440">
        <f>E34</f>
        <v>1</v>
      </c>
      <c r="F41" s="426">
        <f>IFERROR(VLOOKUP(B41,Sale!$A:$E,5,0),VLOOKUP(B41,Цены!$A:$G,7,0))*E41</f>
        <v>1052.6300000000001</v>
      </c>
      <c r="G41" s="181"/>
      <c r="H41" s="181"/>
      <c r="I41" s="540">
        <f>VLOOKUP(J35,'Atira Serial'!$F$28:$I$33,MATCH($J$34,'Atira Serial'!$F$27:$I$27,0),0)</f>
        <v>9194399</v>
      </c>
      <c r="J41" s="424" t="str">
        <f>VLOOKUP(I41,Цены!$A:$B,2,0)</f>
        <v>Боковина ящика InnoTech Atira, H70, NL470, цвет серебристый, правая</v>
      </c>
      <c r="K41" s="501">
        <f>IFERROR(VLOOKUP(I41,Цены!$A:$D,4,FALSE)," ")</f>
        <v>18</v>
      </c>
      <c r="L41" s="440">
        <f>L34</f>
        <v>1</v>
      </c>
      <c r="M41" s="426">
        <f>IFERROR(VLOOKUP(I41,Sale!$A:$E,5,0),VLOOKUP(I41,Цены!$A:$G,7,0))*L41</f>
        <v>1052.6300000000001</v>
      </c>
    </row>
    <row r="42" spans="2:13" ht="25.5" customHeight="1" x14ac:dyDescent="0.65">
      <c r="B42" s="540">
        <v>1065191</v>
      </c>
      <c r="C42" s="424" t="str">
        <f>VLOOKUP(B42,Цены!$A:$B,2,0)</f>
        <v>Соединитель передней панели InnoTech/InnoTech Atira, под прикручивание</v>
      </c>
      <c r="D42" s="501">
        <f>IFERROR(VLOOKUP(B42,Цены!$A:$D,4,FALSE)," ")</f>
        <v>400</v>
      </c>
      <c r="E42" s="440">
        <f>E34*2</f>
        <v>2</v>
      </c>
      <c r="F42" s="426">
        <f>IFERROR(VLOOKUP(B42,Sale!$A:$E,5,0),VLOOKUP(B42,Цены!$A:$G,7,0))*E42</f>
        <v>69.61999999999999</v>
      </c>
      <c r="G42" s="181"/>
      <c r="H42" s="181"/>
      <c r="I42" s="540">
        <v>1065191</v>
      </c>
      <c r="J42" s="424" t="str">
        <f>VLOOKUP(I42,Цены!$A:$B,2,0)</f>
        <v>Соединитель передней панели InnoTech/InnoTech Atira, под прикручивание</v>
      </c>
      <c r="K42" s="501">
        <f>IFERROR(VLOOKUP(I42,Цены!$A:$D,4,FALSE)," ")</f>
        <v>400</v>
      </c>
      <c r="L42" s="440">
        <f>L34*2</f>
        <v>2</v>
      </c>
      <c r="M42" s="426">
        <f>IFERROR(VLOOKUP(I42,Sale!$A:$E,5,0),VLOOKUP(I42,Цены!$A:$G,7,0))*L42</f>
        <v>69.61999999999999</v>
      </c>
    </row>
    <row r="43" spans="2:13" ht="25.5" customHeight="1" x14ac:dyDescent="0.65">
      <c r="B43" s="540">
        <f>VLOOKUP(C34,'Atira Serial'!$A$8:$B$10,2,0)</f>
        <v>9194646</v>
      </c>
      <c r="C43" s="424" t="str">
        <f>VLOOKUP(B43,Цены!$A:$B,2,0)</f>
        <v>Заглушка на боковину InnoTech Atira, с логотипом Hettich, цвет серый</v>
      </c>
      <c r="D43" s="501">
        <f>IFERROR(VLOOKUP(B43,Цены!$A:$D,4,FALSE)," ")</f>
        <v>300</v>
      </c>
      <c r="E43" s="440">
        <f>E34*2</f>
        <v>2</v>
      </c>
      <c r="F43" s="426">
        <f>IFERROR(VLOOKUP(B43,Sale!$A:$E,5,0),VLOOKUP(B43,Цены!$A:$G,7,0))*E43</f>
        <v>69.61999999999999</v>
      </c>
      <c r="G43" s="181"/>
      <c r="H43" s="181"/>
      <c r="I43" s="540">
        <f>VLOOKUP(J34,'Atira Serial'!$A$8:$B$10,2,0)</f>
        <v>9194646</v>
      </c>
      <c r="J43" s="424" t="str">
        <f>VLOOKUP(I43,Цены!$A:$B,2,0)</f>
        <v>Заглушка на боковину InnoTech Atira, с логотипом Hettich, цвет серый</v>
      </c>
      <c r="K43" s="501">
        <f>IFERROR(VLOOKUP(I43,Цены!$A:$D,4,FALSE)," ")</f>
        <v>300</v>
      </c>
      <c r="L43" s="440">
        <f>L34*2</f>
        <v>2</v>
      </c>
      <c r="M43" s="426">
        <f>IFERROR(VLOOKUP(I43,Sale!$A:$E,5,0),VLOOKUP(I43,Цены!$A:$G,7,0))*L43</f>
        <v>69.61999999999999</v>
      </c>
    </row>
    <row r="44" spans="2:13" ht="25.5" customHeight="1" x14ac:dyDescent="0.65">
      <c r="B44" s="540">
        <f>VLOOKUP(C35,CHOOSE(IF(C37="Толщина боковины корпуса 16 мм (монтажная ширина EB 12,5)",1,IF(C37="Толщина боковины корпуса 18 мм (монтажная ширина EB 10,5)",2,3)),DrawerSystem!$G$116:$L$121,DrawerSystem!$M$116:$R$121,),MATCH(C36,DrawerSystem!$M$115:$R$115,0),0)</f>
        <v>9065916</v>
      </c>
      <c r="C44" s="424" t="str">
        <f>VLOOKUP(B44,Цены!$A:$B,2,0)</f>
        <v>Направляющая Quadro V6 30 для InnoTech Atira, полного выдвижения, с демпфером Silent System, 30 кг, EB12,5, NL470, левая</v>
      </c>
      <c r="D44" s="501">
        <f>IFERROR(VLOOKUP(B44,Цены!$A:$D,4,FALSE)," ")</f>
        <v>20</v>
      </c>
      <c r="E44" s="440">
        <f>E34</f>
        <v>1</v>
      </c>
      <c r="F44" s="426">
        <f>IFERROR(VLOOKUP(B44,Sale!$A:$E,5,0),VLOOKUP(B44,Цены!$A:$G,7,0))*E44</f>
        <v>1370.54</v>
      </c>
      <c r="G44" s="181"/>
      <c r="H44" s="181"/>
      <c r="I44" s="540">
        <f>VLOOKUP(J35,CHOOSE(IF(J37="Толщина боковины корпуса 16 мм (монтажная ширина EB 12,5)",1,IF(J37="Толщина боковины корпуса 18 мм (монтажная ширина EB 10,5)",2,3)),DrawerSystem!$G$116:$L$121,DrawerSystem!$M$116:$R$121,),MATCH(J36,DrawerSystem!$M$115:$R$115,0),0)</f>
        <v>9065916</v>
      </c>
      <c r="J44" s="424" t="str">
        <f>VLOOKUP(I44,Цены!$A:$B,2,0)</f>
        <v>Направляющая Quadro V6 30 для InnoTech Atira, полного выдвижения, с демпфером Silent System, 30 кг, EB12,5, NL470, левая</v>
      </c>
      <c r="K44" s="501">
        <f>IFERROR(VLOOKUP(I44,Цены!$A:$D,4,FALSE)," ")</f>
        <v>20</v>
      </c>
      <c r="L44" s="440">
        <f>L34</f>
        <v>1</v>
      </c>
      <c r="M44" s="426">
        <f>IFERROR(VLOOKUP(I44,Sale!$A:$E,5,0),VLOOKUP(I44,Цены!$A:$G,7,0))*L44</f>
        <v>1370.54</v>
      </c>
    </row>
    <row r="45" spans="2:13" ht="25.5" customHeight="1" x14ac:dyDescent="0.65">
      <c r="B45" s="540">
        <f>VLOOKUP(C35,CHOOSE(IF(C37="Толщина боковины корпуса 16 мм (монтажная ширина EB 12,5)",1,IF(C37="Толщина боковины корпуса 18 мм (монтажная ширина EB 10,5)",2,3)),DrawerSystem!$G$125:$L$130,DrawerSystem!$M$125:$R$130,),MATCH(C36,DrawerSystem!$M$115:$R$115,0),0)</f>
        <v>9065917</v>
      </c>
      <c r="C45" s="424" t="str">
        <f>VLOOKUP(B45,Цены!$A:$B,2,0)</f>
        <v>Направляющая Quadro V6 30 для InnoTech Atira, полного выдвижения, с демпфером Silent System, 30 кг, EB12,5, NL470, правая</v>
      </c>
      <c r="D45" s="501">
        <f>IFERROR(VLOOKUP(B45,Цены!$A:$D,4,FALSE)," ")</f>
        <v>20</v>
      </c>
      <c r="E45" s="440">
        <f>E34</f>
        <v>1</v>
      </c>
      <c r="F45" s="426">
        <f>IFERROR(VLOOKUP(B45,Sale!$A:$E,5,0),VLOOKUP(B45,Цены!$A:$G,7,0))*E45</f>
        <v>1370.54</v>
      </c>
      <c r="G45" s="181"/>
      <c r="H45" s="181"/>
      <c r="I45" s="540">
        <f>VLOOKUP(J35,CHOOSE(IF(J37="Толщина боковины корпуса 16 мм (монтажная ширина EB 12,5)",1,IF(J37="Толщина боковины корпуса 18 мм (монтажная ширина EB 10,5)",2,3)),DrawerSystem!$G$125:$L$130,DrawerSystem!$M$125:$R$130,),MATCH(J36,DrawerSystem!$M$115:$R$115,0),0)</f>
        <v>9065917</v>
      </c>
      <c r="J45" s="424" t="str">
        <f>VLOOKUP(I45,Цены!$A:$B,2,0)</f>
        <v>Направляющая Quadro V6 30 для InnoTech Atira, полного выдвижения, с демпфером Silent System, 30 кг, EB12,5, NL470, правая</v>
      </c>
      <c r="K45" s="501">
        <f>IFERROR(VLOOKUP(I45,Цены!$A:$D,4,FALSE)," ")</f>
        <v>20</v>
      </c>
      <c r="L45" s="440">
        <f>L34</f>
        <v>1</v>
      </c>
      <c r="M45" s="426">
        <f>IFERROR(VLOOKUP(I45,Sale!$A:$E,5,0),VLOOKUP(I45,Цены!$A:$G,7,0))*L45</f>
        <v>1370.54</v>
      </c>
    </row>
    <row r="46" spans="2:13" ht="25.5" customHeight="1" x14ac:dyDescent="0.65">
      <c r="B46" s="540">
        <f>VLOOKUP(C34,'Atira Serial'!$A$43:$C$45,2,0)</f>
        <v>9007355</v>
      </c>
      <c r="C46" s="424" t="str">
        <f>VLOOKUP(B46,Цены!$A:$B,2,0)</f>
        <v>Соединитель задней стенки InnoTech Atira, H144, цвет серебристый, левый</v>
      </c>
      <c r="D46" s="501">
        <f>IFERROR(VLOOKUP(B46,Цены!$A:$D,4,FALSE)," ")</f>
        <v>40</v>
      </c>
      <c r="E46" s="440">
        <f>E34</f>
        <v>1</v>
      </c>
      <c r="F46" s="426">
        <f>IFERROR(VLOOKUP(B46,Sale!$A:$E,5,0),VLOOKUP(B46,Цены!$A:$G,7,0))*E46</f>
        <v>461.38</v>
      </c>
      <c r="G46" s="181"/>
      <c r="H46" s="181"/>
      <c r="I46" s="540">
        <f>VLOOKUP(J34,'Atira Serial'!$A$58:$C$60,2,0)</f>
        <v>9027831</v>
      </c>
      <c r="J46" s="424" t="str">
        <f>VLOOKUP(I46,Цены!$A:$B,2,0)</f>
        <v>Соединитель задней стенки InnoTech Atira, H176, цвет серебристый, левый</v>
      </c>
      <c r="K46" s="501">
        <f>IFERROR(VLOOKUP(I46,Цены!$A:$D,4,FALSE)," ")</f>
        <v>40</v>
      </c>
      <c r="L46" s="440">
        <f>L34</f>
        <v>1</v>
      </c>
      <c r="M46" s="426">
        <f>IFERROR(VLOOKUP(I46,Sale!$A:$E,5,0),VLOOKUP(I46,Цены!$A:$G,7,0))*L46</f>
        <v>578.38</v>
      </c>
    </row>
    <row r="47" spans="2:13" ht="25.5" customHeight="1" x14ac:dyDescent="0.65">
      <c r="B47" s="540">
        <f>VLOOKUP(C34,'Atira Serial'!$A$43:$C$45,3,0)</f>
        <v>9007356</v>
      </c>
      <c r="C47" s="424" t="str">
        <f>VLOOKUP(B47,Цены!$A:$B,2,0)</f>
        <v>Соединитель задней стенки InnoTech Atira, H144, цвет серебристый, правый</v>
      </c>
      <c r="D47" s="501">
        <f>IFERROR(VLOOKUP(B47,Цены!$A:$D,4,FALSE)," ")</f>
        <v>40</v>
      </c>
      <c r="E47" s="440">
        <f>E34</f>
        <v>1</v>
      </c>
      <c r="F47" s="426">
        <f>IFERROR(VLOOKUP(B47,Sale!$A:$E,5,0),VLOOKUP(B47,Цены!$A:$G,7,0))*E47</f>
        <v>461.38</v>
      </c>
      <c r="G47" s="181"/>
      <c r="H47" s="181"/>
      <c r="I47" s="540">
        <f>VLOOKUP(J34,'Atira Serial'!$A$58:$C$60,3,0)</f>
        <v>9027832</v>
      </c>
      <c r="J47" s="424" t="str">
        <f>VLOOKUP(I47,Цены!$A:$B,2,0)</f>
        <v>Соединитель задней стенки InnoTech Atira, H176, цвет серебристый, правый</v>
      </c>
      <c r="K47" s="501">
        <f>IFERROR(VLOOKUP(I47,Цены!$A:$D,4,FALSE)," ")</f>
        <v>40</v>
      </c>
      <c r="L47" s="440">
        <f>L34</f>
        <v>1</v>
      </c>
      <c r="M47" s="426">
        <f>IFERROR(VLOOKUP(I47,Sale!$A:$E,5,0),VLOOKUP(I47,Цены!$A:$G,7,0))*L47</f>
        <v>578.38</v>
      </c>
    </row>
    <row r="48" spans="2:13" ht="25.5" customHeight="1" x14ac:dyDescent="0.65">
      <c r="B48" s="540">
        <v>9002503</v>
      </c>
      <c r="C48" s="424" t="str">
        <f>VLOOKUP(B48,Цены!$A:$B,2,0)</f>
        <v>Соединитель передней панели для продольного релинга InnoTech Atira, под прикручивание</v>
      </c>
      <c r="D48" s="501">
        <f>IFERROR(VLOOKUP(B48,Цены!$A:$D,4,FALSE)," ")</f>
        <v>400</v>
      </c>
      <c r="E48" s="440">
        <f>E34*2</f>
        <v>2</v>
      </c>
      <c r="F48" s="426">
        <f>IFERROR(VLOOKUP(B48,Sale!$A:$E,5,0),VLOOKUP(B48,Цены!$A:$G,7,0))*E48</f>
        <v>31.02</v>
      </c>
      <c r="G48" s="181"/>
      <c r="H48" s="181"/>
      <c r="I48" s="540">
        <v>9002503</v>
      </c>
      <c r="J48" s="424" t="str">
        <f>VLOOKUP(I48,Цены!$A:$B,2,0)</f>
        <v>Соединитель передней панели для продольного релинга InnoTech Atira, под прикручивание</v>
      </c>
      <c r="K48" s="501">
        <f>IFERROR(VLOOKUP(I48,Цены!$A:$D,4,FALSE)," ")</f>
        <v>400</v>
      </c>
      <c r="L48" s="440">
        <f>L34*2</f>
        <v>2</v>
      </c>
      <c r="M48" s="426">
        <f>IFERROR(VLOOKUP(I48,Sale!$A:$E,5,0),VLOOKUP(I48,Цены!$A:$G,7,0))*L48</f>
        <v>31.02</v>
      </c>
    </row>
    <row r="49" spans="2:13" ht="25.5" customHeight="1" x14ac:dyDescent="0.65">
      <c r="B49" s="540">
        <f>VLOOKUP(C35,'Atira Serial'!$A$49:$D$54,MATCH(C34,'Atira Serial'!$A$48:$D$48,0),0)</f>
        <v>9194530</v>
      </c>
      <c r="C49" s="424" t="str">
        <f>VLOOKUP(B49,Цены!$A:$B,2,0)</f>
        <v>Продольный релинг короба InnoTech Atira, NL470, цвет серебристый, левый</v>
      </c>
      <c r="D49" s="501">
        <f>IFERROR(VLOOKUP(B49,Цены!$A:$D,4,FALSE)," ")</f>
        <v>80</v>
      </c>
      <c r="E49" s="440">
        <f>E34</f>
        <v>1</v>
      </c>
      <c r="F49" s="426">
        <f>IFERROR(VLOOKUP(B49,Sale!$A:$E,5,0),VLOOKUP(B49,Цены!$A:$G,7,0))*E49</f>
        <v>514.07999999999993</v>
      </c>
      <c r="G49" s="181"/>
      <c r="H49" s="181"/>
      <c r="I49" s="540">
        <f>VLOOKUP(J35,'Atira Serial'!$A$49:$D$54,MATCH(J34,'Atira Serial'!$A$48:$D$48,0),0)</f>
        <v>9194530</v>
      </c>
      <c r="J49" s="424" t="str">
        <f>VLOOKUP(I49,Цены!$A:$B,2,0)</f>
        <v>Продольный релинг короба InnoTech Atira, NL470, цвет серебристый, левый</v>
      </c>
      <c r="K49" s="501">
        <f>IFERROR(VLOOKUP(I49,Цены!$A:$D,4,FALSE)," ")</f>
        <v>80</v>
      </c>
      <c r="L49" s="440">
        <f>L34</f>
        <v>1</v>
      </c>
      <c r="M49" s="426">
        <f>IFERROR(VLOOKUP(I49,Sale!$A:$E,5,0),VLOOKUP(I49,Цены!$A:$G,7,0))*L49</f>
        <v>514.07999999999993</v>
      </c>
    </row>
    <row r="50" spans="2:13" ht="25.5" customHeight="1" x14ac:dyDescent="0.65">
      <c r="B50" s="550">
        <f>VLOOKUP(C35,'Atira Serial'!$F$49:$I$54,MATCH(C34,'Atira Serial'!$F$48:$I$48,0),0)</f>
        <v>9194531</v>
      </c>
      <c r="C50" s="468" t="str">
        <f>VLOOKUP(B50,Цены!$A:$B,2,0)</f>
        <v>Продольный релинг короба InnoTech Atira, NL470, цвет серебристый, правый</v>
      </c>
      <c r="D50" s="504">
        <f>IFERROR(VLOOKUP(B50,Цены!$A:$D,4,FALSE)," ")</f>
        <v>80</v>
      </c>
      <c r="E50" s="510">
        <f>E34</f>
        <v>1</v>
      </c>
      <c r="F50" s="449">
        <f>IFERROR(VLOOKUP(B50,Sale!$A:$E,5,0),VLOOKUP(B50,Цены!$A:$G,7,0))*E50</f>
        <v>514.07999999999993</v>
      </c>
      <c r="G50" s="181"/>
      <c r="H50" s="181"/>
      <c r="I50" s="540">
        <f>VLOOKUP(J35,'Atira Serial'!$F$49:$I$54,MATCH(J34,'Atira Serial'!$F$48:$I$48,0),0)</f>
        <v>9194531</v>
      </c>
      <c r="J50" s="424" t="str">
        <f>VLOOKUP(I50,Цены!$A:$B,2,0)</f>
        <v>Продольный релинг короба InnoTech Atira, NL470, цвет серебристый, правый</v>
      </c>
      <c r="K50" s="501">
        <f>IFERROR(VLOOKUP(I50,Цены!$A:$D,4,FALSE)," ")</f>
        <v>80</v>
      </c>
      <c r="L50" s="440">
        <f>L34</f>
        <v>1</v>
      </c>
      <c r="M50" s="426">
        <f>IFERROR(VLOOKUP(I50,Sale!$A:$E,5,0),VLOOKUP(I50,Цены!$A:$G,7,0))*L50</f>
        <v>514.07999999999993</v>
      </c>
    </row>
    <row r="51" spans="2:13" ht="25.5" customHeight="1" thickBot="1" x14ac:dyDescent="0.7">
      <c r="B51" s="541" t="str">
        <f>VLOOKUP(C35,CHOOSE(IF(C36="Полное выдвижение с демпфером",1,IF(C36="Частичное выдвижение с демпфером",2,IF(C36="Push to Open полное выдвижение",3,IF(C36="Push to Open Silent System нагрузка до 20 кг",4,5)))),DrawerSystem!$G$17:$J$22,DrawerSystem!$G$27:$J$32,DrawerSystem!$G$37:$J$42,DrawerSystem!L47:O52,DrawerSystem!$G$57:$J$62,),MATCH(C34,DrawerSystem!$B$16:$E$16,0),0)</f>
        <v>-</v>
      </c>
      <c r="C51" s="438" t="str">
        <f>VLOOKUP(B51,Цены!$A:$B,2,0)</f>
        <v>-</v>
      </c>
      <c r="D51" s="502">
        <f>IFERROR(VLOOKUP(B51,Цены!$A:$D,4,FALSE)," ")</f>
        <v>0</v>
      </c>
      <c r="E51" s="439">
        <f>E34</f>
        <v>1</v>
      </c>
      <c r="F51" s="432">
        <f>IFERROR(VLOOKUP(B51,Sale!$A:$E,5,0),VLOOKUP(B51,Цены!$A:$G,7,0))*E51</f>
        <v>0</v>
      </c>
      <c r="G51" s="181"/>
      <c r="H51" s="181"/>
      <c r="I51" s="541" t="str">
        <f>VLOOKUP(J35,CHOOSE(IF(J36="Полное выдвижение с демпфером",1,IF(J36="Частичное выдвижение с демпфером",2,IF(J36="Push to Open полное выдвижение",3,IF(J36="Push to Open Silent System нагрузка до 20 кг",4,5)))),DrawerSystem!$G$17:$J$22,DrawerSystem!$G$27:$J$32,DrawerSystem!$G$37:$J$42,DrawerSystem!S47:V52,DrawerSystem!$G$57:$J$62,),MATCH(J34,DrawerSystem!$B$16:$E$16,0),0)</f>
        <v>-</v>
      </c>
      <c r="J51" s="438" t="str">
        <f>VLOOKUP(I51,Цены!$A:$B,2,0)</f>
        <v>-</v>
      </c>
      <c r="K51" s="502">
        <f>IFERROR(VLOOKUP(I51,Цены!$A:$D,4,FALSE)," ")</f>
        <v>0</v>
      </c>
      <c r="L51" s="439">
        <f>L34</f>
        <v>1</v>
      </c>
      <c r="M51" s="432">
        <f>IFERROR(VLOOKUP(I51,Sale!$A:$E,5,0),VLOOKUP(I51,Цены!$A:$G,7,0))*L51</f>
        <v>0</v>
      </c>
    </row>
    <row r="52" spans="2:13" ht="15.5" customHeight="1" x14ac:dyDescent="0.65">
      <c r="B52" s="547"/>
      <c r="C52" s="181"/>
      <c r="D52" s="505" t="str">
        <f>IFERROR(VLOOKUP(B52,Цены!$A:$D,4,FALSE)," ")</f>
        <v xml:space="preserve"> </v>
      </c>
      <c r="E52" s="181"/>
      <c r="F52" s="181"/>
      <c r="G52" s="181"/>
      <c r="H52" s="181"/>
      <c r="I52" s="547"/>
      <c r="J52" s="181"/>
      <c r="K52" s="505"/>
      <c r="L52" s="181"/>
      <c r="M52" s="181"/>
    </row>
    <row r="53" spans="2:13" ht="27.5" customHeight="1" thickBot="1" x14ac:dyDescent="0.7">
      <c r="B53" s="547"/>
      <c r="C53" s="181"/>
      <c r="D53" s="505" t="str">
        <f>IFERROR(VLOOKUP(B53,Цены!$A:$D,4,FALSE)," ")</f>
        <v xml:space="preserve"> </v>
      </c>
      <c r="E53" s="181"/>
      <c r="F53" s="181"/>
      <c r="G53" s="181"/>
      <c r="H53" s="181"/>
      <c r="I53" s="547"/>
      <c r="J53" s="181"/>
      <c r="K53" s="505"/>
      <c r="L53" s="181"/>
      <c r="M53" s="181"/>
    </row>
    <row r="54" spans="2:13" ht="26" customHeight="1" x14ac:dyDescent="0.65">
      <c r="B54" s="548" t="s">
        <v>9</v>
      </c>
      <c r="C54" s="17" t="s">
        <v>10</v>
      </c>
      <c r="D54" s="239" t="s">
        <v>568</v>
      </c>
      <c r="E54" s="17" t="s">
        <v>16</v>
      </c>
      <c r="F54" s="18" t="s">
        <v>11</v>
      </c>
      <c r="G54" s="181"/>
      <c r="H54" s="181"/>
      <c r="I54" s="548" t="s">
        <v>9</v>
      </c>
      <c r="J54" s="17" t="s">
        <v>10</v>
      </c>
      <c r="K54" s="239" t="s">
        <v>568</v>
      </c>
      <c r="L54" s="17" t="s">
        <v>16</v>
      </c>
      <c r="M54" s="18" t="s">
        <v>11</v>
      </c>
    </row>
    <row r="55" spans="2:13" ht="25.5" customHeight="1" x14ac:dyDescent="0.65">
      <c r="B55" s="540">
        <f>VLOOKUP(C35,DrawerSystem!$G$67:$J$72,MATCH(C34,DrawerSystem!$G$66:$J$66,0),0)</f>
        <v>9194681</v>
      </c>
      <c r="C55" s="424" t="str">
        <f>VLOOKUP(B55,Цены!$A:$B,2,0)</f>
        <v>Комплект надставок на боковину TopSide InnoTech Atira, H144, NL470, сталь, цвет серебристый</v>
      </c>
      <c r="D55" s="501">
        <f>IFERROR(VLOOKUP(B55,Цены!$A:$D,4,FALSE)," ")</f>
        <v>1</v>
      </c>
      <c r="E55" s="440">
        <f>E34</f>
        <v>1</v>
      </c>
      <c r="F55" s="426">
        <f>IFERROR(VLOOKUP(B55,Sale!$A:$E,5,0),VLOOKUP(B55,Цены!$A:$G,7,0))*E55</f>
        <v>2283.77</v>
      </c>
      <c r="G55" s="181"/>
      <c r="H55" s="181"/>
      <c r="I55" s="540">
        <f>VLOOKUP(J35,DrawerSystem!$L$77:$O$82,MATCH(J34,DrawerSystem!$L$76:$O$76,0),0)</f>
        <v>9195019</v>
      </c>
      <c r="J55" s="424" t="str">
        <f>VLOOKUP(I55,Цены!$A:$B,2,0)</f>
        <v>Продольный релинг короба второго уровня InnoTech Atira, NL470, цвет серый, правый</v>
      </c>
      <c r="K55" s="501">
        <f>IFERROR(VLOOKUP(I55,Цены!$A:$D,4,FALSE)," ")</f>
        <v>80</v>
      </c>
      <c r="L55" s="440">
        <f>L34</f>
        <v>1</v>
      </c>
      <c r="M55" s="426">
        <f>IFERROR(VLOOKUP(I55,Sale!$A:$E,5,0),VLOOKUP(I55,Цены!$A:$G,7,0))*L55</f>
        <v>514.07999999999993</v>
      </c>
    </row>
    <row r="56" spans="2:13" ht="25.5" customHeight="1" thickBot="1" x14ac:dyDescent="0.7">
      <c r="B56" s="541">
        <f>VLOOKUP(C34,DrawerSystem!L86:M88,2,0)</f>
        <v>9194660</v>
      </c>
      <c r="C56" s="438" t="str">
        <f>VLOOKUP(B56,Цены!$A:$B,2,0)</f>
        <v>Комплект адаптеров TopSide InnoTech Atira, H176, цвет серый</v>
      </c>
      <c r="D56" s="502">
        <f>IFERROR(VLOOKUP(B56,Цены!$A:$D,4,FALSE)," ")</f>
        <v>1</v>
      </c>
      <c r="E56" s="439">
        <f>E34</f>
        <v>1</v>
      </c>
      <c r="F56" s="432">
        <f>IFERROR(VLOOKUP(B56,Sale!$A:$E,5,0),VLOOKUP(B56,Цены!$A:$G,7,0))*E56</f>
        <v>1305.47</v>
      </c>
      <c r="G56" s="181"/>
      <c r="H56" s="181"/>
      <c r="I56" s="540">
        <f>VLOOKUP(J35,DrawerSystem!$G$77:$J$82,MATCH(J34,DrawerSystem!$G$76:$J$76,0),0)</f>
        <v>9195018</v>
      </c>
      <c r="J56" s="424" t="str">
        <f>VLOOKUP(I56,Цены!$A:$B,2,0)</f>
        <v>Продольный релинг короба второго уровня InnoTech Atira, NL470, цвет серый, левый</v>
      </c>
      <c r="K56" s="501">
        <f>IFERROR(VLOOKUP(I56,Цены!$A:$D,4,FALSE)," ")</f>
        <v>80</v>
      </c>
      <c r="L56" s="440">
        <f>L34</f>
        <v>1</v>
      </c>
      <c r="M56" s="426">
        <f>IFERROR(VLOOKUP(I56,Sale!$A:$E,5,0),VLOOKUP(I56,Цены!$A:$G,7,0))*L56</f>
        <v>514.07999999999993</v>
      </c>
    </row>
    <row r="57" spans="2:13" ht="25.5" customHeight="1" thickBot="1" x14ac:dyDescent="0.7">
      <c r="B57" s="547"/>
      <c r="C57" s="181"/>
      <c r="D57" s="505"/>
      <c r="E57" s="181"/>
      <c r="F57" s="181"/>
      <c r="G57" s="181"/>
      <c r="H57" s="181"/>
      <c r="I57" s="541">
        <v>9002503</v>
      </c>
      <c r="J57" s="438" t="str">
        <f>VLOOKUP(I57,Цены!$A:$B,2,0)</f>
        <v>Соединитель передней панели для продольного релинга InnoTech Atira, под прикручивание</v>
      </c>
      <c r="K57" s="502">
        <f>IFERROR(VLOOKUP(I57,Цены!$A:$D,4,FALSE)," ")</f>
        <v>400</v>
      </c>
      <c r="L57" s="439">
        <f>L34*2</f>
        <v>2</v>
      </c>
      <c r="M57" s="432">
        <f>IFERROR(VLOOKUP(I57,Sale!$A:$E,5,0),VLOOKUP(I57,Цены!$A:$G,7,0))*L57</f>
        <v>31.02</v>
      </c>
    </row>
    <row r="58" spans="2:13" ht="32" customHeight="1" thickBot="1" x14ac:dyDescent="0.7">
      <c r="B58" s="547"/>
      <c r="C58" s="181"/>
      <c r="D58" s="505"/>
      <c r="E58" s="181"/>
      <c r="F58" s="181"/>
      <c r="G58" s="181"/>
      <c r="H58" s="181"/>
      <c r="I58" s="547"/>
      <c r="J58" s="181"/>
      <c r="K58" s="505"/>
      <c r="L58" s="181"/>
      <c r="M58" s="181"/>
    </row>
    <row r="59" spans="2:13" ht="25.5" customHeight="1" thickBot="1" x14ac:dyDescent="0.7">
      <c r="B59" s="548" t="s">
        <v>9</v>
      </c>
      <c r="C59" s="17" t="s">
        <v>10</v>
      </c>
      <c r="D59" s="239" t="s">
        <v>568</v>
      </c>
      <c r="E59" s="17" t="s">
        <v>16</v>
      </c>
      <c r="F59" s="18" t="s">
        <v>11</v>
      </c>
      <c r="G59" s="181"/>
      <c r="H59" s="181"/>
      <c r="I59" s="547"/>
      <c r="J59" s="181"/>
      <c r="K59" s="505"/>
      <c r="L59" s="181"/>
      <c r="M59" s="181"/>
    </row>
    <row r="60" spans="2:13" ht="25.5" customHeight="1" x14ac:dyDescent="0.65">
      <c r="B60" s="540">
        <v>9002503</v>
      </c>
      <c r="C60" s="424" t="str">
        <f>VLOOKUP(B60,Цены!$A:$B,2,0)</f>
        <v>Соединитель передней панели для продольного релинга InnoTech Atira, под прикручивание</v>
      </c>
      <c r="D60" s="501">
        <f>IFERROR(VLOOKUP(B60,Цены!$A:$D,4,FALSE)," ")</f>
        <v>400</v>
      </c>
      <c r="E60" s="440">
        <f>E34*2</f>
        <v>2</v>
      </c>
      <c r="F60" s="426">
        <f>IFERROR(VLOOKUP(B60,Sale!$A:$E,5,0),VLOOKUP(B60,Цены!$A:$G,7,0))*E60</f>
        <v>31.02</v>
      </c>
      <c r="G60" s="181"/>
      <c r="H60" s="181"/>
      <c r="I60" s="548" t="s">
        <v>9</v>
      </c>
      <c r="J60" s="17" t="s">
        <v>10</v>
      </c>
      <c r="K60" s="239" t="s">
        <v>568</v>
      </c>
      <c r="L60" s="17" t="s">
        <v>16</v>
      </c>
      <c r="M60" s="18" t="s">
        <v>11</v>
      </c>
    </row>
    <row r="61" spans="2:13" ht="25.5" customHeight="1" x14ac:dyDescent="0.65">
      <c r="B61" s="540">
        <f>VLOOKUP(C35,DrawerSystem!G135:J140,MATCH(C34,DrawerSystem!G134:J134,0),0)</f>
        <v>9194530</v>
      </c>
      <c r="C61" s="424" t="str">
        <f>VLOOKUP(B61,Цены!$A:$B,2,0)</f>
        <v>Продольный релинг короба InnoTech Atira, NL470, цвет серебристый, левый</v>
      </c>
      <c r="D61" s="501">
        <f>IFERROR(VLOOKUP(B61,Цены!$A:$D,4,FALSE)," ")</f>
        <v>80</v>
      </c>
      <c r="E61" s="440">
        <v>1</v>
      </c>
      <c r="F61" s="426">
        <f>IFERROR(VLOOKUP(B61,Sale!$A:$E,5,0),VLOOKUP(B61,Цены!$A:$G,7,0))*E61</f>
        <v>514.07999999999993</v>
      </c>
      <c r="G61" s="181"/>
      <c r="H61" s="181"/>
      <c r="I61" s="540">
        <f>VLOOKUP(J35,DrawerSystem!$G$87:$J$92,MATCH(J34,DrawerSystem!$G$86:$J$86,0),0)</f>
        <v>9194702</v>
      </c>
      <c r="J61" s="424" t="str">
        <f>VLOOKUP(I61,Цены!$A:$B,2,0)</f>
        <v>Комплект надставок на боковину TopSide InnoTech Atira, H176, NL470, сталь, цвет серебристый</v>
      </c>
      <c r="K61" s="501">
        <f>IFERROR(VLOOKUP(I61,Цены!$A:$D,4,FALSE)," ")</f>
        <v>1</v>
      </c>
      <c r="L61" s="440">
        <f>L34</f>
        <v>1</v>
      </c>
      <c r="M61" s="426">
        <f>IFERROR(VLOOKUP(I61,Sale!$A:$E,5,0),VLOOKUP(I61,Цены!$A:$G,7,0))*K61</f>
        <v>2901.19</v>
      </c>
    </row>
    <row r="62" spans="2:13" ht="25.5" customHeight="1" thickBot="1" x14ac:dyDescent="0.7">
      <c r="B62" s="540">
        <f>VLOOKUP(C35,DrawerSystem!L135:O140,MATCH(C34,DrawerSystem!L134:O134,0),0)</f>
        <v>9194531</v>
      </c>
      <c r="C62" s="424" t="str">
        <f>VLOOKUP(B62,Цены!$A:$B,2,0)</f>
        <v>Продольный релинг короба InnoTech Atira, NL470, цвет серебристый, правый</v>
      </c>
      <c r="D62" s="501">
        <f>IFERROR(VLOOKUP(B62,Цены!$A:$D,4,FALSE)," ")</f>
        <v>80</v>
      </c>
      <c r="E62" s="440">
        <f>E34</f>
        <v>1</v>
      </c>
      <c r="F62" s="426">
        <f>IFERROR(VLOOKUP(B62,Sale!$A:$E,5,0),VLOOKUP(B62,Цены!$A:$G,7,0))*E62</f>
        <v>514.07999999999993</v>
      </c>
      <c r="G62" s="181"/>
      <c r="H62" s="181"/>
      <c r="I62" s="541">
        <f>VLOOKUP(J34,DrawerSystem!$L$87:$M$89,2,0)</f>
        <v>9194660</v>
      </c>
      <c r="J62" s="438" t="str">
        <f>VLOOKUP(I62,Цены!$A:$B,2,0)</f>
        <v>Комплект адаптеров TopSide InnoTech Atira, H176, цвет серый</v>
      </c>
      <c r="K62" s="502">
        <f>IFERROR(VLOOKUP(I62,Цены!$A:$D,4,FALSE)," ")</f>
        <v>1</v>
      </c>
      <c r="L62" s="439">
        <f>L34</f>
        <v>1</v>
      </c>
      <c r="M62" s="432">
        <f>IFERROR(VLOOKUP(I62,Sale!$A:$E,5,0),VLOOKUP(I62,Цены!$A:$G,7,0))*K62</f>
        <v>1305.47</v>
      </c>
    </row>
    <row r="63" spans="2:13" ht="25.5" customHeight="1" thickBot="1" x14ac:dyDescent="0.7">
      <c r="B63" s="541">
        <f>VLOOKUP(C34,DrawerSystem!G142:H144,2,0)</f>
        <v>9206256</v>
      </c>
      <c r="C63" s="438" t="str">
        <f>VLOOKUP(B63,Цены!$A:$B,2,0)</f>
        <v>Адаптер продольного релинга короба InnoTech Atira, цвет серебристый</v>
      </c>
      <c r="D63" s="502">
        <f>IFERROR(VLOOKUP(B63,Цены!$A:$D,4,FALSE)," ")</f>
        <v>80</v>
      </c>
      <c r="E63" s="439">
        <f>E34*2</f>
        <v>2</v>
      </c>
      <c r="F63" s="432">
        <f>IFERROR(VLOOKUP(B63,Sale!$A:$E,5,0),VLOOKUP(B63,Цены!$A:$G,7,0))*E63</f>
        <v>919.48</v>
      </c>
      <c r="G63" s="181"/>
      <c r="H63" s="181"/>
      <c r="I63" s="547"/>
      <c r="J63" s="181"/>
      <c r="K63" s="505"/>
      <c r="L63" s="181"/>
      <c r="M63" s="181"/>
    </row>
    <row r="64" spans="2:13" ht="15.5" customHeight="1" x14ac:dyDescent="0.65">
      <c r="B64" s="203"/>
      <c r="C64" s="44"/>
      <c r="D64" s="505"/>
      <c r="E64" s="45"/>
      <c r="F64" s="181"/>
      <c r="G64" s="181"/>
      <c r="H64" s="181"/>
      <c r="I64" s="203"/>
      <c r="J64" s="44"/>
      <c r="K64" s="505"/>
      <c r="L64" s="45"/>
      <c r="M64" s="181"/>
    </row>
    <row r="65" spans="2:13" ht="15.5" customHeight="1" thickBot="1" x14ac:dyDescent="0.7">
      <c r="D65" s="505"/>
      <c r="F65" s="181"/>
      <c r="G65" s="181"/>
      <c r="H65" s="181"/>
      <c r="K65" s="505"/>
      <c r="M65" s="181"/>
    </row>
    <row r="66" spans="2:13" ht="25.5" customHeight="1" x14ac:dyDescent="0.65">
      <c r="B66" s="548" t="s">
        <v>9</v>
      </c>
      <c r="C66" s="17" t="s">
        <v>10</v>
      </c>
      <c r="D66" s="239" t="s">
        <v>568</v>
      </c>
      <c r="E66" s="54" t="s">
        <v>16</v>
      </c>
      <c r="F66" s="18" t="s">
        <v>11</v>
      </c>
      <c r="G66" s="181"/>
      <c r="H66" s="181"/>
      <c r="I66" s="548" t="s">
        <v>9</v>
      </c>
      <c r="J66" s="17" t="s">
        <v>10</v>
      </c>
      <c r="K66" s="239" t="s">
        <v>568</v>
      </c>
      <c r="L66" s="54" t="s">
        <v>16</v>
      </c>
      <c r="M66" s="18" t="s">
        <v>11</v>
      </c>
    </row>
    <row r="67" spans="2:13" ht="25.5" customHeight="1" x14ac:dyDescent="0.65">
      <c r="B67" s="540">
        <v>9236718</v>
      </c>
      <c r="C67" s="424" t="str">
        <f>VLOOKUP(B67,Цены!$A:$B,2,0)</f>
        <v>Штанга для синхронизации механизма Push to open / Push to open Silent, L2000, алюминий</v>
      </c>
      <c r="D67" s="501">
        <f>IFERROR(VLOOKUP(B67,Цены!$A:$D,4,FALSE)," ")</f>
        <v>100</v>
      </c>
      <c r="E67" s="473">
        <v>1</v>
      </c>
      <c r="F67" s="426">
        <f>IFERROR(VLOOKUP(B67,Sale!$A:$E,5,0),VLOOKUP(B67,Цены!$A:$G,7,0))*E67</f>
        <v>1143.98</v>
      </c>
      <c r="G67" s="181"/>
      <c r="H67" s="181"/>
      <c r="I67" s="540">
        <v>9236718</v>
      </c>
      <c r="J67" s="424" t="str">
        <f>VLOOKUP(I67,Цены!$A:$B,2,0)</f>
        <v>Штанга для синхронизации механизма Push to open / Push to open Silent, L2000, алюминий</v>
      </c>
      <c r="K67" s="501">
        <f>IFERROR(VLOOKUP(I67,Цены!$A:$D,4,FALSE)," ")</f>
        <v>100</v>
      </c>
      <c r="L67" s="473">
        <v>1</v>
      </c>
      <c r="M67" s="426">
        <f>IFERROR(VLOOKUP(I67,Sale!$A:$E,5,0),VLOOKUP(I67,Цены!$A:$G,7,0))*K67</f>
        <v>114398</v>
      </c>
    </row>
    <row r="68" spans="2:13" ht="25.5" customHeight="1" thickBot="1" x14ac:dyDescent="0.7">
      <c r="B68" s="580">
        <v>9219965</v>
      </c>
      <c r="C68" s="438" t="str">
        <f>VLOOKUP(B68,Цены!$A:$B,2,0)</f>
        <v>Адаптер для синхронизации для Push to open / Push to open Silent, тип B</v>
      </c>
      <c r="D68" s="502">
        <f>IFERROR(VLOOKUP(B68,Цены!$A:$D,4,FALSE)," ")</f>
        <v>200</v>
      </c>
      <c r="E68" s="474">
        <v>2</v>
      </c>
      <c r="F68" s="432">
        <f>IFERROR(VLOOKUP(B68,Sale!$A:$E,5,0),VLOOKUP(B68,Цены!$A:$G,7,0))*E68</f>
        <v>243.48</v>
      </c>
      <c r="G68" s="181"/>
      <c r="H68" s="181"/>
      <c r="I68" s="580">
        <v>9219965</v>
      </c>
      <c r="J68" s="438" t="str">
        <f>VLOOKUP(I68,Цены!$A:$B,2,0)</f>
        <v>Адаптер для синхронизации для Push to open / Push to open Silent, тип B</v>
      </c>
      <c r="K68" s="502">
        <f>IFERROR(VLOOKUP(I68,Цены!$A:$D,4,FALSE)," ")</f>
        <v>200</v>
      </c>
      <c r="L68" s="474">
        <v>2</v>
      </c>
      <c r="M68" s="432">
        <f>IFERROR(VLOOKUP(I68,Sale!$A:$E,5,0),VLOOKUP(I68,Цены!$A:$G,7,0))*K68</f>
        <v>24348</v>
      </c>
    </row>
    <row r="69" spans="2:13" ht="15.5" customHeight="1" x14ac:dyDescent="0.65">
      <c r="B69" s="203"/>
      <c r="C69" s="44"/>
      <c r="D69" s="505"/>
      <c r="E69" s="32"/>
      <c r="F69" s="45"/>
      <c r="G69" s="181"/>
      <c r="H69" s="181"/>
      <c r="I69" s="203"/>
      <c r="J69" s="44"/>
      <c r="K69" s="505"/>
      <c r="L69" s="45"/>
      <c r="M69" s="181"/>
    </row>
    <row r="70" spans="2:13" ht="15.5" customHeight="1" thickBot="1" x14ac:dyDescent="0.7">
      <c r="D70" s="505"/>
      <c r="G70" s="181"/>
      <c r="H70" s="181"/>
      <c r="K70" s="505"/>
      <c r="M70" s="181"/>
    </row>
    <row r="71" spans="2:13" ht="24.5" customHeight="1" x14ac:dyDescent="0.65">
      <c r="B71" s="548" t="s">
        <v>9</v>
      </c>
      <c r="C71" s="17" t="s">
        <v>10</v>
      </c>
      <c r="D71" s="239" t="s">
        <v>568</v>
      </c>
      <c r="E71" s="54" t="s">
        <v>16</v>
      </c>
      <c r="F71" s="18" t="s">
        <v>11</v>
      </c>
      <c r="G71" s="181"/>
      <c r="H71" s="181"/>
      <c r="I71" s="548" t="s">
        <v>9</v>
      </c>
      <c r="J71" s="17" t="s">
        <v>10</v>
      </c>
      <c r="K71" s="239" t="s">
        <v>568</v>
      </c>
      <c r="L71" s="54" t="s">
        <v>16</v>
      </c>
      <c r="M71" s="18" t="s">
        <v>11</v>
      </c>
    </row>
    <row r="72" spans="2:13" ht="25.5" customHeight="1" thickBot="1" x14ac:dyDescent="0.7">
      <c r="B72" s="541">
        <v>9236718</v>
      </c>
      <c r="C72" s="438" t="str">
        <f>VLOOKUP(B72,Цены!$A:$B,2,0)</f>
        <v>Штанга для синхронизации механизма Push to open / Push to open Silent, L2000, алюминий</v>
      </c>
      <c r="D72" s="502">
        <f>IFERROR(VLOOKUP(B72,Цены!$A:$D,4,FALSE)," ")</f>
        <v>100</v>
      </c>
      <c r="E72" s="474">
        <v>1</v>
      </c>
      <c r="F72" s="432">
        <f>IFERROR(VLOOKUP(B72,Sale!$A:$E,5,0),VLOOKUP(B72,Цены!$A:$G,7,0))*E72</f>
        <v>1143.98</v>
      </c>
      <c r="G72" s="181"/>
      <c r="H72" s="181"/>
      <c r="I72" s="541">
        <v>9236718</v>
      </c>
      <c r="J72" s="438" t="str">
        <f>VLOOKUP(I72,Цены!$A:$B,2,0)</f>
        <v>Штанга для синхронизации механизма Push to open / Push to open Silent, L2000, алюминий</v>
      </c>
      <c r="K72" s="502">
        <f>IFERROR(VLOOKUP(I72,Цены!$A:$D,4,FALSE)," ")</f>
        <v>100</v>
      </c>
      <c r="L72" s="474">
        <v>1</v>
      </c>
      <c r="M72" s="432">
        <f>IFERROR(VLOOKUP(I72,Sale!$A:$E,5,0),VLOOKUP(I72,Цены!$A:$G,7,0))*K72</f>
        <v>114398</v>
      </c>
    </row>
    <row r="73" spans="2:13" ht="15.5" customHeight="1" x14ac:dyDescent="0.65">
      <c r="B73" s="547"/>
      <c r="C73" s="181"/>
      <c r="D73" s="181"/>
      <c r="E73" s="181"/>
      <c r="F73" s="181"/>
      <c r="G73" s="181"/>
      <c r="H73" s="181"/>
      <c r="I73" s="547"/>
      <c r="J73" s="181"/>
      <c r="K73" s="181"/>
      <c r="L73" s="181"/>
      <c r="M73" s="181"/>
    </row>
    <row r="74" spans="2:13" ht="15.5" customHeight="1" x14ac:dyDescent="0.65">
      <c r="B74" s="547"/>
      <c r="C74" s="181"/>
      <c r="D74" s="181"/>
      <c r="E74" s="181"/>
      <c r="F74" s="181"/>
      <c r="G74" s="181"/>
      <c r="H74" s="181"/>
      <c r="I74" s="547"/>
      <c r="J74" s="181"/>
      <c r="K74" s="181"/>
      <c r="L74" s="181"/>
      <c r="M74" s="181"/>
    </row>
    <row r="75" spans="2:13" ht="15.5" customHeight="1" x14ac:dyDescent="0.65">
      <c r="B75" s="547"/>
      <c r="C75" s="181"/>
      <c r="D75" s="181"/>
      <c r="E75" s="181"/>
      <c r="F75" s="181"/>
      <c r="G75" s="181"/>
      <c r="H75" s="181"/>
      <c r="I75" s="547"/>
      <c r="J75" s="181"/>
      <c r="K75" s="181"/>
      <c r="L75" s="181"/>
      <c r="M75" s="181"/>
    </row>
    <row r="76" spans="2:13" ht="15.5" customHeight="1" x14ac:dyDescent="0.65">
      <c r="B76" s="547"/>
      <c r="C76" s="181"/>
      <c r="D76" s="181"/>
      <c r="E76" s="181"/>
      <c r="F76" s="181"/>
      <c r="G76" s="181"/>
      <c r="H76" s="181"/>
      <c r="I76" s="547"/>
      <c r="J76" s="181"/>
      <c r="K76" s="181"/>
      <c r="L76" s="181"/>
      <c r="M76" s="181"/>
    </row>
    <row r="77" spans="2:13" ht="15.5" customHeight="1" x14ac:dyDescent="0.65">
      <c r="B77" s="547"/>
      <c r="C77" s="181"/>
      <c r="D77" s="181"/>
      <c r="E77" s="181"/>
      <c r="F77" s="181"/>
      <c r="G77" s="181"/>
      <c r="H77" s="181"/>
      <c r="I77" s="547"/>
      <c r="J77" s="181"/>
      <c r="K77" s="181"/>
      <c r="L77" s="181"/>
      <c r="M77" s="181"/>
    </row>
    <row r="78" spans="2:13" ht="15.5" customHeight="1" x14ac:dyDescent="0.65">
      <c r="B78" s="547"/>
      <c r="C78" s="181"/>
      <c r="D78" s="181"/>
      <c r="E78" s="181"/>
      <c r="F78" s="181"/>
      <c r="G78" s="181"/>
      <c r="H78" s="181"/>
      <c r="I78" s="547"/>
      <c r="J78" s="181"/>
      <c r="K78" s="181"/>
      <c r="L78" s="181"/>
      <c r="M78" s="181"/>
    </row>
    <row r="79" spans="2:13" ht="15.5" customHeight="1" x14ac:dyDescent="0.65">
      <c r="B79" s="547"/>
      <c r="C79" s="181"/>
      <c r="D79" s="181"/>
      <c r="E79" s="181"/>
      <c r="F79" s="181"/>
      <c r="G79" s="181"/>
      <c r="H79" s="181"/>
      <c r="I79" s="547"/>
      <c r="J79" s="181"/>
      <c r="K79" s="181"/>
      <c r="L79" s="181"/>
      <c r="M79" s="181"/>
    </row>
    <row r="80" spans="2:13" ht="15.5" customHeight="1" x14ac:dyDescent="0.65">
      <c r="B80" s="547"/>
      <c r="C80" s="181"/>
      <c r="D80" s="181"/>
      <c r="E80" s="181"/>
      <c r="F80" s="181"/>
      <c r="G80" s="181"/>
      <c r="H80" s="181"/>
      <c r="I80" s="547"/>
      <c r="J80" s="181"/>
      <c r="K80" s="181"/>
      <c r="L80" s="181"/>
      <c r="M80" s="181"/>
    </row>
    <row r="81" spans="1:14" ht="15.5" customHeight="1" x14ac:dyDescent="0.65">
      <c r="B81" s="547"/>
      <c r="C81" s="181"/>
      <c r="D81" s="181"/>
      <c r="E81" s="181"/>
      <c r="F81" s="181"/>
      <c r="G81" s="181"/>
      <c r="H81" s="181"/>
      <c r="I81" s="547"/>
      <c r="J81" s="181"/>
      <c r="K81" s="181"/>
      <c r="L81" s="181"/>
      <c r="M81" s="181"/>
    </row>
    <row r="82" spans="1:14" ht="15.5" customHeight="1" x14ac:dyDescent="0.65">
      <c r="B82" s="547"/>
      <c r="C82" s="181"/>
      <c r="D82" s="181"/>
      <c r="E82" s="181"/>
      <c r="F82" s="181"/>
      <c r="G82" s="181"/>
      <c r="H82" s="181"/>
      <c r="I82" s="547"/>
      <c r="J82" s="181"/>
      <c r="K82" s="181"/>
      <c r="L82" s="181"/>
      <c r="M82" s="181"/>
    </row>
    <row r="83" spans="1:14" ht="15.5" customHeight="1" x14ac:dyDescent="0.65">
      <c r="B83" s="547"/>
      <c r="C83" s="181"/>
      <c r="D83" s="181"/>
      <c r="E83" s="181"/>
      <c r="F83" s="181"/>
      <c r="G83" s="181"/>
      <c r="H83" s="181"/>
      <c r="I83" s="547"/>
      <c r="J83" s="181"/>
      <c r="K83" s="181"/>
      <c r="L83" s="181"/>
      <c r="M83" s="181"/>
    </row>
    <row r="84" spans="1:14" ht="15.5" customHeight="1" x14ac:dyDescent="0.65">
      <c r="B84" s="547"/>
      <c r="C84" s="181"/>
      <c r="D84" s="181"/>
      <c r="E84" s="181"/>
      <c r="F84" s="181"/>
      <c r="G84" s="181"/>
      <c r="H84" s="181"/>
      <c r="I84" s="547"/>
      <c r="J84" s="181"/>
      <c r="K84" s="181"/>
      <c r="L84" s="181"/>
      <c r="M84" s="181"/>
    </row>
    <row r="85" spans="1:14" ht="15.5" customHeight="1" x14ac:dyDescent="0.65">
      <c r="B85" s="547"/>
      <c r="C85" s="181"/>
      <c r="D85" s="181"/>
      <c r="E85" s="181"/>
      <c r="F85" s="181"/>
      <c r="G85" s="181"/>
      <c r="H85" s="181"/>
      <c r="I85" s="547"/>
      <c r="J85" s="181"/>
      <c r="K85" s="181"/>
      <c r="L85" s="181"/>
      <c r="M85" s="181"/>
    </row>
    <row r="86" spans="1:14" ht="15.5" customHeight="1" x14ac:dyDescent="0.65">
      <c r="B86" s="547"/>
      <c r="C86" s="181"/>
      <c r="D86" s="181"/>
      <c r="E86" s="181"/>
      <c r="F86" s="181"/>
      <c r="G86" s="181"/>
      <c r="H86" s="181"/>
      <c r="I86" s="547"/>
      <c r="J86" s="181"/>
      <c r="K86" s="181"/>
      <c r="L86" s="181"/>
      <c r="M86" s="181"/>
    </row>
    <row r="87" spans="1:14" ht="15.5" customHeight="1" x14ac:dyDescent="0.65">
      <c r="B87" s="547"/>
      <c r="C87" s="181"/>
      <c r="D87" s="181"/>
      <c r="E87" s="181"/>
      <c r="F87" s="181"/>
      <c r="G87" s="181"/>
      <c r="H87" s="181"/>
      <c r="I87" s="547"/>
      <c r="J87" s="181"/>
      <c r="K87" s="181"/>
      <c r="L87" s="181"/>
      <c r="M87" s="181"/>
    </row>
    <row r="88" spans="1:14" s="192" customFormat="1" ht="29.5" customHeight="1" x14ac:dyDescent="0.35">
      <c r="A88" s="873" t="s">
        <v>461</v>
      </c>
      <c r="B88" s="873"/>
      <c r="C88" s="873"/>
      <c r="D88" s="873"/>
      <c r="E88" s="873"/>
      <c r="F88" s="873"/>
      <c r="G88" s="873"/>
      <c r="H88" s="873"/>
      <c r="I88" s="873"/>
      <c r="J88" s="873"/>
      <c r="K88" s="873"/>
      <c r="L88" s="873"/>
      <c r="M88" s="873"/>
      <c r="N88" s="873"/>
    </row>
    <row r="89" spans="1:14" ht="15.5" customHeight="1" thickBot="1" x14ac:dyDescent="0.7">
      <c r="B89" s="547"/>
      <c r="C89" s="181"/>
      <c r="D89" s="181"/>
      <c r="E89" s="181"/>
      <c r="F89" s="181"/>
      <c r="G89" s="181"/>
      <c r="H89" s="181"/>
      <c r="I89" s="547"/>
      <c r="J89" s="181"/>
      <c r="K89" s="181"/>
      <c r="L89" s="181"/>
      <c r="M89" s="181"/>
    </row>
    <row r="90" spans="1:14" ht="21.5" customHeight="1" x14ac:dyDescent="0.65">
      <c r="B90" s="874" t="s">
        <v>464</v>
      </c>
      <c r="C90" s="875"/>
      <c r="D90" s="875"/>
      <c r="E90" s="875"/>
      <c r="F90" s="876"/>
      <c r="G90" s="181"/>
      <c r="H90" s="181"/>
      <c r="I90" s="874" t="s">
        <v>467</v>
      </c>
      <c r="J90" s="875"/>
      <c r="K90" s="875"/>
      <c r="L90" s="875"/>
      <c r="M90" s="876"/>
    </row>
    <row r="91" spans="1:14" ht="173" customHeight="1" x14ac:dyDescent="0.65">
      <c r="B91" s="569"/>
      <c r="C91" s="166"/>
      <c r="D91" s="166"/>
      <c r="E91" s="166"/>
      <c r="F91" s="167"/>
      <c r="G91" s="181"/>
      <c r="H91" s="181"/>
      <c r="I91" s="569"/>
      <c r="J91" s="166"/>
      <c r="K91" s="166"/>
      <c r="L91" s="166"/>
      <c r="M91" s="167"/>
    </row>
    <row r="92" spans="1:14" ht="15.5" customHeight="1" x14ac:dyDescent="0.65">
      <c r="B92" s="569"/>
      <c r="C92" s="166"/>
      <c r="D92" s="166"/>
      <c r="E92" s="166"/>
      <c r="F92" s="167"/>
      <c r="G92" s="181"/>
      <c r="H92" s="181"/>
      <c r="I92" s="569"/>
      <c r="J92" s="166"/>
      <c r="K92" s="166"/>
      <c r="L92" s="166"/>
      <c r="M92" s="167"/>
    </row>
    <row r="93" spans="1:14" ht="15.5" customHeight="1" thickBot="1" x14ac:dyDescent="0.7">
      <c r="B93" s="569"/>
      <c r="C93" s="166"/>
      <c r="D93" s="166"/>
      <c r="E93" s="166"/>
      <c r="F93" s="167"/>
      <c r="G93" s="181"/>
      <c r="H93" s="181"/>
      <c r="I93" s="569"/>
      <c r="J93" s="166"/>
      <c r="K93" s="166"/>
      <c r="L93" s="166"/>
      <c r="M93" s="167"/>
    </row>
    <row r="94" spans="1:14" ht="18.5" customHeight="1" x14ac:dyDescent="0.65">
      <c r="B94" s="544" t="s">
        <v>80</v>
      </c>
      <c r="C94" s="827" t="s">
        <v>67</v>
      </c>
      <c r="D94" s="827"/>
      <c r="E94" s="737">
        <v>1</v>
      </c>
      <c r="F94" s="739">
        <f>SUM(F99:F107)</f>
        <v>8848.68</v>
      </c>
      <c r="G94" s="181"/>
      <c r="H94" s="181"/>
      <c r="I94" s="544" t="s">
        <v>80</v>
      </c>
      <c r="J94" s="827" t="s">
        <v>82</v>
      </c>
      <c r="K94" s="827"/>
      <c r="L94" s="737">
        <v>1</v>
      </c>
      <c r="M94" s="739">
        <f>SUM(M99:M111)</f>
        <v>18309.720000000008</v>
      </c>
    </row>
    <row r="95" spans="1:14" ht="18.5" customHeight="1" x14ac:dyDescent="0.65">
      <c r="B95" s="545" t="s">
        <v>81</v>
      </c>
      <c r="C95" s="828" t="s">
        <v>117</v>
      </c>
      <c r="D95" s="828"/>
      <c r="E95" s="738"/>
      <c r="F95" s="740"/>
      <c r="G95" s="181"/>
      <c r="H95" s="181"/>
      <c r="I95" s="545" t="s">
        <v>81</v>
      </c>
      <c r="J95" s="828" t="s">
        <v>117</v>
      </c>
      <c r="K95" s="828"/>
      <c r="L95" s="738"/>
      <c r="M95" s="740"/>
    </row>
    <row r="96" spans="1:14" ht="18.5" customHeight="1" x14ac:dyDescent="0.65">
      <c r="B96" s="545" t="s">
        <v>118</v>
      </c>
      <c r="C96" s="828" t="s">
        <v>119</v>
      </c>
      <c r="D96" s="828"/>
      <c r="E96" s="738"/>
      <c r="F96" s="740"/>
      <c r="G96" s="181"/>
      <c r="H96" s="181"/>
      <c r="I96" s="545" t="s">
        <v>118</v>
      </c>
      <c r="J96" s="828" t="s">
        <v>119</v>
      </c>
      <c r="K96" s="828"/>
      <c r="L96" s="738"/>
      <c r="M96" s="740"/>
    </row>
    <row r="97" spans="2:13" ht="18.5" customHeight="1" thickBot="1" x14ac:dyDescent="0.7">
      <c r="B97" s="572" t="s">
        <v>343</v>
      </c>
      <c r="C97" s="829" t="s">
        <v>348</v>
      </c>
      <c r="D97" s="829"/>
      <c r="E97" s="790"/>
      <c r="F97" s="831"/>
      <c r="G97" s="181"/>
      <c r="H97" s="181"/>
      <c r="I97" s="572" t="s">
        <v>343</v>
      </c>
      <c r="J97" s="829" t="s">
        <v>344</v>
      </c>
      <c r="K97" s="829"/>
      <c r="L97" s="790"/>
      <c r="M97" s="831"/>
    </row>
    <row r="98" spans="2:13" ht="25.5" customHeight="1" x14ac:dyDescent="0.65">
      <c r="B98" s="548" t="s">
        <v>9</v>
      </c>
      <c r="C98" s="17" t="s">
        <v>10</v>
      </c>
      <c r="D98" s="239" t="s">
        <v>568</v>
      </c>
      <c r="E98" s="239" t="s">
        <v>567</v>
      </c>
      <c r="F98" s="18" t="s">
        <v>11</v>
      </c>
      <c r="G98" s="181"/>
      <c r="H98" s="181"/>
      <c r="I98" s="548" t="s">
        <v>9</v>
      </c>
      <c r="J98" s="17" t="s">
        <v>10</v>
      </c>
      <c r="K98" s="239" t="s">
        <v>568</v>
      </c>
      <c r="L98" s="239" t="s">
        <v>567</v>
      </c>
      <c r="M98" s="18" t="s">
        <v>11</v>
      </c>
    </row>
    <row r="99" spans="2:13" ht="25.5" customHeight="1" x14ac:dyDescent="0.65">
      <c r="B99" s="19">
        <f>VLOOKUP(C97,'Internal drawer'!$B$34:$E$37,MATCH(C94,'Internal drawer'!$B$33:$E$33,0),0)</f>
        <v>9194741</v>
      </c>
      <c r="C99" s="41" t="str">
        <f>VLOOKUP(B99,Цены!$A:$B,2,0)</f>
        <v>Передняя панель внутреннего ящика 100 InnoTech Atira, H70, KB600, цвет антрацит</v>
      </c>
      <c r="D99" s="241">
        <f>IFERROR(VLOOKUP(B99,Цены!$A:$D,4,FALSE)," ")</f>
        <v>20</v>
      </c>
      <c r="E99" s="20">
        <f>E94</f>
        <v>1</v>
      </c>
      <c r="F99" s="21">
        <f>IFERROR(VLOOKUP(B99,Sale!$A:$E,5,0),VLOOKUP(B99,Цены!$A:$G,7,0))*E99</f>
        <v>3431.7</v>
      </c>
      <c r="G99" s="181"/>
      <c r="H99" s="181"/>
      <c r="I99" s="19">
        <f>VLOOKUP(J97,'Internal drawer'!$B$164:$E$166,MATCH(J94,'Internal drawer'!$B$164:$E$164,0),0)</f>
        <v>9194764</v>
      </c>
      <c r="J99" s="110" t="str">
        <f>VLOOKUP(I99,Цены!$A:$B,2,0)</f>
        <v>Передняя панель внутреннего ящика 100 InnoTech Atira, L2000, алюминий, цвет серебристый</v>
      </c>
      <c r="K99" s="241">
        <f>IFERROR(VLOOKUP(I99,Цены!$A:$D,4,FALSE)," ")</f>
        <v>1</v>
      </c>
      <c r="L99" s="20">
        <f>L94</f>
        <v>1</v>
      </c>
      <c r="M99" s="21">
        <f>IFERROR(VLOOKUP(I99,Sale!$A:$E,5,0),VLOOKUP(I99,Цены!$A:$G,7,0))*L99</f>
        <v>6756.2000000000007</v>
      </c>
    </row>
    <row r="100" spans="2:13" ht="25.5" customHeight="1" x14ac:dyDescent="0.65">
      <c r="B100" s="630" t="str">
        <f>VLOOKUP(C97,'Internal drawer'!$B$48:$E$51,MATCH(C94,'Internal drawer'!$B$47:$E$47,0),0)</f>
        <v>-</v>
      </c>
      <c r="C100" s="110" t="str">
        <f>VLOOKUP(B100,Цены!$A:$B,2,0)</f>
        <v>-</v>
      </c>
      <c r="D100" s="241">
        <f>IFERROR(VLOOKUP(B100,Цены!$A:$D,4,FALSE),"")</f>
        <v>0</v>
      </c>
      <c r="E100" s="111">
        <f>E94</f>
        <v>1</v>
      </c>
      <c r="F100" s="21">
        <f>IFERROR(VLOOKUP(B100,Sale!$A:$E,5,0),VLOOKUP(B100,Цены!$A:$G,7,0))*E100</f>
        <v>0</v>
      </c>
      <c r="G100" s="181"/>
      <c r="H100" s="181"/>
      <c r="I100" s="630">
        <f>VLOOKUP(J97,'Internal drawer'!$B$170:$E$171,MATCH(J94,'Internal drawer'!$B$169:$E$169,0),0)</f>
        <v>9293516</v>
      </c>
      <c r="J100" s="110" t="str">
        <f>VLOOKUP(I100,Цены!$A:$B,2,0)</f>
        <v>Комплект соединителей передней панели внутреннего короба 100 InnoTech Atira, H144, цвет серый</v>
      </c>
      <c r="K100" s="241">
        <f>IFERROR(VLOOKUP(I100,Цены!$A:$D,4,FALSE)," ")</f>
        <v>1</v>
      </c>
      <c r="L100" s="111">
        <f>L94</f>
        <v>1</v>
      </c>
      <c r="M100" s="21">
        <f>IFERROR(VLOOKUP(I100,Sale!$A:$E,5,0),VLOOKUP(I100,Цены!$A:$G,7,0))*L100</f>
        <v>2398.7999999999997</v>
      </c>
    </row>
    <row r="101" spans="2:13" ht="25.5" customHeight="1" x14ac:dyDescent="0.65">
      <c r="B101" s="193">
        <f>VLOOKUP(C95,'Atira Serial'!$A$28:$D$33,MATCH($C$94,'Atira Serial'!$A$27:$D$27,0),0)</f>
        <v>9194426</v>
      </c>
      <c r="C101" s="41" t="str">
        <f>VLOOKUP(B101,Цены!$A:$B,2,0)</f>
        <v>Боковина ящика InnoTech Atira, H70, NL470, цвет антрацит, левая</v>
      </c>
      <c r="D101" s="241">
        <f>IFERROR(VLOOKUP(B101,Цены!$A:$D,4,FALSE)," ")</f>
        <v>18</v>
      </c>
      <c r="E101" s="20">
        <f>E94</f>
        <v>1</v>
      </c>
      <c r="F101" s="21">
        <f>IFERROR(VLOOKUP(B101,Sale!$A:$E,5,0),VLOOKUP(B101,Цены!$A:$G,7,0))*E101</f>
        <v>1052.6300000000001</v>
      </c>
      <c r="G101" s="181"/>
      <c r="H101" s="181"/>
      <c r="I101" s="633">
        <f>VLOOKUP(J97,'Internal drawer'!$B$175:$E$176,MATCH(J94,'Internal drawer'!$B$174:$E$174,0),0)</f>
        <v>9194614</v>
      </c>
      <c r="J101" s="182" t="str">
        <f>IFERROR(VLOOKUP(I101,Цены!$A:$B,2,0),"-")</f>
        <v>Поперечный релинг InnoTech Atira, L2000, цвет серый</v>
      </c>
      <c r="K101" s="241">
        <f>IFERROR(VLOOKUP(I101,Цены!$A:$D,4,FALSE)," ")</f>
        <v>30</v>
      </c>
      <c r="L101" s="183">
        <f>L94</f>
        <v>1</v>
      </c>
      <c r="M101" s="184">
        <f>IFERROR(VLOOKUP(I101,Sale!$A:$E,5,0),VLOOKUP(I101,Цены!$A:$G,7,0))*L101</f>
        <v>2218.2200000000003</v>
      </c>
    </row>
    <row r="102" spans="2:13" ht="25.5" customHeight="1" x14ac:dyDescent="0.65">
      <c r="B102" s="193">
        <f>VLOOKUP(C95,'Atira Serial'!$F$28:$I$33,MATCH($C$94,'Atira Serial'!$F$27:$I$27,0),0)</f>
        <v>9194427</v>
      </c>
      <c r="C102" s="41" t="str">
        <f>VLOOKUP(B102,Цены!$A:$B,2,0)</f>
        <v>Боковина ящика InnoTech Atira, H70, NL470, цвет антрацит, правая</v>
      </c>
      <c r="D102" s="241">
        <f>IFERROR(VLOOKUP(B102,Цены!$A:$D,4,FALSE)," ")</f>
        <v>18</v>
      </c>
      <c r="E102" s="20">
        <f>E94</f>
        <v>1</v>
      </c>
      <c r="F102" s="21">
        <f>IFERROR(VLOOKUP(B102,Sale!$A:$E,5,0),VLOOKUP(B102,Цены!$A:$G,7,0))*E102</f>
        <v>1052.6300000000001</v>
      </c>
      <c r="G102" s="181"/>
      <c r="H102" s="181"/>
      <c r="I102" s="193">
        <f>VLOOKUP(J95,'Atira Serial'!$A$28:$D$33,MATCH($J$94,'Atira Serial'!$A$27:$D$27,0),0)</f>
        <v>9194398</v>
      </c>
      <c r="J102" s="41" t="str">
        <f>VLOOKUP(I102,Цены!$A:$B,2,0)</f>
        <v>Боковина ящика InnoTech Atira, H70, NL470, цвет серебристый, левая</v>
      </c>
      <c r="K102" s="241">
        <f>IFERROR(VLOOKUP(I102,Цены!$A:$D,4,FALSE)," ")</f>
        <v>18</v>
      </c>
      <c r="L102" s="20">
        <f>L94</f>
        <v>1</v>
      </c>
      <c r="M102" s="21">
        <f>IFERROR(VLOOKUP(I102,Sale!$A:$E,5,0),VLOOKUP(I102,Цены!$A:$G,7,0))*L102</f>
        <v>1052.6300000000001</v>
      </c>
    </row>
    <row r="103" spans="2:13" ht="25.5" customHeight="1" x14ac:dyDescent="0.35">
      <c r="B103" s="193">
        <f>VLOOKUP($C$94,'Atira Serial'!$A$8:$B$10,2,0)</f>
        <v>9194648</v>
      </c>
      <c r="C103" s="41" t="str">
        <f>VLOOKUP(B103,Цены!$A:$B,2,0)</f>
        <v>Заглушка на боковину InnoTech Atira, с логотипом Hettich, цвет темно- серый</v>
      </c>
      <c r="D103" s="241">
        <f>IFERROR(VLOOKUP(B103,Цены!$A:$D,4,FALSE)," ")</f>
        <v>300</v>
      </c>
      <c r="E103" s="20">
        <f>E94*2</f>
        <v>2</v>
      </c>
      <c r="F103" s="21">
        <f>IFERROR(VLOOKUP(B103,Sale!$A:$E,5,0),VLOOKUP(B103,Цены!$A:$G,7,0))*E103</f>
        <v>69.61999999999999</v>
      </c>
      <c r="I103" s="193">
        <f>VLOOKUP(J95,'Atira Serial'!$F$28:$I$33,MATCH($J$94,'Atira Serial'!$F$27:$I$27,0),0)</f>
        <v>9194399</v>
      </c>
      <c r="J103" s="41" t="str">
        <f>VLOOKUP(I103,Цены!$A:$B,2,0)</f>
        <v>Боковина ящика InnoTech Atira, H70, NL470, цвет серебристый, правая</v>
      </c>
      <c r="K103" s="241">
        <f>IFERROR(VLOOKUP(I103,Цены!$A:$D,4,FALSE)," ")</f>
        <v>18</v>
      </c>
      <c r="L103" s="20">
        <f>L94</f>
        <v>1</v>
      </c>
      <c r="M103" s="21">
        <f>IFERROR(VLOOKUP(I103,Sale!$A:$E,5,0),VLOOKUP(I103,Цены!$A:$G,7,0))*L103</f>
        <v>1052.6300000000001</v>
      </c>
    </row>
    <row r="104" spans="2:13" ht="25.5" customHeight="1" x14ac:dyDescent="0.35">
      <c r="B104" s="193">
        <f>VLOOKUP(C95,'Atira Serial'!$A$13:$D$18,MATCH($C$96,'Atira Serial'!$A$12:$D$12,0),0)</f>
        <v>9046288</v>
      </c>
      <c r="C104" s="41" t="str">
        <f>VLOOKUP(B104,Цены!$A:$B,2,0)</f>
        <v>Направляющая Quadro V6 30 для InnoTech Atira, полного выдвижения, с демпфером Silent System, 30 кг, EB12,5, NL470, левая</v>
      </c>
      <c r="D104" s="241">
        <f>IFERROR(VLOOKUP(B104,Цены!$A:$D,4,FALSE)," ")</f>
        <v>20</v>
      </c>
      <c r="E104" s="20">
        <f>E94</f>
        <v>1</v>
      </c>
      <c r="F104" s="21">
        <f>IFERROR(VLOOKUP(B104,Sale!$A:$E,5,0),VLOOKUP(B104,Цены!$A:$G,7,0))*E104</f>
        <v>1370.54</v>
      </c>
      <c r="I104" s="193">
        <v>1065191</v>
      </c>
      <c r="J104" s="41" t="str">
        <f>VLOOKUP(I104,Цены!$A:$B,2,0)</f>
        <v>Соединитель передней панели InnoTech/InnoTech Atira, под прикручивание</v>
      </c>
      <c r="K104" s="241">
        <f>IFERROR(VLOOKUP(I104,Цены!$A:$D,4,FALSE)," ")</f>
        <v>400</v>
      </c>
      <c r="L104" s="20">
        <f>L94*2</f>
        <v>2</v>
      </c>
      <c r="M104" s="21">
        <f>IFERROR(VLOOKUP(I104,Sale!$A:$E,5,0),VLOOKUP(I104,Цены!$A:$G,7,0))*L104</f>
        <v>69.61999999999999</v>
      </c>
    </row>
    <row r="105" spans="2:13" ht="25.5" customHeight="1" x14ac:dyDescent="0.35">
      <c r="B105" s="193">
        <f>VLOOKUP(C95,'Atira Serial'!$F$13:$I$18,MATCH($C$96,'Atira Serial'!$A$12:$D$12,0),0)</f>
        <v>9046289</v>
      </c>
      <c r="C105" s="41" t="str">
        <f>VLOOKUP(B105,Цены!$A:$B,2,0)</f>
        <v>Направляющая Quadro V6 30 для InnoTech Atira, полного выдвижения, с демпфером Silent System, 30 кг, EB12,5, NL470, правая</v>
      </c>
      <c r="D105" s="241">
        <f>IFERROR(VLOOKUP(B105,Цены!$A:$D,4,FALSE)," ")</f>
        <v>20</v>
      </c>
      <c r="E105" s="20">
        <f>E94</f>
        <v>1</v>
      </c>
      <c r="F105" s="21">
        <f>IFERROR(VLOOKUP(B105,Sale!$A:$E,5,0),VLOOKUP(B105,Цены!$A:$G,7,0))*E105</f>
        <v>1370.54</v>
      </c>
      <c r="I105" s="193">
        <f>VLOOKUP(J94,'Atira Serial'!$A$8:$B$10,2,0)</f>
        <v>9194646</v>
      </c>
      <c r="J105" s="41" t="str">
        <f>VLOOKUP(I105,Цены!$A:$B,2,0)</f>
        <v>Заглушка на боковину InnoTech Atira, с логотипом Hettich, цвет серый</v>
      </c>
      <c r="K105" s="241">
        <f>IFERROR(VLOOKUP(I105,Цены!$A:$D,4,FALSE)," ")</f>
        <v>300</v>
      </c>
      <c r="L105" s="20">
        <f>L94*2</f>
        <v>2</v>
      </c>
      <c r="M105" s="21">
        <f>IFERROR(VLOOKUP(I105,Sale!$A:$E,5,0),VLOOKUP(I105,Цены!$A:$G,7,0))*L105</f>
        <v>69.61999999999999</v>
      </c>
    </row>
    <row r="106" spans="2:13" ht="25.5" customHeight="1" x14ac:dyDescent="0.35">
      <c r="B106" s="193">
        <f>VLOOKUP(C94,'Atira Serial'!A37:C39,2,0)</f>
        <v>9194629</v>
      </c>
      <c r="C106" s="41" t="str">
        <f>VLOOKUP(B106,Цены!$A:$B,2,0)</f>
        <v>Соединитель задней стенки InnoTech Atira, H70, цвет антрацит, левый</v>
      </c>
      <c r="D106" s="241">
        <f>IFERROR(VLOOKUP(B106,Цены!$A:$D,4,FALSE)," ")</f>
        <v>40</v>
      </c>
      <c r="E106" s="20">
        <f>E94</f>
        <v>1</v>
      </c>
      <c r="F106" s="21">
        <f>IFERROR(VLOOKUP(B106,Sale!$A:$E,5,0),VLOOKUP(B106,Цены!$A:$G,7,0))*E106</f>
        <v>250.51</v>
      </c>
      <c r="I106" s="193">
        <f>VLOOKUP(J95,'Atira Serial'!$A$13:$D$18,MATCH($J$96,'Atira Serial'!$A$12:$D$12,0),0)</f>
        <v>9046288</v>
      </c>
      <c r="J106" s="41" t="str">
        <f>VLOOKUP(I106,Цены!$A:$B,2,0)</f>
        <v>Направляющая Quadro V6 30 для InnoTech Atira, полного выдвижения, с демпфером Silent System, 30 кг, EB12,5, NL470, левая</v>
      </c>
      <c r="K106" s="241">
        <f>IFERROR(VLOOKUP(I106,Цены!$A:$D,4,FALSE)," ")</f>
        <v>20</v>
      </c>
      <c r="L106" s="20">
        <f>L94</f>
        <v>1</v>
      </c>
      <c r="M106" s="21">
        <f>IFERROR(VLOOKUP(I106,Sale!$A:$E,5,0),VLOOKUP(I106,Цены!$A:$G,7,0))*L106</f>
        <v>1370.54</v>
      </c>
    </row>
    <row r="107" spans="2:13" ht="25.5" customHeight="1" thickBot="1" x14ac:dyDescent="0.4">
      <c r="B107" s="135">
        <f>VLOOKUP(C94,'Atira Serial'!A37:C39,3,0)</f>
        <v>9194630</v>
      </c>
      <c r="C107" s="42" t="str">
        <f>VLOOKUP(B107,Цены!$A:$B,2,0)</f>
        <v>Соединитель задней стенки InnoTech Atira, H70, цвет антрацит, правый</v>
      </c>
      <c r="D107" s="242">
        <f>IFERROR(VLOOKUP(B107,Цены!$A:$D,4,FALSE)," ")</f>
        <v>40</v>
      </c>
      <c r="E107" s="22">
        <f>E94</f>
        <v>1</v>
      </c>
      <c r="F107" s="23">
        <f>IFERROR(VLOOKUP(B107,Sale!$A:$E,5,0),VLOOKUP(B107,Цены!$A:$G,7,0))*E107</f>
        <v>250.51</v>
      </c>
      <c r="I107" s="193">
        <f>VLOOKUP(J95,'Atira Serial'!$F$13:$I$18,MATCH($J$96,'Atira Serial'!$A$12:$D$12,0),0)</f>
        <v>9046289</v>
      </c>
      <c r="J107" s="41" t="str">
        <f>VLOOKUP(I107,Цены!$A:$B,2,0)</f>
        <v>Направляющая Quadro V6 30 для InnoTech Atira, полного выдвижения, с демпфером Silent System, 30 кг, EB12,5, NL470, правая</v>
      </c>
      <c r="K107" s="241">
        <f>IFERROR(VLOOKUP(I107,Цены!$A:$D,4,FALSE)," ")</f>
        <v>20</v>
      </c>
      <c r="L107" s="20">
        <f>L94</f>
        <v>1</v>
      </c>
      <c r="M107" s="21">
        <f>IFERROR(VLOOKUP(I107,Sale!$A:$E,5,0),VLOOKUP(I107,Цены!$A:$G,7,0))*L107</f>
        <v>1370.54</v>
      </c>
    </row>
    <row r="108" spans="2:13" ht="25.5" customHeight="1" x14ac:dyDescent="0.35">
      <c r="B108" s="203"/>
      <c r="C108" s="44"/>
      <c r="D108" s="44"/>
      <c r="E108" s="32"/>
      <c r="F108" s="45"/>
      <c r="I108" s="193">
        <f>VLOOKUP(J94,'Atira Serial'!$A$43:$C$45,2,0)</f>
        <v>9007355</v>
      </c>
      <c r="J108" s="41" t="str">
        <f>VLOOKUP(I108,Цены!$A:$B,2,0)</f>
        <v>Соединитель задней стенки InnoTech Atira, H144, цвет серебристый, левый</v>
      </c>
      <c r="K108" s="241">
        <f>IFERROR(VLOOKUP(I108,Цены!$A:$D,4,FALSE)," ")</f>
        <v>40</v>
      </c>
      <c r="L108" s="20">
        <f>L94</f>
        <v>1</v>
      </c>
      <c r="M108" s="21">
        <f>IFERROR(VLOOKUP(I108,Sale!$A:$E,5,0),VLOOKUP(I108,Цены!$A:$G,7,0))*L108</f>
        <v>461.38</v>
      </c>
    </row>
    <row r="109" spans="2:13" ht="25.5" customHeight="1" x14ac:dyDescent="0.35">
      <c r="B109" s="203"/>
      <c r="C109" s="214"/>
      <c r="D109" s="214"/>
      <c r="E109" s="32"/>
      <c r="F109" s="45"/>
      <c r="I109" s="193">
        <f>VLOOKUP(J94,'Atira Serial'!$A$43:$C$45,3,0)</f>
        <v>9007356</v>
      </c>
      <c r="J109" s="41" t="str">
        <f>VLOOKUP(I109,Цены!$A:$B,2,0)</f>
        <v>Соединитель задней стенки InnoTech Atira, H144, цвет серебристый, правый</v>
      </c>
      <c r="K109" s="241">
        <f>IFERROR(VLOOKUP(I109,Цены!$A:$D,4,FALSE)," ")</f>
        <v>40</v>
      </c>
      <c r="L109" s="20">
        <f>L94</f>
        <v>1</v>
      </c>
      <c r="M109" s="21">
        <f>IFERROR(VLOOKUP(I109,Sale!$A:$E,5,0),VLOOKUP(I109,Цены!$A:$G,7,0))*L109</f>
        <v>461.38</v>
      </c>
    </row>
    <row r="110" spans="2:13" ht="25.5" customHeight="1" x14ac:dyDescent="0.35">
      <c r="B110" s="203"/>
      <c r="C110" s="214"/>
      <c r="D110" s="214"/>
      <c r="E110" s="32"/>
      <c r="F110" s="45"/>
      <c r="I110" s="193">
        <f>VLOOKUP(J95,'Atira Serial'!$A$49:$D$54,MATCH(J94,'Atira Serial'!$A$48:$D$48,0),0)</f>
        <v>9194530</v>
      </c>
      <c r="J110" s="41" t="str">
        <f>VLOOKUP(I110,Цены!$A:$B,2,0)</f>
        <v>Продольный релинг короба InnoTech Atira, NL470, цвет серебристый, левый</v>
      </c>
      <c r="K110" s="241">
        <f>IFERROR(VLOOKUP(I110,Цены!$A:$D,4,FALSE)," ")</f>
        <v>80</v>
      </c>
      <c r="L110" s="20">
        <f>L94</f>
        <v>1</v>
      </c>
      <c r="M110" s="21">
        <f>IFERROR(VLOOKUP(I110,Sale!$A:$E,5,0),VLOOKUP(I110,Цены!$A:$G,7,0))*L110</f>
        <v>514.07999999999993</v>
      </c>
    </row>
    <row r="111" spans="2:13" ht="25.5" customHeight="1" thickBot="1" x14ac:dyDescent="0.4">
      <c r="B111" s="203"/>
      <c r="C111" s="214"/>
      <c r="D111" s="214"/>
      <c r="E111" s="32"/>
      <c r="F111" s="45"/>
      <c r="I111" s="135">
        <f>VLOOKUP(J95,'Atira Serial'!$F$49:$I$54,MATCH(J94,'Atira Serial'!$F$48:$I$48,0),0)</f>
        <v>9194531</v>
      </c>
      <c r="J111" s="42" t="str">
        <f>VLOOKUP(I111,Цены!$A:$B,2,0)</f>
        <v>Продольный релинг короба InnoTech Atira, NL470, цвет серебристый, правый</v>
      </c>
      <c r="K111" s="242">
        <f>IFERROR(VLOOKUP(I111,Цены!$A:$D,4,FALSE)," ")</f>
        <v>80</v>
      </c>
      <c r="L111" s="22">
        <f>L94</f>
        <v>1</v>
      </c>
      <c r="M111" s="23">
        <f>IFERROR(VLOOKUP(I111,Sale!$A:$E,5,0),VLOOKUP(I111,Цены!$A:$G,7,0))*L111</f>
        <v>514.07999999999993</v>
      </c>
    </row>
    <row r="112" spans="2:13" ht="15.5" customHeight="1" x14ac:dyDescent="0.35">
      <c r="B112" s="203"/>
      <c r="C112" s="214"/>
      <c r="D112" s="214"/>
      <c r="E112" s="32"/>
      <c r="F112" s="45"/>
      <c r="I112" s="203"/>
      <c r="J112" s="44"/>
      <c r="K112" s="44"/>
      <c r="L112" s="32"/>
      <c r="M112" s="45"/>
    </row>
    <row r="113" spans="2:6" ht="15.5" customHeight="1" x14ac:dyDescent="0.35">
      <c r="B113" s="203"/>
      <c r="C113" s="214"/>
      <c r="D113" s="214"/>
      <c r="E113" s="32"/>
      <c r="F113" s="45"/>
    </row>
    <row r="114" spans="2:6" ht="15.5" customHeight="1" x14ac:dyDescent="0.35">
      <c r="B114" s="203"/>
      <c r="C114" s="214"/>
      <c r="D114" s="214"/>
      <c r="E114" s="32"/>
      <c r="F114" s="45"/>
    </row>
    <row r="115" spans="2:6" ht="1.5" customHeight="1" x14ac:dyDescent="0.35"/>
    <row r="140" spans="2:2" hidden="1" x14ac:dyDescent="0.35">
      <c r="B140" s="551" t="s">
        <v>67</v>
      </c>
    </row>
    <row r="141" spans="2:2" hidden="1" x14ac:dyDescent="0.35">
      <c r="B141" s="552" t="s">
        <v>82</v>
      </c>
    </row>
    <row r="142" spans="2:2" hidden="1" x14ac:dyDescent="0.35">
      <c r="B142" s="543" t="s">
        <v>69</v>
      </c>
    </row>
  </sheetData>
  <mergeCells count="49">
    <mergeCell ref="C8:D8"/>
    <mergeCell ref="E5:E8"/>
    <mergeCell ref="F5:F8"/>
    <mergeCell ref="B9:F9"/>
    <mergeCell ref="J8:K8"/>
    <mergeCell ref="I9:M9"/>
    <mergeCell ref="M5:M8"/>
    <mergeCell ref="L5:L8"/>
    <mergeCell ref="E34:E37"/>
    <mergeCell ref="F34:F37"/>
    <mergeCell ref="L34:L37"/>
    <mergeCell ref="M34:M37"/>
    <mergeCell ref="C94:D94"/>
    <mergeCell ref="A88:N88"/>
    <mergeCell ref="B90:F90"/>
    <mergeCell ref="L38:M38"/>
    <mergeCell ref="C34:D34"/>
    <mergeCell ref="C35:D35"/>
    <mergeCell ref="I90:M90"/>
    <mergeCell ref="L94:L97"/>
    <mergeCell ref="M94:M97"/>
    <mergeCell ref="J37:K37"/>
    <mergeCell ref="C37:D37"/>
    <mergeCell ref="B38:F38"/>
    <mergeCell ref="C95:D95"/>
    <mergeCell ref="C96:D96"/>
    <mergeCell ref="C97:D97"/>
    <mergeCell ref="J94:K94"/>
    <mergeCell ref="J95:K95"/>
    <mergeCell ref="J96:K96"/>
    <mergeCell ref="J97:K97"/>
    <mergeCell ref="E94:E97"/>
    <mergeCell ref="F94:F97"/>
    <mergeCell ref="A1:N1"/>
    <mergeCell ref="B3:F3"/>
    <mergeCell ref="I3:M3"/>
    <mergeCell ref="C36:D36"/>
    <mergeCell ref="J34:K34"/>
    <mergeCell ref="J35:K35"/>
    <mergeCell ref="J36:K36"/>
    <mergeCell ref="B4:F4"/>
    <mergeCell ref="C5:D5"/>
    <mergeCell ref="C6:D6"/>
    <mergeCell ref="C7:D7"/>
    <mergeCell ref="J5:K5"/>
    <mergeCell ref="J6:K6"/>
    <mergeCell ref="J7:K7"/>
    <mergeCell ref="B32:F32"/>
    <mergeCell ref="I32:M32"/>
  </mergeCells>
  <conditionalFormatting sqref="J96:J97">
    <cfRule type="cellIs" dxfId="16" priority="46" operator="equal">
      <formula>$B$140</formula>
    </cfRule>
  </conditionalFormatting>
  <conditionalFormatting sqref="C5">
    <cfRule type="cellIs" dxfId="15" priority="30" operator="equal">
      <formula>$B$137</formula>
    </cfRule>
  </conditionalFormatting>
  <conditionalFormatting sqref="B3:F3">
    <cfRule type="cellIs" dxfId="14" priority="27" operator="equal">
      <formula>$C$7</formula>
    </cfRule>
  </conditionalFormatting>
  <conditionalFormatting sqref="J5">
    <cfRule type="cellIs" dxfId="13" priority="26" operator="equal">
      <formula>$B$140</formula>
    </cfRule>
  </conditionalFormatting>
  <conditionalFormatting sqref="C34">
    <cfRule type="cellIs" dxfId="12" priority="24" operator="equal">
      <formula>$B$140</formula>
    </cfRule>
  </conditionalFormatting>
  <conditionalFormatting sqref="J34">
    <cfRule type="cellIs" dxfId="11" priority="22" operator="equal">
      <formula>$B$140</formula>
    </cfRule>
  </conditionalFormatting>
  <conditionalFormatting sqref="C94:C97">
    <cfRule type="cellIs" dxfId="10" priority="14" operator="equal">
      <formula>$B$140</formula>
    </cfRule>
  </conditionalFormatting>
  <conditionalFormatting sqref="J94">
    <cfRule type="cellIs" dxfId="9" priority="12" operator="equal">
      <formula>$B$140</formula>
    </cfRule>
  </conditionalFormatting>
  <conditionalFormatting sqref="J95">
    <cfRule type="cellIs" dxfId="8" priority="10" operator="equal">
      <formula>$B$140</formula>
    </cfRule>
  </conditionalFormatting>
  <dataValidations count="10">
    <dataValidation type="list" allowBlank="1" showErrorMessage="1" prompt="Выбрать тип петли" sqref="J97" xr:uid="{CE16B585-6EB4-4D8C-90E4-335B9751C8D9}">
      <formula1>"Ширина корпуса 600 мм,Ширина корпуса другая от 200 мм до 1200 мм,"</formula1>
    </dataValidation>
    <dataValidation type="list" allowBlank="1" showErrorMessage="1" prompt="Выбрать тип петли" sqref="C95 J95" xr:uid="{3A3F6C14-E3F0-463E-B567-6A5BFACFAA06}">
      <formula1>"260 мм,300 мм,350 мм,420 мм,470 мм,520 мм,"</formula1>
    </dataValidation>
    <dataValidation type="list" allowBlank="1" showInputMessage="1" showErrorMessage="1" sqref="C6" xr:uid="{A2EC9935-7B2F-4F8C-9BA5-D5A5C036FDC4}">
      <formula1>"470 мм,"</formula1>
    </dataValidation>
    <dataValidation type="list" allowBlank="1" showErrorMessage="1" prompt="Выбрать тип петли" sqref="C97" xr:uid="{12725C5C-177D-4604-BAA6-EA96829D2127}">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J6 C35 J35" xr:uid="{4B9BD207-41B7-49AE-898A-EDC9208F01FE}">
      <formula1>"260 мм,300 мм,350 мм,420 мм,470 мм,520 мм,"</formula1>
    </dataValidation>
    <dataValidation type="list" allowBlank="1" showErrorMessage="1" prompt="Выбрать тип петли" sqref="C96 J96" xr:uid="{FC040B15-EDEE-493E-8B9C-3C7E1B1F2222}">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94 C5 J5 C34 J34 J94" xr:uid="{6735FD91-AF19-476A-BA78-A93B9549E567}">
      <formula1>"Серебристый,Белый,Антрацит,"</formula1>
    </dataValidation>
    <dataValidation type="list" allowBlank="1" showInputMessage="1" showErrorMessage="1" sqref="C7:D7 J7:K7" xr:uid="{3FF880A3-598F-4B0B-818F-C3AD30068093}">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C8:D8 J8:K8 C37:D37 J37:K37" xr:uid="{4AC0BB6C-17B8-4776-BEDD-91470DEABBDC}">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36:D36 J36:K36" xr:uid="{2CCE4A7C-9830-4BFB-B660-7276B7DBA258}">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s>
  <pageMargins left="0.7" right="0.7" top="0.75" bottom="0.75" header="0.3" footer="0.3"/>
  <pageSetup paperSize="9" orientation="portrait" r:id="rId1"/>
  <ignoredErrors>
    <ignoredError sqref="E12 L12 E48 J101 D100" formula="1"/>
  </ignoredError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E25585-0776-4580-B4CA-B85B91EC3BF8}">
  <sheetPr codeName="Лист19"/>
  <dimension ref="A1:I68"/>
  <sheetViews>
    <sheetView zoomScale="90" zoomScaleNormal="90" workbookViewId="0">
      <selection activeCell="A35" sqref="A35"/>
    </sheetView>
  </sheetViews>
  <sheetFormatPr defaultRowHeight="14.5" x14ac:dyDescent="0.35"/>
  <cols>
    <col min="1" max="1" width="20.453125" customWidth="1"/>
    <col min="6" max="6" width="17.1796875" customWidth="1"/>
    <col min="8" max="8" width="16.08984375" customWidth="1"/>
  </cols>
  <sheetData>
    <row r="1" spans="1:9" x14ac:dyDescent="0.35">
      <c r="A1" s="721" t="s">
        <v>531</v>
      </c>
      <c r="B1" s="721"/>
      <c r="C1" s="721"/>
      <c r="F1" s="819"/>
      <c r="G1" s="819"/>
      <c r="H1" s="819"/>
    </row>
    <row r="2" spans="1:9" x14ac:dyDescent="0.35">
      <c r="A2" s="223"/>
      <c r="B2" s="223" t="s">
        <v>246</v>
      </c>
      <c r="C2" s="223" t="s">
        <v>412</v>
      </c>
      <c r="F2" s="58"/>
      <c r="G2" s="58"/>
      <c r="H2" s="58"/>
    </row>
    <row r="3" spans="1:9" x14ac:dyDescent="0.35">
      <c r="A3" s="223" t="s">
        <v>82</v>
      </c>
      <c r="B3" s="223">
        <v>1063801</v>
      </c>
      <c r="C3" s="223">
        <v>1063802</v>
      </c>
      <c r="F3" s="58"/>
      <c r="G3" s="58"/>
      <c r="H3" s="58"/>
    </row>
    <row r="4" spans="1:9" x14ac:dyDescent="0.35">
      <c r="A4" s="223" t="s">
        <v>69</v>
      </c>
      <c r="B4" s="223">
        <v>9194432</v>
      </c>
      <c r="C4" s="223">
        <v>9194433</v>
      </c>
      <c r="F4" s="58"/>
      <c r="G4" s="58"/>
      <c r="H4" s="58"/>
    </row>
    <row r="5" spans="1:9" ht="14" customHeight="1" x14ac:dyDescent="0.35">
      <c r="A5" s="223" t="s">
        <v>67</v>
      </c>
      <c r="B5" s="223">
        <v>9194434</v>
      </c>
      <c r="C5" s="223">
        <v>9194435</v>
      </c>
      <c r="F5" s="58"/>
      <c r="G5" s="58"/>
      <c r="H5" s="58"/>
    </row>
    <row r="6" spans="1:9" ht="14" customHeight="1" x14ac:dyDescent="0.35">
      <c r="A6" s="58"/>
      <c r="B6" s="58"/>
      <c r="C6" s="58"/>
    </row>
    <row r="7" spans="1:9" x14ac:dyDescent="0.35">
      <c r="A7" s="721" t="s">
        <v>15</v>
      </c>
      <c r="B7" s="721"/>
      <c r="C7" s="721"/>
    </row>
    <row r="8" spans="1:9" x14ac:dyDescent="0.35">
      <c r="A8" s="223" t="s">
        <v>82</v>
      </c>
      <c r="B8" s="31">
        <v>9194646</v>
      </c>
      <c r="C8" s="223"/>
    </row>
    <row r="9" spans="1:9" x14ac:dyDescent="0.35">
      <c r="A9" s="223" t="s">
        <v>69</v>
      </c>
      <c r="B9" s="223">
        <v>9194647</v>
      </c>
      <c r="C9" s="223"/>
    </row>
    <row r="10" spans="1:9" x14ac:dyDescent="0.35">
      <c r="A10" s="223" t="s">
        <v>67</v>
      </c>
      <c r="B10" s="223">
        <v>9194648</v>
      </c>
      <c r="C10" s="223"/>
    </row>
    <row r="12" spans="1:9" x14ac:dyDescent="0.35">
      <c r="A12" s="223" t="s">
        <v>365</v>
      </c>
      <c r="B12" s="223" t="s">
        <v>120</v>
      </c>
      <c r="C12" s="223" t="s">
        <v>119</v>
      </c>
      <c r="D12" s="223" t="s">
        <v>358</v>
      </c>
      <c r="F12" s="223" t="s">
        <v>365</v>
      </c>
      <c r="G12" s="223" t="s">
        <v>120</v>
      </c>
      <c r="H12" s="223" t="s">
        <v>119</v>
      </c>
      <c r="I12" s="223" t="s">
        <v>358</v>
      </c>
    </row>
    <row r="13" spans="1:9" x14ac:dyDescent="0.35">
      <c r="A13" s="224" t="s">
        <v>122</v>
      </c>
      <c r="B13" s="223">
        <v>9158850</v>
      </c>
      <c r="C13" s="223">
        <v>9047180</v>
      </c>
      <c r="D13" s="223">
        <v>9116754</v>
      </c>
      <c r="F13" s="224" t="s">
        <v>122</v>
      </c>
      <c r="G13" s="223">
        <v>9158851</v>
      </c>
      <c r="H13" s="223">
        <v>9047181</v>
      </c>
      <c r="I13" s="223">
        <v>9116775</v>
      </c>
    </row>
    <row r="14" spans="1:9" x14ac:dyDescent="0.35">
      <c r="A14" s="224" t="s">
        <v>84</v>
      </c>
      <c r="B14" s="223" t="s">
        <v>91</v>
      </c>
      <c r="C14" s="223">
        <v>9039093</v>
      </c>
      <c r="D14" s="223">
        <v>9117490</v>
      </c>
      <c r="F14" s="224" t="s">
        <v>84</v>
      </c>
      <c r="G14" s="223" t="s">
        <v>91</v>
      </c>
      <c r="H14" s="223">
        <v>9039095</v>
      </c>
      <c r="I14" s="223">
        <v>9117501</v>
      </c>
    </row>
    <row r="15" spans="1:9" x14ac:dyDescent="0.35">
      <c r="A15" s="224" t="s">
        <v>85</v>
      </c>
      <c r="B15" s="223">
        <v>9158954</v>
      </c>
      <c r="C15" s="223">
        <v>9046304</v>
      </c>
      <c r="D15" s="223">
        <v>9117473</v>
      </c>
      <c r="F15" s="224" t="s">
        <v>85</v>
      </c>
      <c r="G15" s="223">
        <v>9158955</v>
      </c>
      <c r="H15" s="223">
        <v>9046305</v>
      </c>
      <c r="I15" s="223">
        <v>9117474</v>
      </c>
    </row>
    <row r="16" spans="1:9" x14ac:dyDescent="0.35">
      <c r="A16" s="224" t="s">
        <v>123</v>
      </c>
      <c r="B16" s="223">
        <v>9158956</v>
      </c>
      <c r="C16" s="223">
        <v>9046294</v>
      </c>
      <c r="D16" s="223">
        <v>9116789</v>
      </c>
      <c r="F16" s="224" t="s">
        <v>123</v>
      </c>
      <c r="G16" s="223">
        <v>9158957</v>
      </c>
      <c r="H16" s="223">
        <v>9046295</v>
      </c>
      <c r="I16" s="223">
        <v>9116790</v>
      </c>
    </row>
    <row r="17" spans="1:9" x14ac:dyDescent="0.35">
      <c r="A17" s="224" t="s">
        <v>117</v>
      </c>
      <c r="B17" s="223">
        <v>9158958</v>
      </c>
      <c r="C17" s="223">
        <v>9046288</v>
      </c>
      <c r="D17" s="223">
        <v>9115820</v>
      </c>
      <c r="F17" s="224" t="s">
        <v>117</v>
      </c>
      <c r="G17" s="223">
        <v>9158959</v>
      </c>
      <c r="H17" s="223">
        <v>9046289</v>
      </c>
      <c r="I17" s="223">
        <v>9115821</v>
      </c>
    </row>
    <row r="18" spans="1:9" x14ac:dyDescent="0.35">
      <c r="A18" s="224" t="s">
        <v>124</v>
      </c>
      <c r="B18" s="223">
        <v>9158960</v>
      </c>
      <c r="C18" s="223">
        <v>9047171</v>
      </c>
      <c r="D18" s="223">
        <v>9117871</v>
      </c>
      <c r="F18" s="224" t="s">
        <v>124</v>
      </c>
      <c r="G18" s="223">
        <v>9158961</v>
      </c>
      <c r="H18" s="223">
        <v>9047172</v>
      </c>
      <c r="I18" s="223">
        <v>9117872</v>
      </c>
    </row>
    <row r="20" spans="1:9" x14ac:dyDescent="0.35">
      <c r="A20" s="225" t="s">
        <v>532</v>
      </c>
    </row>
    <row r="21" spans="1:9" x14ac:dyDescent="0.35">
      <c r="A21" s="721"/>
      <c r="B21" s="721"/>
      <c r="C21" s="721"/>
    </row>
    <row r="22" spans="1:9" x14ac:dyDescent="0.35">
      <c r="A22" s="223" t="s">
        <v>82</v>
      </c>
      <c r="B22" s="31">
        <v>9003473</v>
      </c>
      <c r="C22" s="31">
        <v>9003474</v>
      </c>
    </row>
    <row r="23" spans="1:9" x14ac:dyDescent="0.35">
      <c r="A23" s="223" t="s">
        <v>69</v>
      </c>
      <c r="B23" s="223">
        <v>9194623</v>
      </c>
      <c r="C23" s="223">
        <v>9194624</v>
      </c>
    </row>
    <row r="24" spans="1:9" x14ac:dyDescent="0.35">
      <c r="A24" s="223" t="s">
        <v>67</v>
      </c>
      <c r="B24" s="223">
        <v>9194625</v>
      </c>
      <c r="C24" s="223">
        <v>9194626</v>
      </c>
    </row>
    <row r="26" spans="1:9" x14ac:dyDescent="0.35">
      <c r="A26" t="s">
        <v>411</v>
      </c>
      <c r="F26" t="s">
        <v>412</v>
      </c>
    </row>
    <row r="27" spans="1:9" x14ac:dyDescent="0.35">
      <c r="A27" s="223" t="s">
        <v>533</v>
      </c>
      <c r="B27" s="223" t="s">
        <v>82</v>
      </c>
      <c r="C27" s="223" t="s">
        <v>69</v>
      </c>
      <c r="D27" s="223" t="s">
        <v>67</v>
      </c>
      <c r="F27" s="223" t="s">
        <v>533</v>
      </c>
      <c r="G27" s="223" t="s">
        <v>82</v>
      </c>
      <c r="H27" s="223" t="s">
        <v>69</v>
      </c>
      <c r="I27" s="223" t="s">
        <v>67</v>
      </c>
    </row>
    <row r="28" spans="1:9" x14ac:dyDescent="0.35">
      <c r="A28" s="224" t="s">
        <v>122</v>
      </c>
      <c r="B28" s="223">
        <v>9194390</v>
      </c>
      <c r="C28" s="223">
        <v>9194404</v>
      </c>
      <c r="D28" s="223">
        <v>9194418</v>
      </c>
      <c r="F28" s="224" t="s">
        <v>122</v>
      </c>
      <c r="G28" s="223">
        <v>9194391</v>
      </c>
      <c r="H28" s="223">
        <v>9194405</v>
      </c>
      <c r="I28" s="223">
        <v>9194419</v>
      </c>
    </row>
    <row r="29" spans="1:9" x14ac:dyDescent="0.35">
      <c r="A29" s="224" t="s">
        <v>84</v>
      </c>
      <c r="B29" s="223">
        <v>9194392</v>
      </c>
      <c r="C29" s="223">
        <v>9194406</v>
      </c>
      <c r="D29" s="223">
        <v>9194420</v>
      </c>
      <c r="F29" s="224" t="s">
        <v>84</v>
      </c>
      <c r="G29" s="223">
        <v>9194393</v>
      </c>
      <c r="H29" s="223">
        <v>9194407</v>
      </c>
      <c r="I29" s="223">
        <v>9194421</v>
      </c>
    </row>
    <row r="30" spans="1:9" x14ac:dyDescent="0.35">
      <c r="A30" s="224" t="s">
        <v>85</v>
      </c>
      <c r="B30" s="223">
        <v>9194394</v>
      </c>
      <c r="C30" s="223">
        <v>9194408</v>
      </c>
      <c r="D30" s="223">
        <v>9194422</v>
      </c>
      <c r="F30" s="224" t="s">
        <v>85</v>
      </c>
      <c r="G30" s="223">
        <v>9194395</v>
      </c>
      <c r="H30" s="223">
        <v>9194409</v>
      </c>
      <c r="I30" s="223">
        <v>9194423</v>
      </c>
    </row>
    <row r="31" spans="1:9" x14ac:dyDescent="0.35">
      <c r="A31" s="224" t="s">
        <v>123</v>
      </c>
      <c r="B31" s="223">
        <v>9194396</v>
      </c>
      <c r="C31" s="223">
        <v>9194410</v>
      </c>
      <c r="D31" s="223">
        <v>9194424</v>
      </c>
      <c r="F31" s="224" t="s">
        <v>123</v>
      </c>
      <c r="G31" s="223">
        <v>9194397</v>
      </c>
      <c r="H31" s="223">
        <v>9194411</v>
      </c>
      <c r="I31" s="223">
        <v>9194425</v>
      </c>
    </row>
    <row r="32" spans="1:9" x14ac:dyDescent="0.35">
      <c r="A32" s="224" t="s">
        <v>117</v>
      </c>
      <c r="B32" s="223">
        <v>9194398</v>
      </c>
      <c r="C32" s="223">
        <v>9194412</v>
      </c>
      <c r="D32" s="223">
        <v>9194426</v>
      </c>
      <c r="F32" s="224" t="s">
        <v>117</v>
      </c>
      <c r="G32" s="223">
        <v>9194399</v>
      </c>
      <c r="H32" s="223">
        <v>9194413</v>
      </c>
      <c r="I32" s="223">
        <v>9194427</v>
      </c>
    </row>
    <row r="33" spans="1:9" x14ac:dyDescent="0.35">
      <c r="A33" s="224" t="s">
        <v>124</v>
      </c>
      <c r="B33" s="223">
        <v>9194400</v>
      </c>
      <c r="C33" s="223">
        <v>9194414</v>
      </c>
      <c r="D33" s="223">
        <v>9194428</v>
      </c>
      <c r="F33" s="224" t="s">
        <v>124</v>
      </c>
      <c r="G33" s="223">
        <v>9194401</v>
      </c>
      <c r="H33" s="223">
        <v>9194415</v>
      </c>
      <c r="I33" s="223">
        <v>9194429</v>
      </c>
    </row>
    <row r="35" spans="1:9" x14ac:dyDescent="0.35">
      <c r="A35" s="225" t="s">
        <v>534</v>
      </c>
    </row>
    <row r="36" spans="1:9" x14ac:dyDescent="0.35">
      <c r="A36" s="721"/>
      <c r="B36" s="721"/>
      <c r="C36" s="721"/>
    </row>
    <row r="37" spans="1:9" x14ac:dyDescent="0.35">
      <c r="A37" s="223" t="s">
        <v>82</v>
      </c>
      <c r="B37" s="31">
        <v>1062501</v>
      </c>
      <c r="C37" s="31">
        <v>1062502</v>
      </c>
    </row>
    <row r="38" spans="1:9" x14ac:dyDescent="0.35">
      <c r="A38" s="223" t="s">
        <v>69</v>
      </c>
      <c r="B38" s="223">
        <v>9194627</v>
      </c>
      <c r="C38" s="223">
        <v>9194628</v>
      </c>
    </row>
    <row r="39" spans="1:9" x14ac:dyDescent="0.35">
      <c r="A39" s="223" t="s">
        <v>67</v>
      </c>
      <c r="B39" s="223">
        <v>9194629</v>
      </c>
      <c r="C39" s="223">
        <v>9194630</v>
      </c>
    </row>
    <row r="41" spans="1:9" x14ac:dyDescent="0.35">
      <c r="A41" s="225" t="s">
        <v>535</v>
      </c>
    </row>
    <row r="42" spans="1:9" x14ac:dyDescent="0.35">
      <c r="A42" s="721"/>
      <c r="B42" s="721"/>
      <c r="C42" s="721"/>
    </row>
    <row r="43" spans="1:9" x14ac:dyDescent="0.35">
      <c r="A43" s="223" t="s">
        <v>82</v>
      </c>
      <c r="B43" s="31">
        <v>9007355</v>
      </c>
      <c r="C43" s="31">
        <v>9007356</v>
      </c>
    </row>
    <row r="44" spans="1:9" x14ac:dyDescent="0.35">
      <c r="A44" s="223" t="s">
        <v>69</v>
      </c>
      <c r="B44" s="223">
        <v>9194635</v>
      </c>
      <c r="C44" s="223">
        <v>9194636</v>
      </c>
    </row>
    <row r="45" spans="1:9" x14ac:dyDescent="0.35">
      <c r="A45" s="223" t="s">
        <v>67</v>
      </c>
      <c r="B45" s="223">
        <v>9194637</v>
      </c>
      <c r="C45" s="223">
        <v>9194638</v>
      </c>
    </row>
    <row r="47" spans="1:9" x14ac:dyDescent="0.35">
      <c r="A47" t="s">
        <v>411</v>
      </c>
      <c r="F47" t="s">
        <v>412</v>
      </c>
    </row>
    <row r="48" spans="1:9" x14ac:dyDescent="0.35">
      <c r="A48" s="223" t="s">
        <v>366</v>
      </c>
      <c r="B48" s="223" t="s">
        <v>82</v>
      </c>
      <c r="C48" s="223" t="s">
        <v>69</v>
      </c>
      <c r="D48" s="223" t="s">
        <v>67</v>
      </c>
      <c r="F48" s="223" t="s">
        <v>366</v>
      </c>
      <c r="G48" s="223" t="s">
        <v>82</v>
      </c>
      <c r="H48" s="223" t="s">
        <v>69</v>
      </c>
      <c r="I48" s="223" t="s">
        <v>67</v>
      </c>
    </row>
    <row r="49" spans="1:9" x14ac:dyDescent="0.35">
      <c r="A49" s="224" t="s">
        <v>122</v>
      </c>
      <c r="B49" s="223">
        <v>9194522</v>
      </c>
      <c r="C49" s="223">
        <v>9194536</v>
      </c>
      <c r="D49" s="223">
        <v>9194550</v>
      </c>
      <c r="F49" s="224" t="s">
        <v>122</v>
      </c>
      <c r="G49" s="223">
        <v>9194523</v>
      </c>
      <c r="H49" s="223">
        <v>9194537</v>
      </c>
      <c r="I49" s="223">
        <v>9194551</v>
      </c>
    </row>
    <row r="50" spans="1:9" x14ac:dyDescent="0.35">
      <c r="A50" s="224" t="s">
        <v>84</v>
      </c>
      <c r="B50" s="223">
        <v>9194524</v>
      </c>
      <c r="C50" s="223">
        <v>9194538</v>
      </c>
      <c r="D50" s="223">
        <v>9194552</v>
      </c>
      <c r="F50" s="224" t="s">
        <v>84</v>
      </c>
      <c r="G50" s="223">
        <v>9194525</v>
      </c>
      <c r="H50" s="223">
        <v>9194539</v>
      </c>
      <c r="I50" s="223">
        <v>9194553</v>
      </c>
    </row>
    <row r="51" spans="1:9" x14ac:dyDescent="0.35">
      <c r="A51" s="224" t="s">
        <v>85</v>
      </c>
      <c r="B51" s="223">
        <v>9194526</v>
      </c>
      <c r="C51" s="223">
        <v>9194540</v>
      </c>
      <c r="D51" s="223">
        <v>9194554</v>
      </c>
      <c r="F51" s="224" t="s">
        <v>85</v>
      </c>
      <c r="G51" s="223">
        <v>9194527</v>
      </c>
      <c r="H51" s="223">
        <v>9194541</v>
      </c>
      <c r="I51" s="223">
        <v>9194555</v>
      </c>
    </row>
    <row r="52" spans="1:9" x14ac:dyDescent="0.35">
      <c r="A52" s="224" t="s">
        <v>123</v>
      </c>
      <c r="B52" s="223">
        <v>9194528</v>
      </c>
      <c r="C52" s="223">
        <v>9194542</v>
      </c>
      <c r="D52" s="223">
        <v>9194556</v>
      </c>
      <c r="F52" s="224" t="s">
        <v>123</v>
      </c>
      <c r="G52" s="223">
        <v>9194529</v>
      </c>
      <c r="H52" s="223">
        <v>9194543</v>
      </c>
      <c r="I52" s="223">
        <v>9194557</v>
      </c>
    </row>
    <row r="53" spans="1:9" x14ac:dyDescent="0.35">
      <c r="A53" s="224" t="s">
        <v>117</v>
      </c>
      <c r="B53" s="223">
        <v>9194530</v>
      </c>
      <c r="C53" s="223">
        <v>9194544</v>
      </c>
      <c r="D53" s="223">
        <v>9194558</v>
      </c>
      <c r="F53" s="224" t="s">
        <v>117</v>
      </c>
      <c r="G53" s="223">
        <v>9194531</v>
      </c>
      <c r="H53" s="223">
        <v>9194545</v>
      </c>
      <c r="I53" s="223">
        <v>9194559</v>
      </c>
    </row>
    <row r="54" spans="1:9" x14ac:dyDescent="0.35">
      <c r="A54" s="224" t="s">
        <v>124</v>
      </c>
      <c r="B54" s="223">
        <v>9194532</v>
      </c>
      <c r="C54" s="223">
        <v>9194546</v>
      </c>
      <c r="D54" s="223">
        <v>9194560</v>
      </c>
      <c r="F54" s="224" t="s">
        <v>124</v>
      </c>
      <c r="G54" s="223">
        <v>9194533</v>
      </c>
      <c r="H54" s="223">
        <v>9194547</v>
      </c>
      <c r="I54" s="223">
        <v>9194561</v>
      </c>
    </row>
    <row r="56" spans="1:9" x14ac:dyDescent="0.35">
      <c r="A56" s="225" t="s">
        <v>536</v>
      </c>
    </row>
    <row r="57" spans="1:9" x14ac:dyDescent="0.35">
      <c r="A57" s="721"/>
      <c r="B57" s="721"/>
      <c r="C57" s="721"/>
    </row>
    <row r="58" spans="1:9" x14ac:dyDescent="0.35">
      <c r="A58" s="223" t="s">
        <v>82</v>
      </c>
      <c r="B58" s="31">
        <v>9027831</v>
      </c>
      <c r="C58" s="31">
        <v>9027832</v>
      </c>
    </row>
    <row r="59" spans="1:9" x14ac:dyDescent="0.35">
      <c r="A59" s="223" t="s">
        <v>69</v>
      </c>
      <c r="B59" s="223">
        <v>9194639</v>
      </c>
      <c r="C59" s="223">
        <v>9194640</v>
      </c>
    </row>
    <row r="60" spans="1:9" x14ac:dyDescent="0.35">
      <c r="A60" s="223" t="s">
        <v>67</v>
      </c>
      <c r="B60" s="223">
        <v>9194641</v>
      </c>
      <c r="C60" s="223">
        <v>9194642</v>
      </c>
    </row>
    <row r="62" spans="1:9" x14ac:dyDescent="0.35">
      <c r="A62" s="223" t="s">
        <v>365</v>
      </c>
      <c r="B62" s="223" t="s">
        <v>109</v>
      </c>
      <c r="C62" s="223" t="s">
        <v>129</v>
      </c>
      <c r="D62" s="223"/>
      <c r="F62" s="223" t="s">
        <v>365</v>
      </c>
      <c r="G62" s="223" t="s">
        <v>109</v>
      </c>
      <c r="H62" s="223" t="s">
        <v>129</v>
      </c>
      <c r="I62" s="223"/>
    </row>
    <row r="63" spans="1:9" x14ac:dyDescent="0.35">
      <c r="A63" s="224" t="s">
        <v>122</v>
      </c>
      <c r="B63" s="223">
        <v>9243707</v>
      </c>
      <c r="C63" s="223">
        <v>9243716</v>
      </c>
      <c r="D63" s="223"/>
      <c r="F63" s="224" t="s">
        <v>122</v>
      </c>
      <c r="G63" s="223">
        <v>9243708</v>
      </c>
      <c r="H63" s="223">
        <v>9243717</v>
      </c>
      <c r="I63" s="223"/>
    </row>
    <row r="64" spans="1:9" x14ac:dyDescent="0.35">
      <c r="A64" s="224" t="s">
        <v>84</v>
      </c>
      <c r="B64" s="223">
        <v>9243710</v>
      </c>
      <c r="C64" s="223">
        <v>9243719</v>
      </c>
      <c r="D64" s="223"/>
      <c r="F64" s="224" t="s">
        <v>84</v>
      </c>
      <c r="G64" s="223">
        <v>9243711</v>
      </c>
      <c r="H64" s="223">
        <v>9243720</v>
      </c>
      <c r="I64" s="223"/>
    </row>
    <row r="65" spans="1:9" x14ac:dyDescent="0.35">
      <c r="A65" s="224" t="s">
        <v>85</v>
      </c>
      <c r="B65" s="223">
        <v>9243713</v>
      </c>
      <c r="C65" s="223">
        <v>9243722</v>
      </c>
      <c r="D65" s="223"/>
      <c r="F65" s="224" t="s">
        <v>85</v>
      </c>
      <c r="G65" s="223">
        <v>9243714</v>
      </c>
      <c r="H65" s="223">
        <v>9243723</v>
      </c>
      <c r="I65" s="223"/>
    </row>
    <row r="66" spans="1:9" x14ac:dyDescent="0.35">
      <c r="A66" s="224" t="s">
        <v>123</v>
      </c>
      <c r="B66" s="223" t="s">
        <v>537</v>
      </c>
      <c r="C66" s="223">
        <v>9243725</v>
      </c>
      <c r="D66" s="223"/>
      <c r="F66" s="224" t="s">
        <v>123</v>
      </c>
      <c r="G66" s="223" t="s">
        <v>537</v>
      </c>
      <c r="H66" s="223">
        <v>9243726</v>
      </c>
      <c r="I66" s="223"/>
    </row>
    <row r="67" spans="1:9" x14ac:dyDescent="0.35">
      <c r="A67" s="224" t="s">
        <v>117</v>
      </c>
      <c r="B67" s="223" t="s">
        <v>537</v>
      </c>
      <c r="C67" s="223">
        <v>9243728</v>
      </c>
      <c r="D67" s="223"/>
      <c r="F67" s="224" t="s">
        <v>117</v>
      </c>
      <c r="G67" s="223" t="s">
        <v>537</v>
      </c>
      <c r="H67" s="223">
        <v>9243729</v>
      </c>
      <c r="I67" s="223"/>
    </row>
    <row r="68" spans="1:9" x14ac:dyDescent="0.35">
      <c r="A68" s="224" t="s">
        <v>124</v>
      </c>
      <c r="B68" s="223" t="s">
        <v>537</v>
      </c>
      <c r="C68" s="223">
        <v>9243731</v>
      </c>
      <c r="D68" s="223"/>
      <c r="F68" s="224" t="s">
        <v>124</v>
      </c>
      <c r="G68" s="223" t="s">
        <v>537</v>
      </c>
      <c r="H68" s="223">
        <v>9243732</v>
      </c>
      <c r="I68" s="223"/>
    </row>
  </sheetData>
  <mergeCells count="7">
    <mergeCell ref="A57:C57"/>
    <mergeCell ref="A1:C1"/>
    <mergeCell ref="A7:C7"/>
    <mergeCell ref="A21:C21"/>
    <mergeCell ref="F1:H1"/>
    <mergeCell ref="A36:C36"/>
    <mergeCell ref="A42:C42"/>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9B2694-0B80-49EC-8DC1-5F851C3BE1C9}">
  <sheetPr codeName="Лист49"/>
  <dimension ref="A1:I68"/>
  <sheetViews>
    <sheetView zoomScale="90" zoomScaleNormal="90" workbookViewId="0">
      <selection activeCell="N16" sqref="N16"/>
    </sheetView>
  </sheetViews>
  <sheetFormatPr defaultRowHeight="14.5" x14ac:dyDescent="0.35"/>
  <cols>
    <col min="1" max="1" width="20.453125" customWidth="1"/>
    <col min="6" max="6" width="17.1796875" customWidth="1"/>
    <col min="8" max="8" width="16.08984375" customWidth="1"/>
  </cols>
  <sheetData>
    <row r="1" spans="1:9" x14ac:dyDescent="0.35">
      <c r="A1" s="721" t="s">
        <v>531</v>
      </c>
      <c r="B1" s="721"/>
      <c r="C1" s="721"/>
      <c r="F1" s="819"/>
      <c r="G1" s="819"/>
      <c r="H1" s="819"/>
    </row>
    <row r="2" spans="1:9" x14ac:dyDescent="0.35">
      <c r="A2" s="234"/>
      <c r="B2" s="234" t="s">
        <v>246</v>
      </c>
      <c r="C2" s="234" t="s">
        <v>412</v>
      </c>
      <c r="F2" s="58"/>
      <c r="G2" s="58"/>
      <c r="H2" s="58"/>
    </row>
    <row r="3" spans="1:9" x14ac:dyDescent="0.35">
      <c r="A3" s="234" t="s">
        <v>82</v>
      </c>
      <c r="B3" s="234">
        <v>1063801</v>
      </c>
      <c r="C3" s="234">
        <v>1063802</v>
      </c>
      <c r="F3" s="58"/>
      <c r="G3" s="58"/>
      <c r="H3" s="58"/>
    </row>
    <row r="4" spans="1:9" x14ac:dyDescent="0.35">
      <c r="A4" s="234" t="s">
        <v>69</v>
      </c>
      <c r="B4" s="234">
        <v>1063803</v>
      </c>
      <c r="C4" s="234">
        <v>1063804</v>
      </c>
      <c r="F4" s="58"/>
      <c r="G4" s="58"/>
      <c r="H4" s="58"/>
    </row>
    <row r="5" spans="1:9" ht="14" customHeight="1" x14ac:dyDescent="0.35">
      <c r="A5" s="234" t="s">
        <v>67</v>
      </c>
      <c r="B5" s="234" t="s">
        <v>91</v>
      </c>
      <c r="C5" s="234" t="s">
        <v>91</v>
      </c>
      <c r="F5" s="58"/>
      <c r="G5" s="58"/>
      <c r="H5" s="58"/>
    </row>
    <row r="6" spans="1:9" ht="14" customHeight="1" x14ac:dyDescent="0.35">
      <c r="A6" s="58"/>
      <c r="B6" s="58"/>
      <c r="C6" s="58"/>
    </row>
    <row r="7" spans="1:9" x14ac:dyDescent="0.35">
      <c r="A7" s="721" t="s">
        <v>15</v>
      </c>
      <c r="B7" s="721"/>
      <c r="C7" s="721"/>
    </row>
    <row r="8" spans="1:9" x14ac:dyDescent="0.35">
      <c r="A8" s="234" t="s">
        <v>82</v>
      </c>
      <c r="B8" s="31">
        <v>9081916</v>
      </c>
      <c r="C8" s="234"/>
    </row>
    <row r="9" spans="1:9" x14ac:dyDescent="0.35">
      <c r="A9" s="234" t="s">
        <v>69</v>
      </c>
      <c r="B9" s="234">
        <v>9104095</v>
      </c>
      <c r="C9" s="234"/>
    </row>
    <row r="10" spans="1:9" x14ac:dyDescent="0.35">
      <c r="A10" s="234" t="s">
        <v>67</v>
      </c>
      <c r="B10" s="234" t="s">
        <v>91</v>
      </c>
      <c r="C10" s="234"/>
    </row>
    <row r="12" spans="1:9" x14ac:dyDescent="0.35">
      <c r="A12" s="234" t="s">
        <v>365</v>
      </c>
      <c r="B12" s="234" t="s">
        <v>120</v>
      </c>
      <c r="C12" s="234" t="s">
        <v>119</v>
      </c>
      <c r="D12" s="234" t="s">
        <v>358</v>
      </c>
      <c r="F12" s="234" t="s">
        <v>365</v>
      </c>
      <c r="G12" s="234" t="s">
        <v>120</v>
      </c>
      <c r="H12" s="234" t="s">
        <v>119</v>
      </c>
      <c r="I12" s="234" t="s">
        <v>358</v>
      </c>
    </row>
    <row r="13" spans="1:9" x14ac:dyDescent="0.35">
      <c r="A13" s="224" t="s">
        <v>122</v>
      </c>
      <c r="B13" s="234">
        <v>9158850</v>
      </c>
      <c r="C13" s="234">
        <v>9047180</v>
      </c>
      <c r="D13" s="234">
        <v>9116754</v>
      </c>
      <c r="F13" s="224" t="s">
        <v>122</v>
      </c>
      <c r="G13" s="234">
        <v>9158851</v>
      </c>
      <c r="H13" s="234">
        <v>9047181</v>
      </c>
      <c r="I13" s="234">
        <v>9116775</v>
      </c>
    </row>
    <row r="14" spans="1:9" x14ac:dyDescent="0.35">
      <c r="A14" s="224" t="s">
        <v>84</v>
      </c>
      <c r="B14" s="234" t="s">
        <v>91</v>
      </c>
      <c r="C14" s="234">
        <v>9039093</v>
      </c>
      <c r="D14" s="234">
        <v>9117490</v>
      </c>
      <c r="F14" s="224" t="s">
        <v>84</v>
      </c>
      <c r="G14" s="234" t="s">
        <v>91</v>
      </c>
      <c r="H14" s="234">
        <v>9039095</v>
      </c>
      <c r="I14" s="234">
        <v>9117501</v>
      </c>
    </row>
    <row r="15" spans="1:9" x14ac:dyDescent="0.35">
      <c r="A15" s="224" t="s">
        <v>85</v>
      </c>
      <c r="B15" s="234">
        <v>9158954</v>
      </c>
      <c r="C15" s="234">
        <v>9046304</v>
      </c>
      <c r="D15" s="234">
        <v>9117473</v>
      </c>
      <c r="F15" s="224" t="s">
        <v>85</v>
      </c>
      <c r="G15" s="234">
        <v>9158955</v>
      </c>
      <c r="H15" s="234">
        <v>9046305</v>
      </c>
      <c r="I15" s="234">
        <v>9117474</v>
      </c>
    </row>
    <row r="16" spans="1:9" x14ac:dyDescent="0.35">
      <c r="A16" s="224" t="s">
        <v>123</v>
      </c>
      <c r="B16" s="234">
        <v>9158956</v>
      </c>
      <c r="C16" s="234">
        <v>9046294</v>
      </c>
      <c r="D16" s="234">
        <v>9116789</v>
      </c>
      <c r="F16" s="224" t="s">
        <v>123</v>
      </c>
      <c r="G16" s="234">
        <v>9158957</v>
      </c>
      <c r="H16" s="234">
        <v>9046295</v>
      </c>
      <c r="I16" s="234">
        <v>9116790</v>
      </c>
    </row>
    <row r="17" spans="1:9" x14ac:dyDescent="0.35">
      <c r="A17" s="224" t="s">
        <v>117</v>
      </c>
      <c r="B17" s="234">
        <v>9158958</v>
      </c>
      <c r="C17" s="234">
        <v>9046288</v>
      </c>
      <c r="D17" s="234">
        <v>9115820</v>
      </c>
      <c r="F17" s="224" t="s">
        <v>117</v>
      </c>
      <c r="G17" s="234">
        <v>9158959</v>
      </c>
      <c r="H17" s="234">
        <v>9046289</v>
      </c>
      <c r="I17" s="234">
        <v>9115821</v>
      </c>
    </row>
    <row r="18" spans="1:9" x14ac:dyDescent="0.35">
      <c r="A18" s="224" t="s">
        <v>124</v>
      </c>
      <c r="B18" s="234">
        <v>9158960</v>
      </c>
      <c r="C18" s="234">
        <v>9047171</v>
      </c>
      <c r="D18" s="234">
        <v>9117871</v>
      </c>
      <c r="F18" s="224" t="s">
        <v>124</v>
      </c>
      <c r="G18" s="234">
        <v>9158961</v>
      </c>
      <c r="H18" s="234">
        <v>9047172</v>
      </c>
      <c r="I18" s="234">
        <v>9117872</v>
      </c>
    </row>
    <row r="20" spans="1:9" x14ac:dyDescent="0.35">
      <c r="A20" s="225" t="s">
        <v>532</v>
      </c>
    </row>
    <row r="21" spans="1:9" x14ac:dyDescent="0.35">
      <c r="A21" s="721"/>
      <c r="B21" s="721"/>
      <c r="C21" s="721"/>
    </row>
    <row r="22" spans="1:9" x14ac:dyDescent="0.35">
      <c r="A22" s="234" t="s">
        <v>82</v>
      </c>
      <c r="B22" s="31">
        <v>9003473</v>
      </c>
      <c r="C22" s="31">
        <v>9003474</v>
      </c>
    </row>
    <row r="23" spans="1:9" x14ac:dyDescent="0.35">
      <c r="A23" s="234" t="s">
        <v>69</v>
      </c>
      <c r="B23" s="234">
        <v>9194623</v>
      </c>
      <c r="C23" s="234">
        <v>9194624</v>
      </c>
    </row>
    <row r="24" spans="1:9" x14ac:dyDescent="0.35">
      <c r="A24" s="234" t="s">
        <v>67</v>
      </c>
      <c r="B24" s="234">
        <v>9194625</v>
      </c>
      <c r="C24" s="234">
        <v>9194626</v>
      </c>
    </row>
    <row r="26" spans="1:9" x14ac:dyDescent="0.35">
      <c r="A26" t="s">
        <v>411</v>
      </c>
      <c r="F26" t="s">
        <v>412</v>
      </c>
    </row>
    <row r="27" spans="1:9" x14ac:dyDescent="0.35">
      <c r="A27" s="234" t="s">
        <v>533</v>
      </c>
      <c r="B27" s="234" t="s">
        <v>82</v>
      </c>
      <c r="C27" s="234" t="s">
        <v>69</v>
      </c>
      <c r="D27" s="234" t="s">
        <v>67</v>
      </c>
      <c r="F27" s="234" t="s">
        <v>533</v>
      </c>
      <c r="G27" s="234" t="s">
        <v>82</v>
      </c>
      <c r="H27" s="234" t="s">
        <v>69</v>
      </c>
      <c r="I27" s="234" t="s">
        <v>67</v>
      </c>
    </row>
    <row r="28" spans="1:9" x14ac:dyDescent="0.35">
      <c r="A28" s="224" t="s">
        <v>122</v>
      </c>
      <c r="B28" s="234">
        <v>1062013</v>
      </c>
      <c r="C28" s="234">
        <v>1062509</v>
      </c>
      <c r="D28" s="234" t="s">
        <v>91</v>
      </c>
      <c r="F28" s="224" t="s">
        <v>122</v>
      </c>
      <c r="G28" s="234">
        <v>1062014</v>
      </c>
      <c r="H28" s="234">
        <v>1062510</v>
      </c>
      <c r="I28" s="234" t="s">
        <v>91</v>
      </c>
    </row>
    <row r="29" spans="1:9" x14ac:dyDescent="0.35">
      <c r="A29" s="224" t="s">
        <v>84</v>
      </c>
      <c r="B29" s="234">
        <v>9019688</v>
      </c>
      <c r="C29" s="234">
        <v>9104148</v>
      </c>
      <c r="D29" s="234" t="s">
        <v>91</v>
      </c>
      <c r="F29" s="224" t="s">
        <v>84</v>
      </c>
      <c r="G29" s="234">
        <v>9019689</v>
      </c>
      <c r="H29" s="234">
        <v>9104149</v>
      </c>
      <c r="I29" s="234" t="s">
        <v>91</v>
      </c>
    </row>
    <row r="30" spans="1:9" x14ac:dyDescent="0.35">
      <c r="A30" s="224" t="s">
        <v>85</v>
      </c>
      <c r="B30" s="234">
        <v>1062015</v>
      </c>
      <c r="C30" s="234">
        <v>1062511</v>
      </c>
      <c r="D30" s="234" t="s">
        <v>91</v>
      </c>
      <c r="F30" s="224" t="s">
        <v>85</v>
      </c>
      <c r="G30" s="234">
        <v>1062016</v>
      </c>
      <c r="H30" s="234">
        <v>1062512</v>
      </c>
      <c r="I30" s="234" t="s">
        <v>91</v>
      </c>
    </row>
    <row r="31" spans="1:9" x14ac:dyDescent="0.35">
      <c r="A31" s="224" t="s">
        <v>123</v>
      </c>
      <c r="B31" s="234">
        <v>1062017</v>
      </c>
      <c r="C31" s="234">
        <v>1062513</v>
      </c>
      <c r="D31" s="234" t="s">
        <v>91</v>
      </c>
      <c r="F31" s="224" t="s">
        <v>123</v>
      </c>
      <c r="G31" s="234">
        <v>1062018</v>
      </c>
      <c r="H31" s="234">
        <v>1062514</v>
      </c>
      <c r="I31" s="234" t="s">
        <v>91</v>
      </c>
    </row>
    <row r="32" spans="1:9" x14ac:dyDescent="0.35">
      <c r="A32" s="224" t="s">
        <v>117</v>
      </c>
      <c r="B32" s="234">
        <v>9015793</v>
      </c>
      <c r="C32" s="234">
        <v>1062454</v>
      </c>
      <c r="D32" s="234" t="s">
        <v>91</v>
      </c>
      <c r="F32" s="224" t="s">
        <v>117</v>
      </c>
      <c r="G32" s="234">
        <v>9015794</v>
      </c>
      <c r="H32" s="234">
        <v>1062455</v>
      </c>
      <c r="I32" s="234" t="s">
        <v>91</v>
      </c>
    </row>
    <row r="33" spans="1:9" x14ac:dyDescent="0.35">
      <c r="A33" s="224" t="s">
        <v>124</v>
      </c>
      <c r="B33" s="234">
        <v>1062521</v>
      </c>
      <c r="C33" s="234">
        <v>1062515</v>
      </c>
      <c r="D33" s="234" t="s">
        <v>91</v>
      </c>
      <c r="F33" s="224" t="s">
        <v>124</v>
      </c>
      <c r="G33" s="234">
        <v>1062522</v>
      </c>
      <c r="H33" s="234">
        <v>1062516</v>
      </c>
      <c r="I33" s="234" t="s">
        <v>91</v>
      </c>
    </row>
    <row r="35" spans="1:9" x14ac:dyDescent="0.35">
      <c r="A35" s="225" t="s">
        <v>534</v>
      </c>
    </row>
    <row r="36" spans="1:9" x14ac:dyDescent="0.35">
      <c r="A36" s="721"/>
      <c r="B36" s="721"/>
      <c r="C36" s="721"/>
    </row>
    <row r="37" spans="1:9" x14ac:dyDescent="0.35">
      <c r="A37" s="234" t="s">
        <v>82</v>
      </c>
      <c r="B37" s="31">
        <v>1062501</v>
      </c>
      <c r="C37" s="31">
        <v>1062502</v>
      </c>
    </row>
    <row r="38" spans="1:9" x14ac:dyDescent="0.35">
      <c r="A38" s="234" t="s">
        <v>69</v>
      </c>
      <c r="B38" s="234">
        <v>9194627</v>
      </c>
      <c r="C38" s="234">
        <v>9194628</v>
      </c>
    </row>
    <row r="39" spans="1:9" x14ac:dyDescent="0.35">
      <c r="A39" s="234" t="s">
        <v>67</v>
      </c>
      <c r="B39" s="234">
        <v>9194629</v>
      </c>
      <c r="C39" s="234">
        <v>9194630</v>
      </c>
    </row>
    <row r="41" spans="1:9" x14ac:dyDescent="0.35">
      <c r="A41" s="225" t="s">
        <v>535</v>
      </c>
    </row>
    <row r="42" spans="1:9" x14ac:dyDescent="0.35">
      <c r="A42" s="721"/>
      <c r="B42" s="721"/>
      <c r="C42" s="721"/>
    </row>
    <row r="43" spans="1:9" x14ac:dyDescent="0.35">
      <c r="A43" s="234" t="s">
        <v>82</v>
      </c>
      <c r="B43" s="31">
        <v>9007355</v>
      </c>
      <c r="C43" s="31">
        <v>9007356</v>
      </c>
    </row>
    <row r="44" spans="1:9" x14ac:dyDescent="0.35">
      <c r="A44" s="234" t="s">
        <v>69</v>
      </c>
      <c r="B44" s="234">
        <v>9194635</v>
      </c>
      <c r="C44" s="234">
        <v>9194636</v>
      </c>
    </row>
    <row r="45" spans="1:9" x14ac:dyDescent="0.35">
      <c r="A45" s="234" t="s">
        <v>67</v>
      </c>
      <c r="B45" s="234">
        <v>9194637</v>
      </c>
      <c r="C45" s="234">
        <v>9194638</v>
      </c>
    </row>
    <row r="47" spans="1:9" x14ac:dyDescent="0.35">
      <c r="A47" t="s">
        <v>411</v>
      </c>
      <c r="F47" t="s">
        <v>412</v>
      </c>
    </row>
    <row r="48" spans="1:9" x14ac:dyDescent="0.35">
      <c r="A48" s="234" t="s">
        <v>366</v>
      </c>
      <c r="B48" s="234" t="s">
        <v>82</v>
      </c>
      <c r="C48" s="234" t="s">
        <v>69</v>
      </c>
      <c r="D48" s="234" t="s">
        <v>67</v>
      </c>
      <c r="F48" s="234" t="s">
        <v>366</v>
      </c>
      <c r="G48" s="234" t="s">
        <v>82</v>
      </c>
      <c r="H48" s="234" t="s">
        <v>69</v>
      </c>
      <c r="I48" s="234" t="s">
        <v>67</v>
      </c>
    </row>
    <row r="49" spans="1:9" x14ac:dyDescent="0.35">
      <c r="A49" s="224" t="s">
        <v>122</v>
      </c>
      <c r="B49" s="234">
        <v>1068510</v>
      </c>
      <c r="C49" s="234">
        <v>1070625</v>
      </c>
      <c r="D49" s="234" t="s">
        <v>91</v>
      </c>
      <c r="F49" s="224" t="s">
        <v>122</v>
      </c>
      <c r="G49" s="234"/>
      <c r="H49" s="234"/>
      <c r="I49" s="234" t="s">
        <v>91</v>
      </c>
    </row>
    <row r="50" spans="1:9" x14ac:dyDescent="0.35">
      <c r="A50" s="224" t="s">
        <v>84</v>
      </c>
      <c r="B50" s="234">
        <v>9011019</v>
      </c>
      <c r="C50" s="234">
        <v>9102591</v>
      </c>
      <c r="D50" s="234" t="s">
        <v>91</v>
      </c>
      <c r="F50" s="224" t="s">
        <v>84</v>
      </c>
      <c r="G50" s="234"/>
      <c r="H50" s="234"/>
      <c r="I50" s="234" t="s">
        <v>91</v>
      </c>
    </row>
    <row r="51" spans="1:9" x14ac:dyDescent="0.35">
      <c r="A51" s="224" t="s">
        <v>85</v>
      </c>
      <c r="B51" s="234">
        <v>1070630</v>
      </c>
      <c r="C51" s="234">
        <v>1070628</v>
      </c>
      <c r="D51" s="234" t="s">
        <v>91</v>
      </c>
      <c r="F51" s="224" t="s">
        <v>85</v>
      </c>
      <c r="G51" s="234"/>
      <c r="H51" s="234"/>
      <c r="I51" s="234" t="s">
        <v>91</v>
      </c>
    </row>
    <row r="52" spans="1:9" x14ac:dyDescent="0.35">
      <c r="A52" s="224" t="s">
        <v>123</v>
      </c>
      <c r="B52" s="234">
        <v>1063675</v>
      </c>
      <c r="C52" s="234">
        <v>1063676</v>
      </c>
      <c r="D52" s="234" t="s">
        <v>91</v>
      </c>
      <c r="F52" s="224" t="s">
        <v>123</v>
      </c>
      <c r="G52" s="234"/>
      <c r="H52" s="234"/>
      <c r="I52" s="234" t="s">
        <v>91</v>
      </c>
    </row>
    <row r="53" spans="1:9" x14ac:dyDescent="0.35">
      <c r="A53" s="224" t="s">
        <v>117</v>
      </c>
      <c r="B53" s="234">
        <v>1062394</v>
      </c>
      <c r="C53" s="234">
        <v>1062549</v>
      </c>
      <c r="D53" s="234" t="s">
        <v>91</v>
      </c>
      <c r="F53" s="224" t="s">
        <v>117</v>
      </c>
      <c r="G53" s="234"/>
      <c r="H53" s="234"/>
      <c r="I53" s="234" t="s">
        <v>91</v>
      </c>
    </row>
    <row r="54" spans="1:9" x14ac:dyDescent="0.35">
      <c r="A54" s="224" t="s">
        <v>124</v>
      </c>
      <c r="B54" s="234">
        <v>1063677</v>
      </c>
      <c r="C54" s="234">
        <v>1063678</v>
      </c>
      <c r="D54" s="234" t="s">
        <v>91</v>
      </c>
      <c r="F54" s="224" t="s">
        <v>124</v>
      </c>
      <c r="G54" s="234"/>
      <c r="H54" s="234"/>
      <c r="I54" s="234" t="s">
        <v>91</v>
      </c>
    </row>
    <row r="56" spans="1:9" x14ac:dyDescent="0.35">
      <c r="A56" s="225" t="s">
        <v>536</v>
      </c>
    </row>
    <row r="57" spans="1:9" x14ac:dyDescent="0.35">
      <c r="A57" s="721"/>
      <c r="B57" s="721"/>
      <c r="C57" s="721"/>
    </row>
    <row r="58" spans="1:9" x14ac:dyDescent="0.35">
      <c r="A58" s="234" t="s">
        <v>82</v>
      </c>
      <c r="B58" s="31">
        <v>9027831</v>
      </c>
      <c r="C58" s="31">
        <v>9027832</v>
      </c>
    </row>
    <row r="59" spans="1:9" x14ac:dyDescent="0.35">
      <c r="A59" s="234" t="s">
        <v>69</v>
      </c>
      <c r="B59" s="234">
        <v>9194639</v>
      </c>
      <c r="C59" s="234">
        <v>9194640</v>
      </c>
    </row>
    <row r="60" spans="1:9" x14ac:dyDescent="0.35">
      <c r="A60" s="234" t="s">
        <v>67</v>
      </c>
      <c r="B60" s="234">
        <v>9194641</v>
      </c>
      <c r="C60" s="234">
        <v>9194642</v>
      </c>
    </row>
    <row r="62" spans="1:9" x14ac:dyDescent="0.35">
      <c r="A62" s="234" t="s">
        <v>365</v>
      </c>
      <c r="B62" s="234" t="s">
        <v>109</v>
      </c>
      <c r="C62" s="234" t="s">
        <v>129</v>
      </c>
      <c r="D62" s="234"/>
      <c r="F62" s="234" t="s">
        <v>365</v>
      </c>
      <c r="G62" s="234" t="s">
        <v>109</v>
      </c>
      <c r="H62" s="234" t="s">
        <v>129</v>
      </c>
      <c r="I62" s="234"/>
    </row>
    <row r="63" spans="1:9" x14ac:dyDescent="0.35">
      <c r="A63" s="224" t="s">
        <v>122</v>
      </c>
      <c r="B63" s="234">
        <v>9243707</v>
      </c>
      <c r="C63" s="234">
        <v>9243716</v>
      </c>
      <c r="D63" s="234"/>
      <c r="F63" s="224" t="s">
        <v>122</v>
      </c>
      <c r="G63" s="234">
        <v>9243708</v>
      </c>
      <c r="H63" s="234">
        <v>9243717</v>
      </c>
      <c r="I63" s="234"/>
    </row>
    <row r="64" spans="1:9" x14ac:dyDescent="0.35">
      <c r="A64" s="224" t="s">
        <v>84</v>
      </c>
      <c r="B64" s="234">
        <v>9243710</v>
      </c>
      <c r="C64" s="234">
        <v>9243719</v>
      </c>
      <c r="D64" s="234"/>
      <c r="F64" s="224" t="s">
        <v>84</v>
      </c>
      <c r="G64" s="234">
        <v>9243711</v>
      </c>
      <c r="H64" s="234">
        <v>9243720</v>
      </c>
      <c r="I64" s="234"/>
    </row>
    <row r="65" spans="1:9" x14ac:dyDescent="0.35">
      <c r="A65" s="224" t="s">
        <v>85</v>
      </c>
      <c r="B65" s="234">
        <v>9243713</v>
      </c>
      <c r="C65" s="234">
        <v>9243722</v>
      </c>
      <c r="D65" s="234"/>
      <c r="F65" s="224" t="s">
        <v>85</v>
      </c>
      <c r="G65" s="234">
        <v>9243714</v>
      </c>
      <c r="H65" s="234">
        <v>9243723</v>
      </c>
      <c r="I65" s="234"/>
    </row>
    <row r="66" spans="1:9" x14ac:dyDescent="0.35">
      <c r="A66" s="224" t="s">
        <v>123</v>
      </c>
      <c r="B66" s="234" t="s">
        <v>537</v>
      </c>
      <c r="C66" s="234">
        <v>9243725</v>
      </c>
      <c r="D66" s="234"/>
      <c r="F66" s="224" t="s">
        <v>123</v>
      </c>
      <c r="G66" s="234" t="s">
        <v>537</v>
      </c>
      <c r="H66" s="234">
        <v>9243726</v>
      </c>
      <c r="I66" s="234"/>
    </row>
    <row r="67" spans="1:9" x14ac:dyDescent="0.35">
      <c r="A67" s="224" t="s">
        <v>117</v>
      </c>
      <c r="B67" s="234" t="s">
        <v>537</v>
      </c>
      <c r="C67" s="234">
        <v>9243728</v>
      </c>
      <c r="D67" s="234"/>
      <c r="F67" s="224" t="s">
        <v>117</v>
      </c>
      <c r="G67" s="234" t="s">
        <v>537</v>
      </c>
      <c r="H67" s="234">
        <v>9243729</v>
      </c>
      <c r="I67" s="234"/>
    </row>
    <row r="68" spans="1:9" x14ac:dyDescent="0.35">
      <c r="A68" s="224" t="s">
        <v>124</v>
      </c>
      <c r="B68" s="234" t="s">
        <v>537</v>
      </c>
      <c r="C68" s="234">
        <v>9243731</v>
      </c>
      <c r="D68" s="234"/>
      <c r="F68" s="224" t="s">
        <v>124</v>
      </c>
      <c r="G68" s="234" t="s">
        <v>537</v>
      </c>
      <c r="H68" s="234">
        <v>9243732</v>
      </c>
      <c r="I68" s="234"/>
    </row>
  </sheetData>
  <mergeCells count="7">
    <mergeCell ref="A57:C57"/>
    <mergeCell ref="A1:C1"/>
    <mergeCell ref="F1:H1"/>
    <mergeCell ref="A7:C7"/>
    <mergeCell ref="A21:C21"/>
    <mergeCell ref="A36:C36"/>
    <mergeCell ref="A42:C42"/>
  </mergeCell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4DF2D1-6153-4D60-B7E7-34C2825A695B}">
  <sheetPr codeName="Лист13">
    <tabColor rgb="FF92D050"/>
  </sheetPr>
  <dimension ref="A1:L248"/>
  <sheetViews>
    <sheetView showRowColHeaders="0" zoomScale="70" zoomScaleNormal="70" workbookViewId="0">
      <pane ySplit="1" topLeftCell="A2" activePane="bottomLeft" state="frozen"/>
      <selection pane="bottomLeft" activeCell="I59" sqref="I59"/>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2" width="30.453125" style="13" customWidth="1"/>
    <col min="13" max="16384" width="9.1796875" style="13"/>
  </cols>
  <sheetData>
    <row r="1" spans="1:12" s="192" customFormat="1" ht="70.5" customHeight="1" x14ac:dyDescent="0.35">
      <c r="A1" s="691" t="s">
        <v>790</v>
      </c>
      <c r="B1" s="691"/>
      <c r="C1" s="691"/>
      <c r="D1" s="691"/>
      <c r="E1" s="691"/>
      <c r="F1" s="691"/>
      <c r="G1" s="691"/>
      <c r="H1" s="691"/>
      <c r="I1" s="691"/>
      <c r="J1" s="691"/>
      <c r="K1" s="691"/>
      <c r="L1" s="691"/>
    </row>
    <row r="2" spans="1:12" ht="172.5" customHeight="1" x14ac:dyDescent="0.35"/>
    <row r="3" spans="1:12" ht="15.5" customHeight="1" x14ac:dyDescent="0.35"/>
    <row r="4" spans="1:12" ht="15.5" customHeight="1" thickBot="1" x14ac:dyDescent="0.4"/>
    <row r="5" spans="1:12" ht="18.5" customHeight="1" x14ac:dyDescent="0.35">
      <c r="B5" s="544" t="s">
        <v>791</v>
      </c>
      <c r="C5" s="394" t="s">
        <v>793</v>
      </c>
      <c r="D5" s="737">
        <v>1</v>
      </c>
      <c r="E5" s="739">
        <f>SUM(E10:E13)</f>
        <v>19806.5</v>
      </c>
      <c r="H5" s="544" t="s">
        <v>791</v>
      </c>
      <c r="I5" s="394" t="s">
        <v>4876</v>
      </c>
      <c r="J5" s="737">
        <v>1</v>
      </c>
      <c r="K5" s="739">
        <f>SUM(K10:K13)</f>
        <v>21919.65</v>
      </c>
    </row>
    <row r="6" spans="1:12" ht="18.5" customHeight="1" x14ac:dyDescent="0.35">
      <c r="B6" s="545" t="s">
        <v>792</v>
      </c>
      <c r="C6" s="393" t="s">
        <v>796</v>
      </c>
      <c r="D6" s="738"/>
      <c r="E6" s="740"/>
      <c r="H6" s="545" t="s">
        <v>792</v>
      </c>
      <c r="I6" s="393" t="s">
        <v>794</v>
      </c>
      <c r="J6" s="738"/>
      <c r="K6" s="740"/>
    </row>
    <row r="7" spans="1:12" ht="18.5" customHeight="1" x14ac:dyDescent="0.35">
      <c r="B7" s="566"/>
      <c r="C7" s="329"/>
      <c r="D7" s="738"/>
      <c r="E7" s="740"/>
      <c r="H7" s="566"/>
      <c r="I7" s="329"/>
      <c r="J7" s="738"/>
      <c r="K7" s="740"/>
    </row>
    <row r="8" spans="1:12" ht="18.5" customHeight="1" x14ac:dyDescent="0.35">
      <c r="B8" s="883"/>
      <c r="C8" s="884"/>
      <c r="D8" s="885"/>
      <c r="E8" s="886"/>
      <c r="H8" s="883"/>
      <c r="I8" s="884"/>
      <c r="J8" s="885"/>
      <c r="K8" s="886"/>
    </row>
    <row r="9" spans="1:12" x14ac:dyDescent="0.35">
      <c r="B9" s="558" t="s">
        <v>9</v>
      </c>
      <c r="C9" s="35" t="s">
        <v>10</v>
      </c>
      <c r="D9" s="35" t="s">
        <v>16</v>
      </c>
      <c r="E9" s="49" t="s">
        <v>11</v>
      </c>
      <c r="H9" s="558" t="s">
        <v>9</v>
      </c>
      <c r="I9" s="35" t="s">
        <v>10</v>
      </c>
      <c r="J9" s="35" t="s">
        <v>16</v>
      </c>
      <c r="K9" s="49" t="s">
        <v>11</v>
      </c>
    </row>
    <row r="10" spans="1:12" ht="30.5" customHeight="1" x14ac:dyDescent="0.35">
      <c r="B10" s="540">
        <v>9077588</v>
      </c>
      <c r="C10" s="424" t="str">
        <f>VLOOKUP(B10,Цены!$A:$B,2,0)</f>
        <v>Выдвижная корзина Cargo IQ Plus 150, цвет серебристый</v>
      </c>
      <c r="D10" s="440">
        <f>D5</f>
        <v>1</v>
      </c>
      <c r="E10" s="426">
        <f>IFERROR(VLOOKUP(B10,Sale!$A:$E,5,0),VLOOKUP(B10,Цены!$A:$G,7,0))*D10</f>
        <v>15325.999999999998</v>
      </c>
      <c r="H10" s="540">
        <v>9077612</v>
      </c>
      <c r="I10" s="424" t="str">
        <f>VLOOKUP(H10,Цены!$A:$B,2,0)</f>
        <v>Выдвижная корзина с полотенцедержателем Cargo IQ Plus 150, цвет серебристый</v>
      </c>
      <c r="J10" s="440">
        <f>J5</f>
        <v>1</v>
      </c>
      <c r="K10" s="426">
        <f>IFERROR(VLOOKUP(H10,Sale!$A:$E,5,0),VLOOKUP(H10,Цены!$A:$G,7,0))*J10</f>
        <v>18308.86</v>
      </c>
    </row>
    <row r="11" spans="1:12" ht="30.5" customHeight="1" x14ac:dyDescent="0.35">
      <c r="B11" s="540">
        <v>9077601</v>
      </c>
      <c r="C11" s="424" t="str">
        <f>VLOOKUP(B11,Цены!$A:$B,2,0)</f>
        <v>Вставка для Cargo IQ Plus 150, прозрачная</v>
      </c>
      <c r="D11" s="440">
        <f>D5*2</f>
        <v>2</v>
      </c>
      <c r="E11" s="426">
        <f>IFERROR(VLOOKUP(B11,Sale!$A:$E,5,0),VLOOKUP(B11,Цены!$A:$G,7,0))*D11</f>
        <v>1739.4199999999998</v>
      </c>
      <c r="H11" s="540">
        <v>9077601</v>
      </c>
      <c r="I11" s="424" t="str">
        <f>VLOOKUP(H11,Цены!$A:$B,2,0)</f>
        <v>Вставка для Cargo IQ Plus 150, прозрачная</v>
      </c>
      <c r="J11" s="440">
        <f>J5</f>
        <v>1</v>
      </c>
      <c r="K11" s="426">
        <f>IFERROR(VLOOKUP(H11,Sale!$A:$E,5,0),VLOOKUP(H11,Цены!$A:$G,7,0))*J11</f>
        <v>869.70999999999992</v>
      </c>
    </row>
    <row r="12" spans="1:12" ht="30.5" customHeight="1" x14ac:dyDescent="0.35">
      <c r="B12" s="540">
        <f>VLOOKUP(C5,DrawerSystem!$B$624:$E$625,MATCH(C6,DrawerSystem!$B$623:$E$623,0),0)</f>
        <v>9065916</v>
      </c>
      <c r="C12" s="424" t="str">
        <f>VLOOKUP(B12,Цены!$A:$B,2,0)</f>
        <v>Направляющая Quadro V6 30 для InnoTech Atira, полного выдвижения, с демпфером Silent System, 30 кг, EB12,5, NL470, левая</v>
      </c>
      <c r="D12" s="440">
        <f>D5</f>
        <v>1</v>
      </c>
      <c r="E12" s="426">
        <f>IFERROR(VLOOKUP(B12,Sale!$A:$E,5,0),VLOOKUP(B12,Цены!$A:$G,7,0))*D12</f>
        <v>1370.54</v>
      </c>
      <c r="H12" s="540">
        <f>VLOOKUP(I5,DrawerSystem!$B$624:$E$625,MATCH(I6,DrawerSystem!$B$623:$E$623,0),0)</f>
        <v>9217483</v>
      </c>
      <c r="I12" s="424" t="str">
        <f>VLOOKUP(H12,Цены!$A:$B,2,0)</f>
        <v>Направляющая Quadro V6 30 для InnoTech Atira, полного выдвижения, с демпфером Silent System, 30 кг, EB10,5, NL470, левая</v>
      </c>
      <c r="J12" s="440">
        <f>J5</f>
        <v>1</v>
      </c>
      <c r="K12" s="426">
        <f>IFERROR(VLOOKUP(H12,Sale!$A:$E,5,0),VLOOKUP(H12,Цены!$A:$G,7,0))*J12</f>
        <v>1370.54</v>
      </c>
    </row>
    <row r="13" spans="1:12" ht="30.5" customHeight="1" thickBot="1" x14ac:dyDescent="0.4">
      <c r="B13" s="541">
        <f>VLOOKUP(C5,DrawerSystem!$B$628:$E$629,MATCH(C6,DrawerSystem!$B$627:$E$627,0),0)</f>
        <v>9065917</v>
      </c>
      <c r="C13" s="438" t="str">
        <f>VLOOKUP(B13,Цены!$A:$B,2,0)</f>
        <v>Направляющая Quadro V6 30 для InnoTech Atira, полного выдвижения, с демпфером Silent System, 30 кг, EB12,5, NL470, правая</v>
      </c>
      <c r="D13" s="439">
        <f>D5</f>
        <v>1</v>
      </c>
      <c r="E13" s="432">
        <f>IFERROR(VLOOKUP(B13,Sale!$A:$E,5,0),VLOOKUP(B13,Цены!$A:$G,7,0))*D13</f>
        <v>1370.54</v>
      </c>
      <c r="H13" s="541">
        <f>VLOOKUP(I5,DrawerSystem!$B$628:$E$629,MATCH(I6,DrawerSystem!$B$627:$E$627,0),0)</f>
        <v>9217483</v>
      </c>
      <c r="I13" s="438" t="str">
        <f>VLOOKUP(H13,Цены!$A:$B,2,0)</f>
        <v>Направляющая Quadro V6 30 для InnoTech Atira, полного выдвижения, с демпфером Silent System, 30 кг, EB10,5, NL470, левая</v>
      </c>
      <c r="J13" s="439">
        <f>J5</f>
        <v>1</v>
      </c>
      <c r="K13" s="432">
        <f>IFERROR(VLOOKUP(H13,Sale!$A:$E,5,0),VLOOKUP(H13,Цены!$A:$G,7,0))*J13</f>
        <v>1370.54</v>
      </c>
    </row>
    <row r="28" spans="2:11" ht="15" thickBot="1" x14ac:dyDescent="0.4"/>
    <row r="29" spans="2:11" ht="18.5" customHeight="1" x14ac:dyDescent="0.35">
      <c r="B29" s="544" t="s">
        <v>791</v>
      </c>
      <c r="C29" s="394" t="s">
        <v>793</v>
      </c>
      <c r="D29" s="737">
        <v>1</v>
      </c>
      <c r="E29" s="739">
        <f>SUM(E34:E37)</f>
        <v>22215.760000000002</v>
      </c>
      <c r="H29" s="544" t="s">
        <v>791</v>
      </c>
      <c r="I29" s="394" t="s">
        <v>793</v>
      </c>
      <c r="J29" s="737">
        <v>1</v>
      </c>
      <c r="K29" s="739">
        <f>SUM(K34:K37)</f>
        <v>24542.3</v>
      </c>
    </row>
    <row r="30" spans="2:11" ht="18.5" customHeight="1" x14ac:dyDescent="0.35">
      <c r="B30" s="545" t="s">
        <v>792</v>
      </c>
      <c r="C30" s="393" t="s">
        <v>794</v>
      </c>
      <c r="D30" s="738"/>
      <c r="E30" s="740"/>
      <c r="H30" s="545" t="s">
        <v>792</v>
      </c>
      <c r="I30" s="393" t="s">
        <v>794</v>
      </c>
      <c r="J30" s="738"/>
      <c r="K30" s="740"/>
    </row>
    <row r="31" spans="2:11" ht="15.5" x14ac:dyDescent="0.35">
      <c r="B31" s="566"/>
      <c r="C31" s="329"/>
      <c r="D31" s="738"/>
      <c r="E31" s="740"/>
      <c r="H31" s="566"/>
      <c r="I31" s="329"/>
      <c r="J31" s="738"/>
      <c r="K31" s="740"/>
    </row>
    <row r="32" spans="2:11" x14ac:dyDescent="0.35">
      <c r="B32" s="883"/>
      <c r="C32" s="884"/>
      <c r="D32" s="885"/>
      <c r="E32" s="886"/>
      <c r="H32" s="883"/>
      <c r="I32" s="884"/>
      <c r="J32" s="885"/>
      <c r="K32" s="886"/>
    </row>
    <row r="33" spans="2:11" x14ac:dyDescent="0.35">
      <c r="B33" s="558" t="s">
        <v>9</v>
      </c>
      <c r="C33" s="35" t="s">
        <v>10</v>
      </c>
      <c r="D33" s="35" t="s">
        <v>16</v>
      </c>
      <c r="E33" s="49" t="s">
        <v>11</v>
      </c>
      <c r="H33" s="558" t="s">
        <v>9</v>
      </c>
      <c r="I33" s="35" t="s">
        <v>10</v>
      </c>
      <c r="J33" s="35" t="s">
        <v>16</v>
      </c>
      <c r="K33" s="49" t="s">
        <v>11</v>
      </c>
    </row>
    <row r="34" spans="2:11" ht="30.5" customHeight="1" x14ac:dyDescent="0.35">
      <c r="B34" s="540">
        <v>9065857</v>
      </c>
      <c r="C34" s="424" t="str">
        <f>VLOOKUP(B34,Цены!$A:$B,2,0)</f>
        <v>Выдвижная корзина Cargo IQ Plus 200, цвет серебристый</v>
      </c>
      <c r="D34" s="440">
        <f>D29</f>
        <v>1</v>
      </c>
      <c r="E34" s="426">
        <f>IFERROR(VLOOKUP(B34,Sale!$A:$E,5,0),VLOOKUP(B34,Цены!$A:$G,7,0))*D34</f>
        <v>16142.820000000002</v>
      </c>
      <c r="H34" s="540">
        <v>9065860</v>
      </c>
      <c r="I34" s="424" t="str">
        <f>VLOOKUP(H34,Цены!$A:$B,2,0)</f>
        <v>Выдвижная корзина Cargo IQ Plus 300, цвет серебристый</v>
      </c>
      <c r="J34" s="440">
        <f>J29</f>
        <v>1</v>
      </c>
      <c r="K34" s="426">
        <f>IFERROR(VLOOKUP(H34,Sale!$A:$E,5,0),VLOOKUP(H34,Цены!$A:$G,7,0))*J34</f>
        <v>17493.339999999997</v>
      </c>
    </row>
    <row r="35" spans="2:11" ht="30.5" customHeight="1" x14ac:dyDescent="0.35">
      <c r="B35" s="540">
        <v>9065861</v>
      </c>
      <c r="C35" s="424" t="str">
        <f>VLOOKUP(B35,Цены!$A:$B,2,0)</f>
        <v>Вставка для Cargo IQ Plus 200, прозрачная</v>
      </c>
      <c r="D35" s="440">
        <f>D29*2</f>
        <v>2</v>
      </c>
      <c r="E35" s="426">
        <f>IFERROR(VLOOKUP(B35,Sale!$A:$E,5,0),VLOOKUP(B35,Цены!$A:$G,7,0))*D35</f>
        <v>3331.8600000000006</v>
      </c>
      <c r="H35" s="540">
        <v>9065862</v>
      </c>
      <c r="I35" s="424" t="str">
        <f>VLOOKUP(H35,Цены!$A:$B,2,0)</f>
        <v>Вставка для Cargo IQ Plus 300, прозрачная</v>
      </c>
      <c r="J35" s="440">
        <f>J29*2</f>
        <v>2</v>
      </c>
      <c r="K35" s="426">
        <f>IFERROR(VLOOKUP(H35,Sale!$A:$E,5,0),VLOOKUP(H35,Цены!$A:$G,7,0))*J35</f>
        <v>4307.88</v>
      </c>
    </row>
    <row r="36" spans="2:11" ht="30.5" customHeight="1" x14ac:dyDescent="0.35">
      <c r="B36" s="540">
        <f>VLOOKUP(C29,DrawerSystem!$B$624:$E$625,MATCH(C30,DrawerSystem!$B$623:$E$623,0),0)</f>
        <v>9065916</v>
      </c>
      <c r="C36" s="424" t="str">
        <f>VLOOKUP(B36,Цены!$A:$B,2,0)</f>
        <v>Направляющая Quadro V6 30 для InnoTech Atira, полного выдвижения, с демпфером Silent System, 30 кг, EB12,5, NL470, левая</v>
      </c>
      <c r="D36" s="440">
        <f>D29</f>
        <v>1</v>
      </c>
      <c r="E36" s="426">
        <f>IFERROR(VLOOKUP(B36,Sale!$A:$E,5,0),VLOOKUP(B36,Цены!$A:$G,7,0))*D36</f>
        <v>1370.54</v>
      </c>
      <c r="H36" s="540">
        <f>VLOOKUP(I29,DrawerSystem!$B$624:$E$625,MATCH(I30,DrawerSystem!$B$623:$E$623,0),0)</f>
        <v>9065916</v>
      </c>
      <c r="I36" s="424" t="str">
        <f>VLOOKUP(H36,Цены!$A:$B,2,0)</f>
        <v>Направляющая Quadro V6 30 для InnoTech Atira, полного выдвижения, с демпфером Silent System, 30 кг, EB12,5, NL470, левая</v>
      </c>
      <c r="J36" s="440">
        <f>J29</f>
        <v>1</v>
      </c>
      <c r="K36" s="426">
        <f>IFERROR(VLOOKUP(H36,Sale!$A:$E,5,0),VLOOKUP(H36,Цены!$A:$G,7,0))*J36</f>
        <v>1370.54</v>
      </c>
    </row>
    <row r="37" spans="2:11" ht="30.5" customHeight="1" thickBot="1" x14ac:dyDescent="0.4">
      <c r="B37" s="541">
        <f>VLOOKUP(C29,DrawerSystem!$B$628:$E$629,MATCH(C30,DrawerSystem!$B$627:$E$627,0),0)</f>
        <v>9065916</v>
      </c>
      <c r="C37" s="438" t="str">
        <f>VLOOKUP(B37,Цены!$A:$B,2,0)</f>
        <v>Направляющая Quadro V6 30 для InnoTech Atira, полного выдвижения, с демпфером Silent System, 30 кг, EB12,5, NL470, левая</v>
      </c>
      <c r="D37" s="439">
        <f>D29</f>
        <v>1</v>
      </c>
      <c r="E37" s="432">
        <f>IFERROR(VLOOKUP(B37,Sale!$A:$E,5,0),VLOOKUP(B37,Цены!$A:$G,7,0))*D37</f>
        <v>1370.54</v>
      </c>
      <c r="H37" s="541">
        <f>VLOOKUP(I29,DrawerSystem!$B$628:$E$629,MATCH(I30,DrawerSystem!$B$627:$E$627,0),0)</f>
        <v>9065916</v>
      </c>
      <c r="I37" s="438" t="str">
        <f>VLOOKUP(H37,Цены!$A:$B,2,0)</f>
        <v>Направляющая Quadro V6 30 для InnoTech Atira, полного выдвижения, с демпфером Silent System, 30 кг, EB12,5, NL470, левая</v>
      </c>
      <c r="J37" s="439">
        <f>J29</f>
        <v>1</v>
      </c>
      <c r="K37" s="432">
        <f>IFERROR(VLOOKUP(H37,Sale!$A:$E,5,0),VLOOKUP(H37,Цены!$A:$G,7,0))*J37</f>
        <v>1370.54</v>
      </c>
    </row>
    <row r="53" spans="2:5" ht="15" thickBot="1" x14ac:dyDescent="0.4"/>
    <row r="54" spans="2:5" ht="18.5" customHeight="1" x14ac:dyDescent="0.35">
      <c r="B54" s="544" t="s">
        <v>799</v>
      </c>
      <c r="C54" s="403" t="s">
        <v>800</v>
      </c>
      <c r="D54" s="737">
        <v>1</v>
      </c>
      <c r="E54" s="739">
        <f>SUM(E59:E61)</f>
        <v>22589.57</v>
      </c>
    </row>
    <row r="55" spans="2:5" ht="18.5" customHeight="1" x14ac:dyDescent="0.35">
      <c r="B55" s="545" t="s">
        <v>792</v>
      </c>
      <c r="C55" s="402" t="s">
        <v>795</v>
      </c>
      <c r="D55" s="738"/>
      <c r="E55" s="740"/>
    </row>
    <row r="56" spans="2:5" ht="15.5" x14ac:dyDescent="0.35">
      <c r="B56" s="566"/>
      <c r="C56" s="329"/>
      <c r="D56" s="738"/>
      <c r="E56" s="740"/>
    </row>
    <row r="57" spans="2:5" x14ac:dyDescent="0.35">
      <c r="B57" s="883"/>
      <c r="C57" s="884"/>
      <c r="D57" s="885"/>
      <c r="E57" s="886"/>
    </row>
    <row r="58" spans="2:5" x14ac:dyDescent="0.35">
      <c r="B58" s="558" t="s">
        <v>9</v>
      </c>
      <c r="C58" s="35" t="s">
        <v>10</v>
      </c>
      <c r="D58" s="35" t="s">
        <v>16</v>
      </c>
      <c r="E58" s="49" t="s">
        <v>11</v>
      </c>
    </row>
    <row r="59" spans="2:5" ht="30.5" customHeight="1" x14ac:dyDescent="0.35">
      <c r="B59" s="540">
        <f>VLOOKUP(C54,DrawerSystem!B634:C635,2,0)</f>
        <v>9077616</v>
      </c>
      <c r="C59" s="424" t="str">
        <f>VLOOKUP(B59,Цены!$A:$B,2,0)</f>
        <v>Выдвижная корзина Cargo IQ Plus, хромированная</v>
      </c>
      <c r="D59" s="440">
        <f>D54</f>
        <v>1</v>
      </c>
      <c r="E59" s="426">
        <f>IFERROR(VLOOKUP(B59,Sale!$A:$E,5,0),VLOOKUP(B59,Цены!$A:$G,7,0))*D59</f>
        <v>16733.87</v>
      </c>
    </row>
    <row r="60" spans="2:5" ht="30.5" customHeight="1" x14ac:dyDescent="0.35">
      <c r="B60" s="540">
        <v>9066464</v>
      </c>
      <c r="C60" s="424" t="str">
        <f>VLOOKUP(B60,Цены!$A:$B,2,0)</f>
        <v>Вставка для Cargo IQ Plus</v>
      </c>
      <c r="D60" s="440">
        <f>D54*2</f>
        <v>2</v>
      </c>
      <c r="E60" s="426">
        <f>IFERROR(VLOOKUP(B60,Sale!$A:$E,5,0),VLOOKUP(B60,Цены!$A:$G,7,0))*D60</f>
        <v>3331.8600000000006</v>
      </c>
    </row>
    <row r="61" spans="2:5" ht="30.5" customHeight="1" thickBot="1" x14ac:dyDescent="0.4">
      <c r="B61" s="541">
        <f>VLOOKUP(C55,DrawerSystem!B637:C638,2,0)</f>
        <v>9229334</v>
      </c>
      <c r="C61" s="438" t="str">
        <f>VLOOKUP(B61,Цены!$A:$B,2,0)</f>
        <v>Направляющая Quadro V6 20 для InnoTech Atira, полного выдвижения, с демпфером Silent System, 20 кг, EB12,5, NL260, правая</v>
      </c>
      <c r="D61" s="439">
        <f>D54*2</f>
        <v>2</v>
      </c>
      <c r="E61" s="432">
        <f>IFERROR(VLOOKUP(B61,Sale!$A:$E,5,0),VLOOKUP(B61,Цены!$A:$G,7,0))*D61</f>
        <v>2523.8399999999997</v>
      </c>
    </row>
    <row r="244" spans="2:2" hidden="1" x14ac:dyDescent="0.35"/>
    <row r="245" spans="2:2" hidden="1" x14ac:dyDescent="0.35"/>
    <row r="246" spans="2:2" hidden="1" x14ac:dyDescent="0.35">
      <c r="B246" s="551" t="s">
        <v>67</v>
      </c>
    </row>
    <row r="247" spans="2:2" hidden="1" x14ac:dyDescent="0.35">
      <c r="B247" s="552" t="s">
        <v>82</v>
      </c>
    </row>
    <row r="248" spans="2:2" hidden="1" x14ac:dyDescent="0.35">
      <c r="B248" s="543" t="s">
        <v>69</v>
      </c>
    </row>
  </sheetData>
  <sheetProtection algorithmName="SHA-512" hashValue="kBVuXWCY014NqFmICxbnEr1/+S+LK7FxThHe08nAepOIHYXVSQ+x/HSEMtFzGYzcdQ+HOYdyQhBcTkZnekXL4A==" saltValue="/uNiCm/85f/09O5lOCW76A==" spinCount="100000" sheet="1" objects="1" scenarios="1"/>
  <mergeCells count="16">
    <mergeCell ref="B57:E57"/>
    <mergeCell ref="B32:E32"/>
    <mergeCell ref="J29:J31"/>
    <mergeCell ref="A1:L1"/>
    <mergeCell ref="D5:D7"/>
    <mergeCell ref="E5:E7"/>
    <mergeCell ref="B8:E8"/>
    <mergeCell ref="J5:J7"/>
    <mergeCell ref="K5:K7"/>
    <mergeCell ref="H8:K8"/>
    <mergeCell ref="K29:K31"/>
    <mergeCell ref="H32:K32"/>
    <mergeCell ref="D54:D56"/>
    <mergeCell ref="E54:E56"/>
    <mergeCell ref="D29:D31"/>
    <mergeCell ref="E29:E31"/>
  </mergeCells>
  <conditionalFormatting sqref="C5">
    <cfRule type="cellIs" dxfId="7" priority="11" operator="equal">
      <formula>$B$101</formula>
    </cfRule>
    <cfRule type="cellIs" dxfId="6" priority="12" operator="equal">
      <formula>$B$100</formula>
    </cfRule>
  </conditionalFormatting>
  <dataValidations count="5">
    <dataValidation type="list" allowBlank="1" showErrorMessage="1" prompt="Выбрать тип петли" sqref="C5 I5 C29 I29" xr:uid="{26A96B2A-BB82-4D6D-8919-781B2F62E03A}">
      <formula1>"Корпус 16 мм,Корпус 18 мм,"</formula1>
    </dataValidation>
    <dataValidation type="list" allowBlank="1" showInputMessage="1" showErrorMessage="1" sqref="C6 C30 I30" xr:uid="{F6CB5121-64D4-4C4E-90C9-FD11C2B85B04}">
      <formula1>"Монтаж слева,Монтаж справа,Монтаж по диагонали"</formula1>
    </dataValidation>
    <dataValidation type="list" allowBlank="1" showInputMessage="1" showErrorMessage="1" sqref="I6" xr:uid="{CC505056-A5BC-491A-94CC-1AC07762D873}">
      <formula1>"Монтаж слева"</formula1>
    </dataValidation>
    <dataValidation type="list" allowBlank="1" showInputMessage="1" showErrorMessage="1" sqref="C55" xr:uid="{EE718957-1B2A-4946-BC24-FCF5653D788B}">
      <formula1>"Монтаж слева,Монтаж справа"</formula1>
    </dataValidation>
    <dataValidation type="list" allowBlank="1" showErrorMessage="1" prompt="Выбрать тип петли" sqref="C54" xr:uid="{F3448CCF-88BD-4252-A602-25FD6A35AB1B}">
      <formula1>"Хромированная,Порошковое покрытие серебристого цвета,"</formula1>
    </dataValidation>
  </dataValidations>
  <pageMargins left="0.7" right="0.7" top="0.75" bottom="0.75" header="0.3" footer="0.3"/>
  <pageSetup paperSize="9" orientation="portrait" horizontalDpi="300" verticalDpi="3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E9CA61-9BF4-4C1B-B111-5939A82C25C0}">
  <sheetPr codeName="Лист48">
    <tabColor rgb="FF92D050"/>
  </sheetPr>
  <dimension ref="A1:L135"/>
  <sheetViews>
    <sheetView showRowColHeaders="0" zoomScale="70" zoomScaleNormal="70" workbookViewId="0">
      <pane ySplit="1" topLeftCell="A4" activePane="bottomLeft" state="frozen"/>
      <selection pane="bottomLeft" activeCell="A4" sqref="A4"/>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2" width="14.1796875" style="13" customWidth="1"/>
    <col min="13" max="16384" width="9.1796875" style="13"/>
  </cols>
  <sheetData>
    <row r="1" spans="1:12" s="192" customFormat="1" ht="78" customHeight="1" x14ac:dyDescent="0.35">
      <c r="A1" s="691" t="s">
        <v>525</v>
      </c>
      <c r="B1" s="691"/>
      <c r="C1" s="691"/>
      <c r="D1" s="691"/>
      <c r="E1" s="691"/>
      <c r="F1" s="691"/>
      <c r="G1" s="691"/>
      <c r="H1" s="691"/>
      <c r="I1" s="691"/>
      <c r="J1" s="691"/>
      <c r="K1" s="691"/>
      <c r="L1" s="691"/>
    </row>
    <row r="2" spans="1:12" s="190" customFormat="1" x14ac:dyDescent="0.35">
      <c r="B2" s="598"/>
      <c r="H2" s="598"/>
    </row>
    <row r="3" spans="1:12" s="192" customFormat="1" ht="29" thickBot="1" x14ac:dyDescent="0.4">
      <c r="A3" s="752" t="s">
        <v>526</v>
      </c>
      <c r="B3" s="752"/>
      <c r="C3" s="752"/>
      <c r="D3" s="752"/>
      <c r="E3" s="752"/>
      <c r="F3" s="752"/>
      <c r="G3" s="752"/>
      <c r="H3" s="752"/>
      <c r="I3" s="752"/>
      <c r="J3" s="752"/>
      <c r="K3" s="752"/>
      <c r="L3" s="752"/>
    </row>
    <row r="4" spans="1:12" ht="173" customHeight="1" x14ac:dyDescent="0.35">
      <c r="B4" s="887"/>
      <c r="C4" s="888"/>
      <c r="D4" s="888"/>
      <c r="E4" s="889"/>
    </row>
    <row r="5" spans="1:12" x14ac:dyDescent="0.35">
      <c r="B5" s="774"/>
      <c r="C5" s="775"/>
      <c r="D5" s="738">
        <v>1</v>
      </c>
      <c r="E5" s="740">
        <f>SUM(E8:E8)</f>
        <v>11274.34</v>
      </c>
    </row>
    <row r="6" spans="1:12" x14ac:dyDescent="0.35">
      <c r="B6" s="774"/>
      <c r="C6" s="775"/>
      <c r="D6" s="738"/>
      <c r="E6" s="740"/>
    </row>
    <row r="7" spans="1:12" x14ac:dyDescent="0.35">
      <c r="B7" s="558" t="s">
        <v>9</v>
      </c>
      <c r="C7" s="35" t="s">
        <v>10</v>
      </c>
      <c r="D7" s="35" t="s">
        <v>16</v>
      </c>
      <c r="E7" s="49" t="s">
        <v>11</v>
      </c>
    </row>
    <row r="8" spans="1:12" ht="30.5" customHeight="1" thickBot="1" x14ac:dyDescent="0.4">
      <c r="B8" s="541">
        <v>9208750</v>
      </c>
      <c r="C8" s="438" t="str">
        <f>VLOOKUP(B8,Цены!$A:$B,2,0)</f>
        <v>Система сбора мусора Bin.it Smart 450/500 для InnoTech Atira/ArciTech, KB450/500</v>
      </c>
      <c r="D8" s="439">
        <f>D5</f>
        <v>1</v>
      </c>
      <c r="E8" s="432">
        <f>IFERROR(VLOOKUP(B8,Sale!$A:$E,5,0),VLOOKUP(B8,Цены!$A:$G,7,0))*D8</f>
        <v>11274.34</v>
      </c>
    </row>
    <row r="11" spans="1:12" ht="15" thickBot="1" x14ac:dyDescent="0.4"/>
    <row r="12" spans="1:12" ht="172" customHeight="1" x14ac:dyDescent="0.35">
      <c r="B12" s="890"/>
      <c r="C12" s="891"/>
      <c r="D12" s="891"/>
      <c r="E12" s="892"/>
      <c r="H12" s="890"/>
      <c r="I12" s="891"/>
      <c r="J12" s="891"/>
      <c r="K12" s="892"/>
    </row>
    <row r="13" spans="1:12" ht="15.5" customHeight="1" x14ac:dyDescent="0.35">
      <c r="B13" s="893"/>
      <c r="C13" s="894"/>
      <c r="D13" s="738">
        <v>1</v>
      </c>
      <c r="E13" s="740">
        <f>SUM(E16:E17)</f>
        <v>34064.400000000001</v>
      </c>
      <c r="H13" s="893"/>
      <c r="I13" s="894"/>
      <c r="J13" s="738">
        <v>1</v>
      </c>
      <c r="K13" s="740">
        <f>SUM(K16:K17)</f>
        <v>38033.120000000003</v>
      </c>
    </row>
    <row r="14" spans="1:12" ht="15.5" customHeight="1" x14ac:dyDescent="0.35">
      <c r="B14" s="895"/>
      <c r="C14" s="896"/>
      <c r="D14" s="738"/>
      <c r="E14" s="740"/>
      <c r="H14" s="895"/>
      <c r="I14" s="896"/>
      <c r="J14" s="738"/>
      <c r="K14" s="740"/>
    </row>
    <row r="15" spans="1:12" ht="15.5" customHeight="1" x14ac:dyDescent="0.35">
      <c r="B15" s="558" t="s">
        <v>9</v>
      </c>
      <c r="C15" s="35" t="s">
        <v>10</v>
      </c>
      <c r="D15" s="35" t="s">
        <v>16</v>
      </c>
      <c r="E15" s="49" t="s">
        <v>11</v>
      </c>
      <c r="H15" s="558" t="s">
        <v>9</v>
      </c>
      <c r="I15" s="35" t="s">
        <v>10</v>
      </c>
      <c r="J15" s="35" t="s">
        <v>16</v>
      </c>
      <c r="K15" s="49" t="s">
        <v>11</v>
      </c>
    </row>
    <row r="16" spans="1:12" ht="30.5" customHeight="1" x14ac:dyDescent="0.35">
      <c r="B16" s="540">
        <v>9278339</v>
      </c>
      <c r="C16" s="424" t="str">
        <f>VLOOKUP(B16,Цены!$A:$B,2,0)</f>
        <v>Рама системы сбора мусора AvanTech YOU Pull, NL400, KB500</v>
      </c>
      <c r="D16" s="440">
        <f>D13</f>
        <v>1</v>
      </c>
      <c r="E16" s="426">
        <f>IFERROR(VLOOKUP(B16,Sale!$A:$E,5,0),VLOOKUP(B16,Цены!$A:$G,7,0))*D16</f>
        <v>29612.400000000001</v>
      </c>
      <c r="H16" s="540">
        <v>9278339</v>
      </c>
      <c r="I16" s="424" t="str">
        <f>VLOOKUP(H16,Цены!$A:$B,2,0)</f>
        <v>Рама системы сбора мусора AvanTech YOU Pull, NL400, KB500</v>
      </c>
      <c r="J16" s="440">
        <f>J13</f>
        <v>1</v>
      </c>
      <c r="K16" s="426">
        <f>IFERROR(VLOOKUP(H16,Sale!$A:$E,5,0),VLOOKUP(H16,Цены!$A:$G,7,0))*J16</f>
        <v>29612.400000000001</v>
      </c>
    </row>
    <row r="17" spans="2:11" ht="30.5" customHeight="1" thickBot="1" x14ac:dyDescent="0.4">
      <c r="B17" s="541">
        <v>9279391</v>
      </c>
      <c r="C17" s="438" t="str">
        <f>VLOOKUP(B17,Цены!$A:$B,2,0)</f>
        <v>Контейнер для сбора мусора Pull, 11 литров, пластик, цвет антрацит</v>
      </c>
      <c r="D17" s="439">
        <f>D13*2</f>
        <v>2</v>
      </c>
      <c r="E17" s="432">
        <f>IFERROR(VLOOKUP(B17,Sale!$A:$E,5,0),VLOOKUP(B17,Цены!$A:$G,7,0))*D17</f>
        <v>4452</v>
      </c>
      <c r="H17" s="541">
        <v>9279389</v>
      </c>
      <c r="I17" s="438" t="str">
        <f>VLOOKUP(H17,Цены!$A:$B,2,0)</f>
        <v>Контейнер для сбора мусора Pull, 5 литров, пластик, цвет антрацит</v>
      </c>
      <c r="J17" s="439">
        <f>J13*4</f>
        <v>4</v>
      </c>
      <c r="K17" s="432">
        <f>IFERROR(VLOOKUP(H17,Sale!$A:$E,5,0),VLOOKUP(H17,Цены!$A:$G,7,0))*J17</f>
        <v>8420.7199999999993</v>
      </c>
    </row>
    <row r="20" spans="2:11" ht="15" thickBot="1" x14ac:dyDescent="0.4"/>
    <row r="21" spans="2:11" ht="172" customHeight="1" x14ac:dyDescent="0.35">
      <c r="B21" s="890"/>
      <c r="C21" s="891"/>
      <c r="D21" s="891"/>
      <c r="E21" s="892"/>
      <c r="H21" s="890"/>
      <c r="I21" s="891"/>
      <c r="J21" s="891"/>
      <c r="K21" s="892"/>
    </row>
    <row r="22" spans="2:11" ht="15.5" customHeight="1" x14ac:dyDescent="0.35">
      <c r="B22" s="893"/>
      <c r="C22" s="894"/>
      <c r="D22" s="738">
        <v>1</v>
      </c>
      <c r="E22" s="740">
        <f>SUM(E25:E26)</f>
        <v>34904.120000000003</v>
      </c>
      <c r="H22" s="893"/>
      <c r="I22" s="894"/>
      <c r="J22" s="738">
        <v>1</v>
      </c>
      <c r="K22" s="740">
        <f>SUM(K25:K26)</f>
        <v>42066.720000000001</v>
      </c>
    </row>
    <row r="23" spans="2:11" ht="15.5" customHeight="1" x14ac:dyDescent="0.35">
      <c r="B23" s="895"/>
      <c r="C23" s="896"/>
      <c r="D23" s="738"/>
      <c r="E23" s="740"/>
      <c r="H23" s="895"/>
      <c r="I23" s="896"/>
      <c r="J23" s="738"/>
      <c r="K23" s="740"/>
    </row>
    <row r="24" spans="2:11" ht="15.5" customHeight="1" x14ac:dyDescent="0.35">
      <c r="B24" s="558" t="s">
        <v>9</v>
      </c>
      <c r="C24" s="35" t="s">
        <v>10</v>
      </c>
      <c r="D24" s="35" t="s">
        <v>16</v>
      </c>
      <c r="E24" s="49" t="s">
        <v>11</v>
      </c>
      <c r="H24" s="558" t="s">
        <v>9</v>
      </c>
      <c r="I24" s="35" t="s">
        <v>10</v>
      </c>
      <c r="J24" s="35" t="s">
        <v>16</v>
      </c>
      <c r="K24" s="49" t="s">
        <v>11</v>
      </c>
    </row>
    <row r="25" spans="2:11" ht="30.5" customHeight="1" x14ac:dyDescent="0.35">
      <c r="B25" s="540">
        <v>9278339</v>
      </c>
      <c r="C25" s="424" t="str">
        <f>VLOOKUP(B25,Цены!$A:$B,2,0)</f>
        <v>Рама системы сбора мусора AvanTech YOU Pull, NL400, KB500</v>
      </c>
      <c r="D25" s="440">
        <f>D22</f>
        <v>1</v>
      </c>
      <c r="E25" s="426">
        <f>IFERROR(VLOOKUP(B25,Sale!$A:$E,5,0),VLOOKUP(B25,Цены!$A:$G,7,0))*D25</f>
        <v>29612.400000000001</v>
      </c>
      <c r="H25" s="540">
        <v>9278339</v>
      </c>
      <c r="I25" s="424" t="str">
        <f>VLOOKUP(H25,Цены!$A:$B,2,0)</f>
        <v>Рама системы сбора мусора AvanTech YOU Pull, NL400, KB500</v>
      </c>
      <c r="J25" s="440">
        <f>J22</f>
        <v>1</v>
      </c>
      <c r="K25" s="426">
        <f>IFERROR(VLOOKUP(H25,Sale!$A:$E,5,0),VLOOKUP(H25,Цены!$A:$G,7,0))*J25</f>
        <v>29612.400000000001</v>
      </c>
    </row>
    <row r="26" spans="2:11" ht="30.5" customHeight="1" thickBot="1" x14ac:dyDescent="0.4">
      <c r="B26" s="541">
        <v>9279392</v>
      </c>
      <c r="C26" s="438" t="str">
        <f>VLOOKUP(B26,Цены!$A:$B,2,0)</f>
        <v>Контейнер для сбора мусора Pull, 17 литров, пластик, цвет антрацит</v>
      </c>
      <c r="D26" s="439">
        <f>D22*2</f>
        <v>2</v>
      </c>
      <c r="E26" s="432">
        <f>IFERROR(VLOOKUP(B26,Sale!$A:$E,5,0),VLOOKUP(B26,Цены!$A:$G,7,0))*D26</f>
        <v>5291.7199999999993</v>
      </c>
      <c r="H26" s="541">
        <v>9279393</v>
      </c>
      <c r="I26" s="438" t="str">
        <f>VLOOKUP(H26,Цены!$A:$B,2,0)</f>
        <v>Контейнер для сбора мусора Pull, 29 литров, пластик, цвет антрацит</v>
      </c>
      <c r="J26" s="439">
        <f>J22*2</f>
        <v>2</v>
      </c>
      <c r="K26" s="432">
        <f>IFERROR(VLOOKUP(H26,Sale!$A:$E,5,0),VLOOKUP(H26,Цены!$A:$G,7,0))*J26</f>
        <v>12454.32</v>
      </c>
    </row>
    <row r="29" spans="2:11" ht="15" thickBot="1" x14ac:dyDescent="0.4"/>
    <row r="30" spans="2:11" ht="172" customHeight="1" x14ac:dyDescent="0.35">
      <c r="B30" s="890"/>
      <c r="C30" s="891"/>
      <c r="D30" s="891"/>
      <c r="E30" s="892"/>
      <c r="H30" s="890"/>
      <c r="I30" s="891"/>
      <c r="J30" s="891"/>
      <c r="K30" s="892"/>
    </row>
    <row r="31" spans="2:11" x14ac:dyDescent="0.35">
      <c r="B31" s="893"/>
      <c r="C31" s="894"/>
      <c r="D31" s="738">
        <v>1</v>
      </c>
      <c r="E31" s="740">
        <f>SUM(E34:E35)</f>
        <v>37662.979999999996</v>
      </c>
      <c r="H31" s="893"/>
      <c r="I31" s="894"/>
      <c r="J31" s="738">
        <v>1</v>
      </c>
      <c r="K31" s="740">
        <f>SUM(K34:K35)</f>
        <v>44825.58</v>
      </c>
    </row>
    <row r="32" spans="2:11" x14ac:dyDescent="0.35">
      <c r="B32" s="895"/>
      <c r="C32" s="896"/>
      <c r="D32" s="738"/>
      <c r="E32" s="740"/>
      <c r="H32" s="895"/>
      <c r="I32" s="896"/>
      <c r="J32" s="738"/>
      <c r="K32" s="740"/>
    </row>
    <row r="33" spans="2:11" x14ac:dyDescent="0.35">
      <c r="B33" s="558" t="s">
        <v>9</v>
      </c>
      <c r="C33" s="35" t="s">
        <v>10</v>
      </c>
      <c r="D33" s="35" t="s">
        <v>16</v>
      </c>
      <c r="E33" s="49" t="s">
        <v>11</v>
      </c>
      <c r="H33" s="558" t="s">
        <v>9</v>
      </c>
      <c r="I33" s="35" t="s">
        <v>10</v>
      </c>
      <c r="J33" s="35" t="s">
        <v>16</v>
      </c>
      <c r="K33" s="49" t="s">
        <v>11</v>
      </c>
    </row>
    <row r="34" spans="2:11" ht="30.5" customHeight="1" x14ac:dyDescent="0.35">
      <c r="B34" s="540">
        <v>9278340</v>
      </c>
      <c r="C34" s="424" t="str">
        <f>VLOOKUP(B34,Цены!$A:$B,2,0)</f>
        <v>Рама системы сбора мусора AvanTech YOU Pull, NL400, KB600</v>
      </c>
      <c r="D34" s="440">
        <f>D31</f>
        <v>1</v>
      </c>
      <c r="E34" s="426">
        <f>IFERROR(VLOOKUP(B34,Sale!$A:$E,5,0),VLOOKUP(B34,Цены!$A:$G,7,0))*D34</f>
        <v>32371.26</v>
      </c>
      <c r="H34" s="540">
        <v>9278340</v>
      </c>
      <c r="I34" s="424" t="str">
        <f>VLOOKUP(H34,Цены!$A:$B,2,0)</f>
        <v>Рама системы сбора мусора AvanTech YOU Pull, NL400, KB600</v>
      </c>
      <c r="J34" s="440">
        <f>J31</f>
        <v>1</v>
      </c>
      <c r="K34" s="426">
        <f>IFERROR(VLOOKUP(H34,Sale!$A:$E,5,0),VLOOKUP(H34,Цены!$A:$G,7,0))*J34</f>
        <v>32371.26</v>
      </c>
    </row>
    <row r="35" spans="2:11" ht="30.5" customHeight="1" thickBot="1" x14ac:dyDescent="0.4">
      <c r="B35" s="541">
        <v>9279392</v>
      </c>
      <c r="C35" s="438" t="str">
        <f>VLOOKUP(B35,Цены!$A:$B,2,0)</f>
        <v>Контейнер для сбора мусора Pull, 17 литров, пластик, цвет антрацит</v>
      </c>
      <c r="D35" s="439">
        <f>D31*2</f>
        <v>2</v>
      </c>
      <c r="E35" s="432">
        <f>IFERROR(VLOOKUP(B35,Sale!$A:$E,5,0),VLOOKUP(B35,Цены!$A:$G,7,0))*D35</f>
        <v>5291.7199999999993</v>
      </c>
      <c r="H35" s="541">
        <v>9279393</v>
      </c>
      <c r="I35" s="438" t="str">
        <f>VLOOKUP(H35,Цены!$A:$B,2,0)</f>
        <v>Контейнер для сбора мусора Pull, 29 литров, пластик, цвет антрацит</v>
      </c>
      <c r="J35" s="439">
        <f>J31*2</f>
        <v>2</v>
      </c>
      <c r="K35" s="432">
        <f>IFERROR(VLOOKUP(H35,Sale!$A:$E,5,0),VLOOKUP(H35,Цены!$A:$G,7,0))*J35</f>
        <v>12454.32</v>
      </c>
    </row>
    <row r="38" spans="2:11" ht="15" thickBot="1" x14ac:dyDescent="0.4"/>
    <row r="39" spans="2:11" ht="172" customHeight="1" x14ac:dyDescent="0.35">
      <c r="B39" s="890"/>
      <c r="C39" s="891"/>
      <c r="D39" s="891"/>
      <c r="E39" s="892"/>
      <c r="H39" s="890"/>
      <c r="I39" s="891"/>
      <c r="J39" s="891"/>
      <c r="K39" s="892"/>
    </row>
    <row r="40" spans="2:11" ht="15.5" customHeight="1" x14ac:dyDescent="0.35">
      <c r="B40" s="893"/>
      <c r="C40" s="894"/>
      <c r="D40" s="738">
        <v>1</v>
      </c>
      <c r="E40" s="740">
        <f>SUM(E43:E45)</f>
        <v>51165.79</v>
      </c>
      <c r="H40" s="893"/>
      <c r="I40" s="894"/>
      <c r="J40" s="738">
        <v>1</v>
      </c>
      <c r="K40" s="740">
        <f>SUM(K43:K45)</f>
        <v>44003.19</v>
      </c>
    </row>
    <row r="41" spans="2:11" ht="15.5" customHeight="1" x14ac:dyDescent="0.35">
      <c r="B41" s="895"/>
      <c r="C41" s="896"/>
      <c r="D41" s="738"/>
      <c r="E41" s="740"/>
      <c r="H41" s="895"/>
      <c r="I41" s="896"/>
      <c r="J41" s="738"/>
      <c r="K41" s="740"/>
    </row>
    <row r="42" spans="2:11" ht="15.5" customHeight="1" x14ac:dyDescent="0.35">
      <c r="B42" s="558" t="s">
        <v>9</v>
      </c>
      <c r="C42" s="35" t="s">
        <v>10</v>
      </c>
      <c r="D42" s="35" t="s">
        <v>16</v>
      </c>
      <c r="E42" s="49" t="s">
        <v>11</v>
      </c>
      <c r="H42" s="558" t="s">
        <v>9</v>
      </c>
      <c r="I42" s="35" t="s">
        <v>10</v>
      </c>
      <c r="J42" s="35" t="s">
        <v>16</v>
      </c>
      <c r="K42" s="49" t="s">
        <v>11</v>
      </c>
    </row>
    <row r="43" spans="2:11" ht="30.5" customHeight="1" x14ac:dyDescent="0.35">
      <c r="B43" s="599">
        <v>9278336</v>
      </c>
      <c r="C43" s="424" t="str">
        <f>VLOOKUP(B43,Цены!$A:$B,2,0)</f>
        <v>Рама системы сбора мусора AvanTech YOU Pull, NL500, KB600 - тип 1</v>
      </c>
      <c r="D43" s="440">
        <f>D40</f>
        <v>1</v>
      </c>
      <c r="E43" s="426">
        <f>IFERROR(VLOOKUP(B43,Sale!$A:$E,5,0),VLOOKUP(B43,Цены!$A:$G,7,0))*D43</f>
        <v>34486.449999999997</v>
      </c>
      <c r="H43" s="540">
        <v>9278336</v>
      </c>
      <c r="I43" s="424" t="str">
        <f>VLOOKUP(H43,Цены!$A:$B,2,0)</f>
        <v>Рама системы сбора мусора AvanTech YOU Pull, NL500, KB600 - тип 1</v>
      </c>
      <c r="J43" s="440">
        <f>J40</f>
        <v>1</v>
      </c>
      <c r="K43" s="426">
        <f>IFERROR(VLOOKUP(H43,Sale!$A:$E,5,0),VLOOKUP(H43,Цены!$A:$G,7,0))*J43</f>
        <v>34486.449999999997</v>
      </c>
    </row>
    <row r="44" spans="2:11" ht="30.5" customHeight="1" x14ac:dyDescent="0.35">
      <c r="B44" s="599">
        <v>9279390</v>
      </c>
      <c r="C44" s="424" t="str">
        <f>VLOOKUP(B44,Цены!$A:$B,2,0)</f>
        <v>Контейнер для сбора мусора Pull, 8 литров, пластик, цвет антрацит</v>
      </c>
      <c r="D44" s="440">
        <f>D40*2</f>
        <v>2</v>
      </c>
      <c r="E44" s="426">
        <f>IFERROR(VLOOKUP(B44,Sale!$A:$E,5,0),VLOOKUP(B44,Цены!$A:$G,7,0))*D44</f>
        <v>4225.0200000000004</v>
      </c>
      <c r="H44" s="540">
        <v>9279392</v>
      </c>
      <c r="I44" s="424" t="str">
        <f>VLOOKUP(H44,Цены!$A:$B,2,0)</f>
        <v>Контейнер для сбора мусора Pull, 17 литров, пластик, цвет антрацит</v>
      </c>
      <c r="J44" s="440">
        <f>J40*2</f>
        <v>2</v>
      </c>
      <c r="K44" s="426">
        <f>IFERROR(VLOOKUP(H44,Sale!$A:$E,5,0),VLOOKUP(H44,Цены!$A:$G,7,0))*J44</f>
        <v>5291.7199999999993</v>
      </c>
    </row>
    <row r="45" spans="2:11" ht="30.5" customHeight="1" thickBot="1" x14ac:dyDescent="0.4">
      <c r="B45" s="600">
        <v>9279393</v>
      </c>
      <c r="C45" s="438" t="str">
        <f>VLOOKUP(B45,Цены!$A:$B,2,0)</f>
        <v>Контейнер для сбора мусора Pull, 29 литров, пластик, цвет антрацит</v>
      </c>
      <c r="D45" s="439">
        <f>D40*2</f>
        <v>2</v>
      </c>
      <c r="E45" s="432">
        <f>IFERROR(VLOOKUP(B45,Sale!$A:$E,5,0),VLOOKUP(B45,Цены!$A:$G,7,0))*D45</f>
        <v>12454.32</v>
      </c>
      <c r="H45" s="541">
        <v>9279390</v>
      </c>
      <c r="I45" s="438" t="str">
        <f>VLOOKUP(H45,Цены!$A:$B,2,0)</f>
        <v>Контейнер для сбора мусора Pull, 8 литров, пластик, цвет антрацит</v>
      </c>
      <c r="J45" s="439">
        <f>J40*2</f>
        <v>2</v>
      </c>
      <c r="K45" s="432">
        <f>IFERROR(VLOOKUP(H45,Sale!$A:$E,5,0),VLOOKUP(H45,Цены!$A:$G,7,0))*J45</f>
        <v>4225.0200000000004</v>
      </c>
    </row>
    <row r="48" spans="2:11" ht="15" thickBot="1" x14ac:dyDescent="0.4"/>
    <row r="49" spans="2:11" ht="172" customHeight="1" x14ac:dyDescent="0.35">
      <c r="B49" s="890"/>
      <c r="C49" s="891"/>
      <c r="D49" s="891"/>
      <c r="E49" s="892"/>
      <c r="H49" s="890"/>
      <c r="I49" s="891"/>
      <c r="J49" s="891"/>
      <c r="K49" s="892"/>
    </row>
    <row r="50" spans="2:11" ht="15.5" customHeight="1" x14ac:dyDescent="0.35">
      <c r="B50" s="893"/>
      <c r="C50" s="894"/>
      <c r="D50" s="738">
        <v>1</v>
      </c>
      <c r="E50" s="740">
        <f>SUM(E53:E56)</f>
        <v>47584.490000000005</v>
      </c>
      <c r="H50" s="893"/>
      <c r="I50" s="894"/>
      <c r="J50" s="738">
        <v>1</v>
      </c>
      <c r="K50" s="740">
        <f>SUM(K53:K54)</f>
        <v>65313.399999999994</v>
      </c>
    </row>
    <row r="51" spans="2:11" ht="15.5" customHeight="1" x14ac:dyDescent="0.35">
      <c r="B51" s="895"/>
      <c r="C51" s="896"/>
      <c r="D51" s="738"/>
      <c r="E51" s="740"/>
      <c r="H51" s="895"/>
      <c r="I51" s="896"/>
      <c r="J51" s="738"/>
      <c r="K51" s="740"/>
    </row>
    <row r="52" spans="2:11" ht="15.5" customHeight="1" x14ac:dyDescent="0.35">
      <c r="B52" s="558" t="s">
        <v>9</v>
      </c>
      <c r="C52" s="35" t="s">
        <v>10</v>
      </c>
      <c r="D52" s="35" t="s">
        <v>16</v>
      </c>
      <c r="E52" s="49" t="s">
        <v>11</v>
      </c>
      <c r="H52" s="558" t="s">
        <v>9</v>
      </c>
      <c r="I52" s="35" t="s">
        <v>10</v>
      </c>
      <c r="J52" s="35" t="s">
        <v>16</v>
      </c>
      <c r="K52" s="49" t="s">
        <v>11</v>
      </c>
    </row>
    <row r="53" spans="2:11" ht="30.5" customHeight="1" x14ac:dyDescent="0.35">
      <c r="B53" s="540">
        <v>9278336</v>
      </c>
      <c r="C53" s="424" t="str">
        <f>VLOOKUP(B53,Цены!$A:$B,2,0)</f>
        <v>Рама системы сбора мусора AvanTech YOU Pull, NL500, KB600 - тип 1</v>
      </c>
      <c r="D53" s="440">
        <f>D50</f>
        <v>1</v>
      </c>
      <c r="E53" s="426">
        <f>IFERROR(VLOOKUP(B53,Sale!$A:$E,5,0),VLOOKUP(B53,Цены!$A:$G,7,0))*D53</f>
        <v>34486.449999999997</v>
      </c>
      <c r="H53" s="540">
        <v>9278337</v>
      </c>
      <c r="I53" s="424" t="str">
        <f>VLOOKUP(H53,Цены!$A:$B,2,0)</f>
        <v>Рама системы сбора мусора AvanTech YOU Pull, NL500, KB600 - тип 2 (2х40 л.)</v>
      </c>
      <c r="J53" s="440">
        <f>J50</f>
        <v>1</v>
      </c>
      <c r="K53" s="426">
        <f>IFERROR(VLOOKUP(H53,Sale!$A:$E,5,0),VLOOKUP(H53,Цены!$A:$G,7,0))*J53</f>
        <v>35865.96</v>
      </c>
    </row>
    <row r="54" spans="2:11" ht="30.5" customHeight="1" thickBot="1" x14ac:dyDescent="0.4">
      <c r="B54" s="540">
        <v>9279392</v>
      </c>
      <c r="C54" s="424" t="str">
        <f>VLOOKUP(B54,Цены!$A:$B,2,0)</f>
        <v>Контейнер для сбора мусора Pull, 17 литров, пластик, цвет антрацит</v>
      </c>
      <c r="D54" s="440">
        <f>D50</f>
        <v>1</v>
      </c>
      <c r="E54" s="426">
        <f>IFERROR(VLOOKUP(B54,Sale!$A:$E,5,0),VLOOKUP(B54,Цены!$A:$G,7,0))*D54</f>
        <v>2645.8599999999997</v>
      </c>
      <c r="H54" s="541">
        <v>9279394</v>
      </c>
      <c r="I54" s="438" t="str">
        <f>VLOOKUP(H54,Цены!$A:$B,2,0)</f>
        <v>Контейнер для сбора мусора Pull, 40 литров, пластик, цвет антрацит</v>
      </c>
      <c r="J54" s="439">
        <f>J50*2</f>
        <v>2</v>
      </c>
      <c r="K54" s="432">
        <f>IFERROR(VLOOKUP(H54,Sale!$A:$E,5,0),VLOOKUP(H54,Цены!$A:$G,7,0))*J54</f>
        <v>29447.439999999999</v>
      </c>
    </row>
    <row r="55" spans="2:11" ht="30.5" customHeight="1" x14ac:dyDescent="0.35">
      <c r="B55" s="540">
        <v>9279393</v>
      </c>
      <c r="C55" s="424" t="str">
        <f>VLOOKUP(B55,Цены!$A:$B,2,0)</f>
        <v>Контейнер для сбора мусора Pull, 29 литров, пластик, цвет антрацит</v>
      </c>
      <c r="D55" s="440">
        <f>D50</f>
        <v>1</v>
      </c>
      <c r="E55" s="426">
        <f>IFERROR(VLOOKUP(B55,Sale!$A:$E,5,0),VLOOKUP(B55,Цены!$A:$G,7,0))*D55</f>
        <v>6227.16</v>
      </c>
      <c r="H55" s="43"/>
      <c r="I55" s="44"/>
      <c r="J55" s="32"/>
      <c r="K55" s="45"/>
    </row>
    <row r="56" spans="2:11" ht="30.5" customHeight="1" thickBot="1" x14ac:dyDescent="0.4">
      <c r="B56" s="541">
        <v>9279390</v>
      </c>
      <c r="C56" s="438" t="str">
        <f>VLOOKUP(B56,Цены!$A:$B,2,0)</f>
        <v>Контейнер для сбора мусора Pull, 8 литров, пластик, цвет антрацит</v>
      </c>
      <c r="D56" s="439">
        <f>D50*2</f>
        <v>2</v>
      </c>
      <c r="E56" s="432">
        <f>IFERROR(VLOOKUP(B56,Sale!$A:$E,5,0),VLOOKUP(B56,Цены!$A:$G,7,0))*D56</f>
        <v>4225.0200000000004</v>
      </c>
      <c r="H56" s="43"/>
      <c r="I56" s="44"/>
      <c r="J56" s="32"/>
      <c r="K56" s="45"/>
    </row>
    <row r="57" spans="2:11" ht="14" customHeight="1" x14ac:dyDescent="0.35"/>
    <row r="58" spans="2:11" ht="14" customHeight="1" x14ac:dyDescent="0.35"/>
    <row r="59" spans="2:11" ht="14" customHeight="1" thickBot="1" x14ac:dyDescent="0.4"/>
    <row r="60" spans="2:11" ht="173" customHeight="1" x14ac:dyDescent="0.35">
      <c r="B60" s="887"/>
      <c r="C60" s="888"/>
      <c r="D60" s="888"/>
      <c r="E60" s="889"/>
    </row>
    <row r="61" spans="2:11" ht="14" customHeight="1" x14ac:dyDescent="0.35">
      <c r="B61" s="774"/>
      <c r="C61" s="775"/>
      <c r="D61" s="738">
        <v>1</v>
      </c>
      <c r="E61" s="740">
        <f>SUM(E64:E64)</f>
        <v>12537.91</v>
      </c>
    </row>
    <row r="62" spans="2:11" ht="14" customHeight="1" x14ac:dyDescent="0.35">
      <c r="B62" s="774"/>
      <c r="C62" s="775"/>
      <c r="D62" s="738"/>
      <c r="E62" s="740"/>
    </row>
    <row r="63" spans="2:11" ht="14" customHeight="1" x14ac:dyDescent="0.35">
      <c r="B63" s="558" t="s">
        <v>9</v>
      </c>
      <c r="C63" s="35" t="s">
        <v>10</v>
      </c>
      <c r="D63" s="35" t="s">
        <v>16</v>
      </c>
      <c r="E63" s="49" t="s">
        <v>11</v>
      </c>
    </row>
    <row r="64" spans="2:11" ht="30.5" customHeight="1" thickBot="1" x14ac:dyDescent="0.4">
      <c r="B64" s="541">
        <v>9208752</v>
      </c>
      <c r="C64" s="438" t="str">
        <f>VLOOKUP(B64,Цены!$A:$B,2,0)</f>
        <v>Система сбора мусора Bin.it Smart 600 для InnoTech Atira/ArciTech, KB600</v>
      </c>
      <c r="D64" s="439">
        <f>D61</f>
        <v>1</v>
      </c>
      <c r="E64" s="432">
        <f>IFERROR(VLOOKUP(B64,Sale!$A:$E,5,0),VLOOKUP(B64,Цены!$A:$G,7,0))*D64</f>
        <v>12537.91</v>
      </c>
    </row>
    <row r="65" spans="1:12" ht="14" customHeight="1" x14ac:dyDescent="0.35"/>
    <row r="66" spans="1:12" ht="14" customHeight="1" x14ac:dyDescent="0.35"/>
    <row r="67" spans="1:12" ht="14" customHeight="1" x14ac:dyDescent="0.35"/>
    <row r="68" spans="1:12" ht="29" thickBot="1" x14ac:dyDescent="0.7">
      <c r="A68" s="753" t="s">
        <v>527</v>
      </c>
      <c r="B68" s="753"/>
      <c r="C68" s="753"/>
      <c r="D68" s="753"/>
      <c r="E68" s="753"/>
      <c r="F68" s="753"/>
      <c r="G68" s="753"/>
      <c r="H68" s="753"/>
      <c r="I68" s="753"/>
      <c r="J68" s="753"/>
      <c r="K68" s="753"/>
      <c r="L68" s="753"/>
    </row>
    <row r="69" spans="1:12" ht="172" customHeight="1" x14ac:dyDescent="0.35">
      <c r="B69" s="887"/>
      <c r="C69" s="888"/>
      <c r="D69" s="888"/>
      <c r="E69" s="889"/>
    </row>
    <row r="70" spans="1:12" ht="15.5" customHeight="1" x14ac:dyDescent="0.35">
      <c r="B70" s="774"/>
      <c r="C70" s="775"/>
      <c r="D70" s="738">
        <v>1</v>
      </c>
      <c r="E70" s="740">
        <f>SUM(E73:E74)</f>
        <v>32634.47</v>
      </c>
    </row>
    <row r="71" spans="1:12" ht="15.5" customHeight="1" x14ac:dyDescent="0.35">
      <c r="B71" s="774"/>
      <c r="C71" s="775"/>
      <c r="D71" s="738"/>
      <c r="E71" s="740"/>
    </row>
    <row r="72" spans="1:12" ht="15.5" customHeight="1" x14ac:dyDescent="0.35">
      <c r="B72" s="558" t="s">
        <v>9</v>
      </c>
      <c r="C72" s="35" t="s">
        <v>10</v>
      </c>
      <c r="D72" s="35" t="s">
        <v>16</v>
      </c>
      <c r="E72" s="49" t="s">
        <v>11</v>
      </c>
    </row>
    <row r="73" spans="1:12" ht="30.5" customHeight="1" x14ac:dyDescent="0.35">
      <c r="B73" s="540">
        <v>9279409</v>
      </c>
      <c r="C73" s="424" t="str">
        <f>VLOOKUP(B73,Цены!$A:$B,2,0)</f>
        <v>Рама системы сбора мусора InnoTech Pull, NL470, KB300</v>
      </c>
      <c r="D73" s="440">
        <f>D70</f>
        <v>1</v>
      </c>
      <c r="E73" s="426">
        <f>IFERROR(VLOOKUP(B73,Sale!$A:$E,5,0),VLOOKUP(B73,Цены!$A:$G,7,0))*D73</f>
        <v>28409.45</v>
      </c>
    </row>
    <row r="74" spans="1:12" ht="30.5" customHeight="1" thickBot="1" x14ac:dyDescent="0.4">
      <c r="B74" s="541">
        <v>9279390</v>
      </c>
      <c r="C74" s="438" t="str">
        <f>VLOOKUP(B74,Цены!$A:$B,2,0)</f>
        <v>Контейнер для сбора мусора Pull, 8 литров, пластик, цвет антрацит</v>
      </c>
      <c r="D74" s="439">
        <f>D70*2</f>
        <v>2</v>
      </c>
      <c r="E74" s="432">
        <f>IFERROR(VLOOKUP(B74,Sale!$A:$E,5,0),VLOOKUP(B74,Цены!$A:$G,7,0))*D74</f>
        <v>4225.0200000000004</v>
      </c>
    </row>
    <row r="77" spans="1:12" ht="15" thickBot="1" x14ac:dyDescent="0.4"/>
    <row r="78" spans="1:12" ht="172" customHeight="1" x14ac:dyDescent="0.35">
      <c r="B78" s="887"/>
      <c r="C78" s="888"/>
      <c r="D78" s="888"/>
      <c r="E78" s="889"/>
      <c r="H78" s="887"/>
      <c r="I78" s="888"/>
      <c r="J78" s="888"/>
      <c r="K78" s="889"/>
    </row>
    <row r="79" spans="1:12" ht="15.5" customHeight="1" x14ac:dyDescent="0.35">
      <c r="B79" s="774"/>
      <c r="C79" s="775"/>
      <c r="D79" s="738">
        <v>1</v>
      </c>
      <c r="E79" s="740">
        <f>SUM(E82:E83)</f>
        <v>37450.660000000003</v>
      </c>
      <c r="H79" s="774"/>
      <c r="I79" s="775"/>
      <c r="J79" s="738">
        <v>1</v>
      </c>
      <c r="K79" s="740">
        <f>SUM(K82:K83)</f>
        <v>36305.800000000003</v>
      </c>
    </row>
    <row r="80" spans="1:12" ht="15.5" customHeight="1" x14ac:dyDescent="0.35">
      <c r="B80" s="774"/>
      <c r="C80" s="775"/>
      <c r="D80" s="738"/>
      <c r="E80" s="740"/>
      <c r="H80" s="774"/>
      <c r="I80" s="775"/>
      <c r="J80" s="738"/>
      <c r="K80" s="740"/>
    </row>
    <row r="81" spans="2:11" ht="15.5" customHeight="1" x14ac:dyDescent="0.35">
      <c r="B81" s="558" t="s">
        <v>9</v>
      </c>
      <c r="C81" s="35" t="s">
        <v>10</v>
      </c>
      <c r="D81" s="35" t="s">
        <v>16</v>
      </c>
      <c r="E81" s="49" t="s">
        <v>11</v>
      </c>
      <c r="H81" s="558" t="s">
        <v>9</v>
      </c>
      <c r="I81" s="35" t="s">
        <v>10</v>
      </c>
      <c r="J81" s="35" t="s">
        <v>16</v>
      </c>
      <c r="K81" s="49" t="s">
        <v>11</v>
      </c>
    </row>
    <row r="82" spans="2:11" ht="30.5" customHeight="1" x14ac:dyDescent="0.35">
      <c r="B82" s="540">
        <v>9279415</v>
      </c>
      <c r="C82" s="424" t="str">
        <f>VLOOKUP(B82,Цены!$A:$B,2,0)</f>
        <v>Рама системы сбора мусора InnoTech Pull, NL420, KB450</v>
      </c>
      <c r="D82" s="440">
        <f>D79</f>
        <v>1</v>
      </c>
      <c r="E82" s="426">
        <f>IFERROR(VLOOKUP(B82,Sale!$A:$E,5,0),VLOOKUP(B82,Цены!$A:$G,7,0))*D82</f>
        <v>32998.660000000003</v>
      </c>
      <c r="H82" s="540">
        <v>9279411</v>
      </c>
      <c r="I82" s="424" t="str">
        <f>VLOOKUP(H82,Цены!$A:$B,2,0)</f>
        <v>Рама системы сбора мусора InnoTech Pull, NL470, KB450</v>
      </c>
      <c r="J82" s="440">
        <f>J79</f>
        <v>1</v>
      </c>
      <c r="K82" s="426">
        <f>IFERROR(VLOOKUP(H82,Sale!$A:$E,5,0),VLOOKUP(H82,Цены!$A:$G,7,0))*J82</f>
        <v>31014.080000000002</v>
      </c>
    </row>
    <row r="83" spans="2:11" ht="30.5" customHeight="1" thickBot="1" x14ac:dyDescent="0.4">
      <c r="B83" s="541">
        <v>9279391</v>
      </c>
      <c r="C83" s="438" t="str">
        <f>VLOOKUP(B83,Цены!$A:$B,2,0)</f>
        <v>Контейнер для сбора мусора Pull, 11 литров, пластик, цвет антрацит</v>
      </c>
      <c r="D83" s="439">
        <f>D79*2</f>
        <v>2</v>
      </c>
      <c r="E83" s="432">
        <f>IFERROR(VLOOKUP(B83,Sale!$A:$E,5,0),VLOOKUP(B83,Цены!$A:$G,7,0))*D83</f>
        <v>4452</v>
      </c>
      <c r="H83" s="541">
        <v>9279392</v>
      </c>
      <c r="I83" s="438" t="str">
        <f>VLOOKUP(H83,Цены!$A:$B,2,0)</f>
        <v>Контейнер для сбора мусора Pull, 17 литров, пластик, цвет антрацит</v>
      </c>
      <c r="J83" s="439">
        <f>J79*2</f>
        <v>2</v>
      </c>
      <c r="K83" s="432">
        <f>IFERROR(VLOOKUP(H83,Sale!$A:$E,5,0),VLOOKUP(H83,Цены!$A:$G,7,0))*J83</f>
        <v>5291.7199999999993</v>
      </c>
    </row>
    <row r="86" spans="2:11" ht="15" thickBot="1" x14ac:dyDescent="0.4"/>
    <row r="87" spans="2:11" ht="172" customHeight="1" x14ac:dyDescent="0.35">
      <c r="B87" s="887"/>
      <c r="C87" s="888"/>
      <c r="D87" s="888"/>
      <c r="E87" s="889"/>
    </row>
    <row r="88" spans="2:11" ht="15.5" customHeight="1" x14ac:dyDescent="0.35">
      <c r="B88" s="774"/>
      <c r="C88" s="775"/>
      <c r="D88" s="738">
        <v>1</v>
      </c>
      <c r="E88" s="740">
        <f>SUM(E91:E92)</f>
        <v>43468.4</v>
      </c>
    </row>
    <row r="89" spans="2:11" ht="15.5" customHeight="1" x14ac:dyDescent="0.35">
      <c r="B89" s="774"/>
      <c r="C89" s="775"/>
      <c r="D89" s="738"/>
      <c r="E89" s="740"/>
    </row>
    <row r="90" spans="2:11" ht="15.5" customHeight="1" x14ac:dyDescent="0.35">
      <c r="B90" s="558" t="s">
        <v>9</v>
      </c>
      <c r="C90" s="35" t="s">
        <v>10</v>
      </c>
      <c r="D90" s="35" t="s">
        <v>16</v>
      </c>
      <c r="E90" s="49" t="s">
        <v>11</v>
      </c>
    </row>
    <row r="91" spans="2:11" ht="30.5" customHeight="1" x14ac:dyDescent="0.35">
      <c r="B91" s="540">
        <v>9279411</v>
      </c>
      <c r="C91" s="424" t="str">
        <f>VLOOKUP(B91,Цены!$A:$B,2,0)</f>
        <v>Рама системы сбора мусора InnoTech Pull, NL470, KB450</v>
      </c>
      <c r="D91" s="440">
        <f>D88</f>
        <v>1</v>
      </c>
      <c r="E91" s="426">
        <f>IFERROR(VLOOKUP(B91,Sale!$A:$E,5,0),VLOOKUP(B91,Цены!$A:$G,7,0))*D91</f>
        <v>31014.080000000002</v>
      </c>
    </row>
    <row r="92" spans="2:11" ht="30.5" customHeight="1" thickBot="1" x14ac:dyDescent="0.4">
      <c r="B92" s="541">
        <v>9279393</v>
      </c>
      <c r="C92" s="438" t="str">
        <f>VLOOKUP(B92,Цены!$A:$B,2,0)</f>
        <v>Контейнер для сбора мусора Pull, 29 литров, пластик, цвет антрацит</v>
      </c>
      <c r="D92" s="439">
        <f>D88*2</f>
        <v>2</v>
      </c>
      <c r="E92" s="432">
        <f>IFERROR(VLOOKUP(B92,Sale!$A:$E,5,0),VLOOKUP(B92,Цены!$A:$G,7,0))*D92</f>
        <v>12454.32</v>
      </c>
    </row>
    <row r="95" spans="2:11" ht="15" thickBot="1" x14ac:dyDescent="0.4"/>
    <row r="96" spans="2:11" ht="172" customHeight="1" x14ac:dyDescent="0.35">
      <c r="B96" s="887"/>
      <c r="C96" s="888"/>
      <c r="D96" s="888"/>
      <c r="E96" s="889"/>
      <c r="H96" s="887"/>
      <c r="I96" s="888"/>
      <c r="J96" s="888"/>
      <c r="K96" s="889"/>
    </row>
    <row r="97" spans="2:11" ht="15.5" customHeight="1" x14ac:dyDescent="0.35">
      <c r="B97" s="774"/>
      <c r="C97" s="775"/>
      <c r="D97" s="738">
        <v>1</v>
      </c>
      <c r="E97" s="740">
        <f>SUM(E100:E101)</f>
        <v>43454.27</v>
      </c>
      <c r="H97" s="774"/>
      <c r="I97" s="775"/>
      <c r="J97" s="738">
        <v>1</v>
      </c>
      <c r="K97" s="740">
        <f>SUM(K100:K102)</f>
        <v>45438.63</v>
      </c>
    </row>
    <row r="98" spans="2:11" ht="15.5" customHeight="1" x14ac:dyDescent="0.35">
      <c r="B98" s="774"/>
      <c r="C98" s="775"/>
      <c r="D98" s="738"/>
      <c r="E98" s="740"/>
      <c r="H98" s="774"/>
      <c r="I98" s="775"/>
      <c r="J98" s="738"/>
      <c r="K98" s="740"/>
    </row>
    <row r="99" spans="2:11" ht="15.5" customHeight="1" x14ac:dyDescent="0.35">
      <c r="B99" s="558" t="s">
        <v>9</v>
      </c>
      <c r="C99" s="35" t="s">
        <v>10</v>
      </c>
      <c r="D99" s="35" t="s">
        <v>16</v>
      </c>
      <c r="E99" s="49" t="s">
        <v>11</v>
      </c>
      <c r="H99" s="558" t="s">
        <v>9</v>
      </c>
      <c r="I99" s="35" t="s">
        <v>10</v>
      </c>
      <c r="J99" s="35" t="s">
        <v>16</v>
      </c>
      <c r="K99" s="49" t="s">
        <v>11</v>
      </c>
    </row>
    <row r="100" spans="2:11" ht="30.5" customHeight="1" x14ac:dyDescent="0.35">
      <c r="B100" s="540">
        <v>9279417</v>
      </c>
      <c r="C100" s="424" t="str">
        <f>VLOOKUP(B100,Цены!$A:$B,2,0)</f>
        <v>Рама системы сбора мусора InnoTech Pull, NL420, KB600</v>
      </c>
      <c r="D100" s="440">
        <f>D97</f>
        <v>1</v>
      </c>
      <c r="E100" s="426">
        <f>IFERROR(VLOOKUP(B100,Sale!$A:$E,5,0),VLOOKUP(B100,Цены!$A:$G,7,0))*D100</f>
        <v>36776.269999999997</v>
      </c>
      <c r="H100" s="540">
        <v>9279417</v>
      </c>
      <c r="I100" s="424" t="str">
        <f>VLOOKUP(H100,Цены!$A:$B,2,0)</f>
        <v>Рама системы сбора мусора InnoTech Pull, NL420, KB600</v>
      </c>
      <c r="J100" s="440">
        <f>J97</f>
        <v>1</v>
      </c>
      <c r="K100" s="426">
        <f>IFERROR(VLOOKUP(H100,Sale!$A:$E,5,0),VLOOKUP(H100,Цены!$A:$G,7,0))*J100</f>
        <v>36776.269999999997</v>
      </c>
    </row>
    <row r="101" spans="2:11" ht="30.5" customHeight="1" thickBot="1" x14ac:dyDescent="0.4">
      <c r="B101" s="541">
        <v>9279391</v>
      </c>
      <c r="C101" s="438" t="str">
        <f>VLOOKUP(B101,Цены!$A:$B,2,0)</f>
        <v>Контейнер для сбора мусора Pull, 11 литров, пластик, цвет антрацит</v>
      </c>
      <c r="D101" s="439">
        <f>D97*3</f>
        <v>3</v>
      </c>
      <c r="E101" s="432">
        <f>IFERROR(VLOOKUP(B101,Sale!$A:$E,5,0),VLOOKUP(B101,Цены!$A:$G,7,0))*D101</f>
        <v>6678</v>
      </c>
      <c r="H101" s="540">
        <v>9279391</v>
      </c>
      <c r="I101" s="424" t="str">
        <f>VLOOKUP(H101,Цены!$A:$B,2,0)</f>
        <v>Контейнер для сбора мусора Pull, 11 литров, пластик, цвет антрацит</v>
      </c>
      <c r="J101" s="440">
        <f>J97*2</f>
        <v>2</v>
      </c>
      <c r="K101" s="426">
        <f>IFERROR(VLOOKUP(H101,Sale!$A:$E,5,0),VLOOKUP(H101,Цены!$A:$G,7,0))*J101</f>
        <v>4452</v>
      </c>
    </row>
    <row r="102" spans="2:11" ht="30.5" customHeight="1" thickBot="1" x14ac:dyDescent="0.4">
      <c r="H102" s="541">
        <v>9279389</v>
      </c>
      <c r="I102" s="438" t="str">
        <f>VLOOKUP(H102,Цены!$A:$B,2,0)</f>
        <v>Контейнер для сбора мусора Pull, 5 литров, пластик, цвет антрацит</v>
      </c>
      <c r="J102" s="439">
        <f>J97*2</f>
        <v>2</v>
      </c>
      <c r="K102" s="432">
        <f>IFERROR(VLOOKUP(H102,Sale!$A:$E,5,0),VLOOKUP(H102,Цены!$A:$G,7,0))*J102</f>
        <v>4210.3599999999997</v>
      </c>
    </row>
    <row r="105" spans="2:11" ht="15" thickBot="1" x14ac:dyDescent="0.4"/>
    <row r="106" spans="2:11" ht="172" customHeight="1" x14ac:dyDescent="0.35">
      <c r="B106" s="887"/>
      <c r="C106" s="888"/>
      <c r="D106" s="888"/>
      <c r="E106" s="889"/>
      <c r="H106" s="887"/>
      <c r="I106" s="888"/>
      <c r="J106" s="888"/>
      <c r="K106" s="889"/>
    </row>
    <row r="107" spans="2:11" ht="15.5" customHeight="1" x14ac:dyDescent="0.35">
      <c r="B107" s="774"/>
      <c r="C107" s="775"/>
      <c r="D107" s="738">
        <v>1</v>
      </c>
      <c r="E107" s="740">
        <f>SUM(E110:E112)</f>
        <v>50280.81</v>
      </c>
      <c r="H107" s="774"/>
      <c r="I107" s="775"/>
      <c r="J107" s="738">
        <v>1</v>
      </c>
      <c r="K107" s="740">
        <f>SUM(K110:K112)</f>
        <v>43118.210000000006</v>
      </c>
    </row>
    <row r="108" spans="2:11" ht="15.5" customHeight="1" x14ac:dyDescent="0.35">
      <c r="B108" s="774"/>
      <c r="C108" s="775"/>
      <c r="D108" s="738"/>
      <c r="E108" s="740"/>
      <c r="H108" s="774"/>
      <c r="I108" s="775"/>
      <c r="J108" s="738"/>
      <c r="K108" s="740"/>
    </row>
    <row r="109" spans="2:11" ht="15.5" customHeight="1" x14ac:dyDescent="0.35">
      <c r="B109" s="558" t="s">
        <v>9</v>
      </c>
      <c r="C109" s="35" t="s">
        <v>10</v>
      </c>
      <c r="D109" s="35" t="s">
        <v>16</v>
      </c>
      <c r="E109" s="49" t="s">
        <v>11</v>
      </c>
      <c r="H109" s="558" t="s">
        <v>9</v>
      </c>
      <c r="I109" s="35" t="s">
        <v>10</v>
      </c>
      <c r="J109" s="35" t="s">
        <v>16</v>
      </c>
      <c r="K109" s="49" t="s">
        <v>11</v>
      </c>
    </row>
    <row r="110" spans="2:11" ht="30.5" customHeight="1" x14ac:dyDescent="0.35">
      <c r="B110" s="540">
        <v>9279413</v>
      </c>
      <c r="C110" s="424" t="str">
        <f>VLOOKUP(B110,Цены!$A:$B,2,0)</f>
        <v>Рама системы сбора мусора InnoTech Pull, NL470, KB600</v>
      </c>
      <c r="D110" s="440">
        <f>D107</f>
        <v>1</v>
      </c>
      <c r="E110" s="426">
        <f>IFERROR(VLOOKUP(B110,Sale!$A:$E,5,0),VLOOKUP(B110,Цены!$A:$G,7,0))*D110</f>
        <v>33601.47</v>
      </c>
      <c r="H110" s="540">
        <v>9279413</v>
      </c>
      <c r="I110" s="424" t="str">
        <f>VLOOKUP(H110,Цены!$A:$B,2,0)</f>
        <v>Рама системы сбора мусора InnoTech Pull, NL470, KB600</v>
      </c>
      <c r="J110" s="440">
        <f>J107</f>
        <v>1</v>
      </c>
      <c r="K110" s="426">
        <f>IFERROR(VLOOKUP(H110,Sale!$A:$E,5,0),VLOOKUP(H110,Цены!$A:$G,7,0))*J110</f>
        <v>33601.47</v>
      </c>
    </row>
    <row r="111" spans="2:11" ht="30.5" customHeight="1" x14ac:dyDescent="0.35">
      <c r="B111" s="540">
        <v>9279393</v>
      </c>
      <c r="C111" s="424" t="str">
        <f>VLOOKUP(B111,Цены!$A:$B,2,0)</f>
        <v>Контейнер для сбора мусора Pull, 29 литров, пластик, цвет антрацит</v>
      </c>
      <c r="D111" s="440">
        <f>D107*2</f>
        <v>2</v>
      </c>
      <c r="E111" s="426">
        <f>IFERROR(VLOOKUP(B111,Sale!$A:$E,5,0),VLOOKUP(B111,Цены!$A:$G,7,0))*D111</f>
        <v>12454.32</v>
      </c>
      <c r="H111" s="540">
        <v>9279392</v>
      </c>
      <c r="I111" s="424" t="str">
        <f>VLOOKUP(H111,Цены!$A:$B,2,0)</f>
        <v>Контейнер для сбора мусора Pull, 17 литров, пластик, цвет антрацит</v>
      </c>
      <c r="J111" s="440">
        <f>J107*2</f>
        <v>2</v>
      </c>
      <c r="K111" s="426">
        <f>IFERROR(VLOOKUP(H111,Sale!$A:$E,5,0),VLOOKUP(H111,Цены!$A:$G,7,0))*J111</f>
        <v>5291.7199999999993</v>
      </c>
    </row>
    <row r="112" spans="2:11" ht="30.5" customHeight="1" thickBot="1" x14ac:dyDescent="0.4">
      <c r="B112" s="541">
        <v>9279390</v>
      </c>
      <c r="C112" s="438" t="str">
        <f>VLOOKUP(B112,Цены!$A:$B,2,0)</f>
        <v>Контейнер для сбора мусора Pull, 8 литров, пластик, цвет антрацит</v>
      </c>
      <c r="D112" s="439">
        <f>D107*2</f>
        <v>2</v>
      </c>
      <c r="E112" s="432">
        <f>IFERROR(VLOOKUP(B112,Sale!$A:$E,5,0),VLOOKUP(B112,Цены!$A:$G,7,0))*D112</f>
        <v>4225.0200000000004</v>
      </c>
      <c r="H112" s="541">
        <v>9279390</v>
      </c>
      <c r="I112" s="438" t="str">
        <f>VLOOKUP(H112,Цены!$A:$B,2,0)</f>
        <v>Контейнер для сбора мусора Pull, 8 литров, пластик, цвет антрацит</v>
      </c>
      <c r="J112" s="439">
        <f>J107*2</f>
        <v>2</v>
      </c>
      <c r="K112" s="432">
        <f>IFERROR(VLOOKUP(H112,Sale!$A:$E,5,0),VLOOKUP(H112,Цены!$A:$G,7,0))*J112</f>
        <v>4225.0200000000004</v>
      </c>
    </row>
    <row r="115" spans="1:12" ht="15" thickBot="1" x14ac:dyDescent="0.4"/>
    <row r="116" spans="1:12" ht="172" customHeight="1" x14ac:dyDescent="0.35">
      <c r="B116" s="887"/>
      <c r="C116" s="888"/>
      <c r="D116" s="888"/>
      <c r="E116" s="889"/>
      <c r="H116" s="166"/>
      <c r="I116" s="166"/>
      <c r="J116" s="166"/>
      <c r="K116" s="166"/>
    </row>
    <row r="117" spans="1:12" ht="14.5" customHeight="1" x14ac:dyDescent="0.35">
      <c r="B117" s="774"/>
      <c r="C117" s="775"/>
      <c r="D117" s="738">
        <v>1</v>
      </c>
      <c r="E117" s="740">
        <f>SUM(E120:E123)</f>
        <v>46699.510000000009</v>
      </c>
      <c r="H117" s="636"/>
      <c r="I117" s="636"/>
      <c r="J117" s="364"/>
      <c r="K117" s="365"/>
    </row>
    <row r="118" spans="1:12" ht="14.5" customHeight="1" x14ac:dyDescent="0.35">
      <c r="B118" s="774"/>
      <c r="C118" s="775"/>
      <c r="D118" s="738"/>
      <c r="E118" s="740"/>
      <c r="H118" s="636"/>
      <c r="I118" s="636"/>
      <c r="J118" s="364"/>
      <c r="K118" s="365"/>
    </row>
    <row r="119" spans="1:12" x14ac:dyDescent="0.35">
      <c r="B119" s="558" t="s">
        <v>9</v>
      </c>
      <c r="C119" s="35" t="s">
        <v>10</v>
      </c>
      <c r="D119" s="35" t="s">
        <v>16</v>
      </c>
      <c r="E119" s="49" t="s">
        <v>11</v>
      </c>
      <c r="H119" s="556"/>
      <c r="I119" s="348"/>
      <c r="J119" s="348"/>
      <c r="K119" s="348"/>
    </row>
    <row r="120" spans="1:12" ht="30.5" customHeight="1" x14ac:dyDescent="0.35">
      <c r="B120" s="540">
        <v>9279413</v>
      </c>
      <c r="C120" s="424" t="str">
        <f>VLOOKUP(B120,Цены!$A:$B,2,0)</f>
        <v>Рама системы сбора мусора InnoTech Pull, NL470, KB600</v>
      </c>
      <c r="D120" s="440">
        <f>D117</f>
        <v>1</v>
      </c>
      <c r="E120" s="426">
        <f>IFERROR(VLOOKUP(B120,Sale!$A:$E,5,0),VLOOKUP(B120,Цены!$A:$G,7,0))*D120</f>
        <v>33601.47</v>
      </c>
      <c r="H120" s="443"/>
      <c r="I120" s="444"/>
      <c r="J120" s="445"/>
      <c r="K120" s="446"/>
    </row>
    <row r="121" spans="1:12" ht="30.5" customHeight="1" x14ac:dyDescent="0.35">
      <c r="B121" s="540">
        <v>9279392</v>
      </c>
      <c r="C121" s="424" t="str">
        <f>VLOOKUP(B121,Цены!$A:$B,2,0)</f>
        <v>Контейнер для сбора мусора Pull, 17 литров, пластик, цвет антрацит</v>
      </c>
      <c r="D121" s="440">
        <f>D117</f>
        <v>1</v>
      </c>
      <c r="E121" s="426">
        <f>IFERROR(VLOOKUP(B121,Sale!$A:$E,5,0),VLOOKUP(B121,Цены!$A:$G,7,0))*D121</f>
        <v>2645.8599999999997</v>
      </c>
      <c r="H121" s="443"/>
      <c r="I121" s="444"/>
      <c r="J121" s="445"/>
      <c r="K121" s="446"/>
    </row>
    <row r="122" spans="1:12" ht="30.5" customHeight="1" x14ac:dyDescent="0.35">
      <c r="B122" s="540">
        <v>9279393</v>
      </c>
      <c r="C122" s="424" t="str">
        <f>VLOOKUP(B122,Цены!$A:$B,2,0)</f>
        <v>Контейнер для сбора мусора Pull, 29 литров, пластик, цвет антрацит</v>
      </c>
      <c r="D122" s="440">
        <f>D117</f>
        <v>1</v>
      </c>
      <c r="E122" s="426">
        <f>IFERROR(VLOOKUP(B122,Sale!$A:$E,5,0),VLOOKUP(B122,Цены!$A:$G,7,0))*D122</f>
        <v>6227.16</v>
      </c>
      <c r="H122" s="43"/>
      <c r="I122" s="44"/>
      <c r="J122" s="32"/>
      <c r="K122" s="45"/>
    </row>
    <row r="123" spans="1:12" ht="30.5" customHeight="1" thickBot="1" x14ac:dyDescent="0.4">
      <c r="B123" s="541">
        <v>9279390</v>
      </c>
      <c r="C123" s="438" t="str">
        <f>VLOOKUP(B123,Цены!$A:$B,2,0)</f>
        <v>Контейнер для сбора мусора Pull, 8 литров, пластик, цвет антрацит</v>
      </c>
      <c r="D123" s="439">
        <f>D117*2</f>
        <v>2</v>
      </c>
      <c r="E123" s="432">
        <f>IFERROR(VLOOKUP(B123,Sale!$A:$E,5,0),VLOOKUP(B123,Цены!$A:$G,7,0))*D123</f>
        <v>4225.0200000000004</v>
      </c>
      <c r="H123" s="43"/>
      <c r="I123" s="44"/>
      <c r="J123" s="32"/>
      <c r="K123" s="45"/>
    </row>
    <row r="127" spans="1:12" ht="29" thickBot="1" x14ac:dyDescent="0.7">
      <c r="A127" s="753" t="s">
        <v>528</v>
      </c>
      <c r="B127" s="753"/>
      <c r="C127" s="753"/>
      <c r="D127" s="753"/>
      <c r="E127" s="753"/>
      <c r="F127" s="753"/>
      <c r="G127" s="753"/>
      <c r="H127" s="753"/>
      <c r="I127" s="753"/>
      <c r="J127" s="753"/>
      <c r="K127" s="753"/>
      <c r="L127" s="753"/>
    </row>
    <row r="128" spans="1:12" ht="113.5" customHeight="1" x14ac:dyDescent="0.35">
      <c r="B128" s="887"/>
      <c r="C128" s="888"/>
      <c r="D128" s="888"/>
      <c r="E128" s="889"/>
    </row>
    <row r="129" spans="2:5" x14ac:dyDescent="0.35">
      <c r="B129" s="558" t="s">
        <v>9</v>
      </c>
      <c r="C129" s="35" t="s">
        <v>10</v>
      </c>
      <c r="D129" s="35" t="s">
        <v>16</v>
      </c>
      <c r="E129" s="49" t="s">
        <v>11</v>
      </c>
    </row>
    <row r="130" spans="2:5" ht="30.5" customHeight="1" x14ac:dyDescent="0.35">
      <c r="B130" s="540">
        <v>9279395</v>
      </c>
      <c r="C130" s="424" t="str">
        <f>VLOOKUP(B130,Цены!$A:$B,2,0)</f>
        <v>Крышка контейнера для сбора мусора Pull, 5 литров, пластик, цвет антрацит</v>
      </c>
      <c r="D130" s="440">
        <v>1</v>
      </c>
      <c r="E130" s="426">
        <f>IFERROR(VLOOKUP(B130,Sale!$A:$E,5,0),VLOOKUP(B130,Цены!$A:$G,7,0))*D130</f>
        <v>2276.7199999999998</v>
      </c>
    </row>
    <row r="131" spans="2:5" ht="30.5" customHeight="1" x14ac:dyDescent="0.35">
      <c r="B131" s="540">
        <v>9279396</v>
      </c>
      <c r="C131" s="424" t="str">
        <f>VLOOKUP(B131,Цены!$A:$B,2,0)</f>
        <v>Крышка контейнера для сбора мусора Pull, 8 литров, пластик, цвет антрацит</v>
      </c>
      <c r="D131" s="440">
        <v>1</v>
      </c>
      <c r="E131" s="426">
        <f>IFERROR(VLOOKUP(B131,Sale!$A:$E,5,0),VLOOKUP(B131,Цены!$A:$G,7,0))*D131</f>
        <v>2281.5700000000002</v>
      </c>
    </row>
    <row r="132" spans="2:5" ht="30.5" customHeight="1" x14ac:dyDescent="0.35">
      <c r="B132" s="540">
        <v>9132382</v>
      </c>
      <c r="C132" s="424" t="str">
        <f>VLOOKUP(B132,Цены!$A:$B,2,0)</f>
        <v>Крышка контейнера для сбора мусора Pull, 8 литров, пластик, цвет зеленый</v>
      </c>
      <c r="D132" s="440">
        <v>1</v>
      </c>
      <c r="E132" s="426">
        <f>IFERROR(VLOOKUP(B132,Sale!$A:$E,5,0),VLOOKUP(B132,Цены!$A:$G,7,0))*D132</f>
        <v>2221.9700000000003</v>
      </c>
    </row>
    <row r="133" spans="2:5" ht="30.5" customHeight="1" x14ac:dyDescent="0.35">
      <c r="B133" s="540">
        <v>9279397</v>
      </c>
      <c r="C133" s="424" t="str">
        <f>VLOOKUP(B133,Цены!$A:$B,2,0)</f>
        <v>Крышка контейнера для сбора мусора Pull, 11 литров, пластик, цвет антрацит</v>
      </c>
      <c r="D133" s="440">
        <v>1</v>
      </c>
      <c r="E133" s="426">
        <f>IFERROR(VLOOKUP(B133,Sale!$A:$E,5,0),VLOOKUP(B133,Цены!$A:$G,7,0))*D133</f>
        <v>3297.6600000000003</v>
      </c>
    </row>
    <row r="134" spans="2:5" ht="30.5" customHeight="1" x14ac:dyDescent="0.35">
      <c r="B134" s="540">
        <v>9279398</v>
      </c>
      <c r="C134" s="424" t="str">
        <f>VLOOKUP(B134,Цены!$A:$B,2,0)</f>
        <v>Крышка контейнера для сбора мусора Pull, 17/29 литров, пластик, цвет антрацит</v>
      </c>
      <c r="D134" s="440">
        <v>1</v>
      </c>
      <c r="E134" s="426">
        <f>IFERROR(VLOOKUP(B134,Sale!$A:$E,5,0),VLOOKUP(B134,Цены!$A:$G,7,0))*D134</f>
        <v>4954.04</v>
      </c>
    </row>
    <row r="135" spans="2:5" ht="30.5" customHeight="1" thickBot="1" x14ac:dyDescent="0.4">
      <c r="B135" s="541">
        <v>9279399</v>
      </c>
      <c r="C135" s="438" t="str">
        <f>VLOOKUP(B135,Цены!$A:$B,2,0)</f>
        <v>Крышка контейнера для сбора мусора Pull 40 литров, пластик, цвет антрацит</v>
      </c>
      <c r="D135" s="439">
        <v>1</v>
      </c>
      <c r="E135" s="432">
        <f>IFERROR(VLOOKUP(B135,Sale!$A:$E,5,0),VLOOKUP(B135,Цены!$A:$G,7,0))*D135</f>
        <v>5133.9400000000005</v>
      </c>
    </row>
  </sheetData>
  <sheetProtection algorithmName="SHA-512" hashValue="Is6OrPfwn0OQlMkITTphwXY29bFLo3fP+Kn4vsy5P3cpR7hcjNO3tVzXJ7IxPKNPb2RVF8fn79IFEw0NdMzeig==" saltValue="6RIZTP0h64ramJWDiCyRaw==" spinCount="100000" sheet="1" objects="1" scenarios="1"/>
  <mergeCells count="89">
    <mergeCell ref="H30:K30"/>
    <mergeCell ref="B50:C51"/>
    <mergeCell ref="H50:I51"/>
    <mergeCell ref="J50:J51"/>
    <mergeCell ref="K50:K51"/>
    <mergeCell ref="H49:K49"/>
    <mergeCell ref="H39:K39"/>
    <mergeCell ref="H40:I41"/>
    <mergeCell ref="J40:J41"/>
    <mergeCell ref="K40:K41"/>
    <mergeCell ref="H31:I32"/>
    <mergeCell ref="J31:J32"/>
    <mergeCell ref="K31:K32"/>
    <mergeCell ref="B21:E21"/>
    <mergeCell ref="B22:C23"/>
    <mergeCell ref="D22:D23"/>
    <mergeCell ref="E22:E23"/>
    <mergeCell ref="H21:K21"/>
    <mergeCell ref="H22:I23"/>
    <mergeCell ref="J22:J23"/>
    <mergeCell ref="K22:K23"/>
    <mergeCell ref="B60:E60"/>
    <mergeCell ref="B61:C62"/>
    <mergeCell ref="D61:D62"/>
    <mergeCell ref="E61:E62"/>
    <mergeCell ref="B30:E30"/>
    <mergeCell ref="B31:C32"/>
    <mergeCell ref="D50:D51"/>
    <mergeCell ref="E50:E51"/>
    <mergeCell ref="B49:E49"/>
    <mergeCell ref="B39:E39"/>
    <mergeCell ref="B40:C41"/>
    <mergeCell ref="D40:D41"/>
    <mergeCell ref="E40:E41"/>
    <mergeCell ref="D31:D32"/>
    <mergeCell ref="E31:E32"/>
    <mergeCell ref="A1:L1"/>
    <mergeCell ref="A3:L3"/>
    <mergeCell ref="B12:E12"/>
    <mergeCell ref="D13:D14"/>
    <mergeCell ref="E13:E14"/>
    <mergeCell ref="B4:E4"/>
    <mergeCell ref="B5:C6"/>
    <mergeCell ref="D5:D6"/>
    <mergeCell ref="B13:C14"/>
    <mergeCell ref="H12:K12"/>
    <mergeCell ref="H13:I14"/>
    <mergeCell ref="J13:J14"/>
    <mergeCell ref="K13:K14"/>
    <mergeCell ref="E5:E6"/>
    <mergeCell ref="B78:E78"/>
    <mergeCell ref="B79:C80"/>
    <mergeCell ref="D79:D80"/>
    <mergeCell ref="E79:E80"/>
    <mergeCell ref="H78:K78"/>
    <mergeCell ref="H79:I80"/>
    <mergeCell ref="J79:J80"/>
    <mergeCell ref="K79:K80"/>
    <mergeCell ref="A68:L68"/>
    <mergeCell ref="B69:E69"/>
    <mergeCell ref="B70:C71"/>
    <mergeCell ref="D70:D71"/>
    <mergeCell ref="E70:E71"/>
    <mergeCell ref="H96:K96"/>
    <mergeCell ref="H97:I98"/>
    <mergeCell ref="J97:J98"/>
    <mergeCell ref="K97:K98"/>
    <mergeCell ref="B96:E96"/>
    <mergeCell ref="B87:E87"/>
    <mergeCell ref="B88:C89"/>
    <mergeCell ref="D88:D89"/>
    <mergeCell ref="E88:E89"/>
    <mergeCell ref="B106:E106"/>
    <mergeCell ref="B97:C98"/>
    <mergeCell ref="D97:D98"/>
    <mergeCell ref="E97:E98"/>
    <mergeCell ref="B107:C108"/>
    <mergeCell ref="D107:D108"/>
    <mergeCell ref="E107:E108"/>
    <mergeCell ref="H106:K106"/>
    <mergeCell ref="H107:I108"/>
    <mergeCell ref="J107:J108"/>
    <mergeCell ref="K107:K108"/>
    <mergeCell ref="A127:L127"/>
    <mergeCell ref="B128:E128"/>
    <mergeCell ref="B116:E116"/>
    <mergeCell ref="B117:C118"/>
    <mergeCell ref="D117:D118"/>
    <mergeCell ref="E117:E118"/>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674A99-A669-4E4E-A24A-ED22E77F3D05}">
  <sheetPr codeName="Лист57">
    <tabColor rgb="FF92D050"/>
  </sheetPr>
  <dimension ref="A1:L10"/>
  <sheetViews>
    <sheetView showRowColHeaders="0" zoomScale="70" zoomScaleNormal="70" workbookViewId="0">
      <pane ySplit="1" topLeftCell="A2" activePane="bottomLeft" state="frozen"/>
      <selection pane="bottomLeft" activeCell="E5" sqref="E5:E6"/>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2" width="14.1796875" style="13" customWidth="1"/>
    <col min="13" max="16384" width="9.1796875" style="13"/>
  </cols>
  <sheetData>
    <row r="1" spans="1:12" s="192" customFormat="1" ht="78" customHeight="1" x14ac:dyDescent="0.35">
      <c r="A1" s="691" t="s">
        <v>705</v>
      </c>
      <c r="B1" s="691"/>
      <c r="C1" s="691"/>
      <c r="D1" s="691"/>
      <c r="E1" s="691"/>
      <c r="F1" s="691"/>
      <c r="G1" s="691"/>
      <c r="H1" s="691"/>
      <c r="I1" s="691"/>
      <c r="J1" s="691"/>
      <c r="K1" s="691"/>
      <c r="L1" s="691"/>
    </row>
    <row r="2" spans="1:12" s="209" customFormat="1" ht="27.5" customHeight="1" thickBot="1" x14ac:dyDescent="0.4">
      <c r="A2" s="208"/>
      <c r="B2" s="601"/>
      <c r="C2" s="208"/>
      <c r="D2" s="208"/>
      <c r="E2" s="208"/>
      <c r="F2" s="208"/>
      <c r="G2" s="208"/>
      <c r="H2" s="601"/>
      <c r="I2" s="208"/>
      <c r="J2" s="208"/>
      <c r="K2" s="208"/>
      <c r="L2" s="208"/>
    </row>
    <row r="3" spans="1:12" s="209" customFormat="1" ht="29" thickBot="1" x14ac:dyDescent="0.4">
      <c r="A3" s="311"/>
      <c r="B3" s="897" t="s">
        <v>703</v>
      </c>
      <c r="C3" s="898"/>
      <c r="D3" s="898"/>
      <c r="E3" s="899"/>
      <c r="F3" s="311"/>
      <c r="G3" s="311"/>
      <c r="H3" s="897" t="s">
        <v>704</v>
      </c>
      <c r="I3" s="898"/>
      <c r="J3" s="898"/>
      <c r="K3" s="899"/>
      <c r="L3" s="311"/>
    </row>
    <row r="4" spans="1:12" ht="172" customHeight="1" x14ac:dyDescent="0.35">
      <c r="B4" s="887"/>
      <c r="C4" s="888"/>
      <c r="D4" s="888"/>
      <c r="E4" s="889"/>
      <c r="H4" s="887"/>
      <c r="I4" s="888"/>
      <c r="J4" s="888"/>
      <c r="K4" s="889"/>
      <c r="L4" s="37"/>
    </row>
    <row r="5" spans="1:12" ht="15.5" customHeight="1" x14ac:dyDescent="0.35">
      <c r="B5" s="774"/>
      <c r="C5" s="775"/>
      <c r="D5" s="738">
        <v>1</v>
      </c>
      <c r="E5" s="740">
        <f>SUM(E8:E10)</f>
        <v>43265.520000000004</v>
      </c>
      <c r="H5" s="774"/>
      <c r="I5" s="775"/>
      <c r="J5" s="738">
        <v>1</v>
      </c>
      <c r="K5" s="740">
        <f>SUM(K8:K9)</f>
        <v>39709.440000000002</v>
      </c>
    </row>
    <row r="6" spans="1:12" ht="15.5" customHeight="1" x14ac:dyDescent="0.35">
      <c r="B6" s="774"/>
      <c r="C6" s="775"/>
      <c r="D6" s="738"/>
      <c r="E6" s="740"/>
      <c r="H6" s="774"/>
      <c r="I6" s="775"/>
      <c r="J6" s="738"/>
      <c r="K6" s="740"/>
    </row>
    <row r="7" spans="1:12" x14ac:dyDescent="0.35">
      <c r="B7" s="558" t="s">
        <v>9</v>
      </c>
      <c r="C7" s="35" t="s">
        <v>10</v>
      </c>
      <c r="D7" s="35" t="s">
        <v>16</v>
      </c>
      <c r="E7" s="49" t="s">
        <v>11</v>
      </c>
      <c r="H7" s="558" t="s">
        <v>9</v>
      </c>
      <c r="I7" s="35" t="s">
        <v>10</v>
      </c>
      <c r="J7" s="35" t="s">
        <v>16</v>
      </c>
      <c r="K7" s="49" t="s">
        <v>11</v>
      </c>
    </row>
    <row r="8" spans="1:12" ht="30.5" customHeight="1" x14ac:dyDescent="0.35">
      <c r="B8" s="540">
        <v>9279106</v>
      </c>
      <c r="C8" s="424" t="str">
        <f>VLOOKUP(B8,Цены!$A:$B,2,0)</f>
        <v>Выдвижная корзина для белья AvanTech YOU Pull Laundry 600</v>
      </c>
      <c r="D8" s="440">
        <f>D5</f>
        <v>1</v>
      </c>
      <c r="E8" s="426">
        <f>IFERROR(VLOOKUP(B8,Sale!$A:$E,5,0),VLOOKUP(B8,Цены!$A:$G,7,0))*D8</f>
        <v>35090.660000000003</v>
      </c>
      <c r="H8" s="540">
        <v>9207636</v>
      </c>
      <c r="I8" s="424" t="str">
        <f>VLOOKUP(H8,Цены!$A:$B,2,0)</f>
        <v>Выдвижная корзина для белья InnoTech Pull Laundry 600</v>
      </c>
      <c r="J8" s="440">
        <f>J5</f>
        <v>1</v>
      </c>
      <c r="K8" s="426">
        <f>IFERROR(VLOOKUP(H8,Sale!$A:$E,5,0),VLOOKUP(H8,Цены!$A:$G,7,0))*J8</f>
        <v>34402.660000000003</v>
      </c>
    </row>
    <row r="9" spans="1:12" ht="30.5" customHeight="1" thickBot="1" x14ac:dyDescent="0.4">
      <c r="B9" s="540">
        <v>9255249</v>
      </c>
      <c r="C9" s="424" t="str">
        <f>VLOOKUP(B9,Цены!$A:$B,2,0)</f>
        <v>Комплект ящика AvanTech YOU, H101, NL500, цвет серебристый</v>
      </c>
      <c r="D9" s="440">
        <f>D5</f>
        <v>1</v>
      </c>
      <c r="E9" s="426">
        <f>IFERROR(VLOOKUP(B9,Sale!$A:$E,5,0),VLOOKUP(B9,Цены!$A:$G,7,0))*D9</f>
        <v>4311.12</v>
      </c>
      <c r="H9" s="541">
        <v>9228890</v>
      </c>
      <c r="I9" s="438" t="str">
        <f>VLOOKUP(H9,Цены!$A:$B,2,0)</f>
        <v>Комплект ящика InnoTech Atira с направляющими Quadro Silent System полного выдвижения, H70, NL470, цвет серый</v>
      </c>
      <c r="J9" s="439">
        <f>J5</f>
        <v>1</v>
      </c>
      <c r="K9" s="432">
        <f>IFERROR(VLOOKUP(H9,Sale!$A:$E,5,0),VLOOKUP(H9,Цены!$A:$G,7,0))*J9</f>
        <v>5306.78</v>
      </c>
    </row>
    <row r="10" spans="1:12" ht="30.5" customHeight="1" thickBot="1" x14ac:dyDescent="0.4">
      <c r="B10" s="541">
        <v>9318192</v>
      </c>
      <c r="C10" s="438" t="str">
        <f>VLOOKUP(B10,Цены!$A:$B,2,0)</f>
        <v>Комплект направляющих Actro YOU, полного выдвижения, с демпфером Silent System, L (40 кг), EB21, NL500</v>
      </c>
      <c r="D10" s="439">
        <f>D5</f>
        <v>1</v>
      </c>
      <c r="E10" s="432">
        <f>IFERROR(VLOOKUP(B10,Sale!$A:$E,5,0),VLOOKUP(B10,Цены!$A:$G,7,0))*D10</f>
        <v>3863.7400000000002</v>
      </c>
      <c r="H10" s="43"/>
      <c r="I10" s="44"/>
      <c r="J10" s="32"/>
      <c r="K10" s="45"/>
    </row>
  </sheetData>
  <sheetProtection algorithmName="SHA-512" hashValue="dwRIRR8UaTbxX8p3pjG8ImQBaCnWmKGmnSJbmG8XSVzS+SRzJygc9UKW1UPhLhzgW7VgNbdny7CwQAaNwSngig==" saltValue="o8oikaPH8UXxrDRryHSYCw==" spinCount="100000" sheet="1" objects="1" scenarios="1"/>
  <mergeCells count="11">
    <mergeCell ref="K5:K6"/>
    <mergeCell ref="B5:C6"/>
    <mergeCell ref="D5:D6"/>
    <mergeCell ref="E5:E6"/>
    <mergeCell ref="H5:I6"/>
    <mergeCell ref="J5:J6"/>
    <mergeCell ref="B3:E3"/>
    <mergeCell ref="H3:K3"/>
    <mergeCell ref="A1:L1"/>
    <mergeCell ref="B4:E4"/>
    <mergeCell ref="H4:K4"/>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Лист4"/>
  <dimension ref="A1:K311"/>
  <sheetViews>
    <sheetView topLeftCell="C288" zoomScale="70" zoomScaleNormal="70" workbookViewId="0">
      <selection activeCell="L18" sqref="L18"/>
    </sheetView>
  </sheetViews>
  <sheetFormatPr defaultRowHeight="14.5" x14ac:dyDescent="0.35"/>
  <cols>
    <col min="1" max="1" width="35.7265625" bestFit="1" customWidth="1"/>
    <col min="2" max="2" width="26.26953125" customWidth="1"/>
    <col min="3" max="3" width="47.36328125" bestFit="1" customWidth="1"/>
    <col min="4" max="4" width="29.7265625" bestFit="1" customWidth="1"/>
    <col min="5" max="5" width="36.08984375" customWidth="1"/>
    <col min="6" max="6" width="29.7265625" bestFit="1" customWidth="1"/>
    <col min="7" max="7" width="25.26953125" customWidth="1"/>
    <col min="8" max="8" width="6.6328125" customWidth="1"/>
    <col min="9" max="9" width="12.54296875" bestFit="1" customWidth="1"/>
    <col min="10" max="10" width="12.26953125" customWidth="1"/>
  </cols>
  <sheetData>
    <row r="1" spans="1:11" ht="28.5" x14ac:dyDescent="0.65">
      <c r="A1" s="724" t="s">
        <v>167</v>
      </c>
      <c r="B1" s="724"/>
      <c r="C1" s="724"/>
      <c r="D1" s="724"/>
      <c r="E1" s="724"/>
      <c r="F1" s="724"/>
      <c r="G1" s="724"/>
    </row>
    <row r="2" spans="1:11" x14ac:dyDescent="0.35">
      <c r="A2" s="721" t="s">
        <v>160</v>
      </c>
      <c r="B2" s="721"/>
      <c r="C2" s="721"/>
      <c r="E2" s="721" t="s">
        <v>161</v>
      </c>
      <c r="F2" s="721"/>
      <c r="G2" s="721"/>
      <c r="J2" t="s">
        <v>82</v>
      </c>
      <c r="K2">
        <v>9242553</v>
      </c>
    </row>
    <row r="3" spans="1:11" x14ac:dyDescent="0.35">
      <c r="A3" s="816" t="s">
        <v>158</v>
      </c>
      <c r="B3" s="817"/>
      <c r="C3" s="817"/>
      <c r="E3" s="816" t="s">
        <v>158</v>
      </c>
      <c r="F3" s="817"/>
      <c r="G3" s="817"/>
      <c r="J3" t="s">
        <v>69</v>
      </c>
      <c r="K3" s="222">
        <v>9257725</v>
      </c>
    </row>
    <row r="4" spans="1:11" x14ac:dyDescent="0.35">
      <c r="A4" s="28"/>
      <c r="B4" s="28" t="s">
        <v>156</v>
      </c>
      <c r="C4" s="28" t="s">
        <v>159</v>
      </c>
      <c r="E4" s="28"/>
      <c r="F4" s="28" t="s">
        <v>156</v>
      </c>
      <c r="G4" s="28" t="s">
        <v>159</v>
      </c>
      <c r="J4" t="s">
        <v>67</v>
      </c>
      <c r="K4" s="222">
        <v>9257727</v>
      </c>
    </row>
    <row r="5" spans="1:11" x14ac:dyDescent="0.35">
      <c r="A5" s="28" t="s">
        <v>94</v>
      </c>
      <c r="B5" s="28" t="s">
        <v>91</v>
      </c>
      <c r="C5" s="28">
        <v>9105635</v>
      </c>
      <c r="E5" s="28" t="s">
        <v>94</v>
      </c>
      <c r="F5" s="28" t="s">
        <v>91</v>
      </c>
      <c r="G5" s="28">
        <v>9105636</v>
      </c>
    </row>
    <row r="6" spans="1:11" x14ac:dyDescent="0.35">
      <c r="A6" s="28" t="s">
        <v>84</v>
      </c>
      <c r="B6" s="28" t="s">
        <v>91</v>
      </c>
      <c r="C6" s="28">
        <v>9105639</v>
      </c>
      <c r="E6" s="28" t="s">
        <v>84</v>
      </c>
      <c r="F6" s="28" t="s">
        <v>91</v>
      </c>
      <c r="G6" s="28">
        <v>9105640</v>
      </c>
      <c r="J6" t="s">
        <v>69</v>
      </c>
      <c r="K6" s="222">
        <v>9257725</v>
      </c>
    </row>
    <row r="7" spans="1:11" x14ac:dyDescent="0.35">
      <c r="A7" s="28" t="s">
        <v>85</v>
      </c>
      <c r="B7" s="28" t="s">
        <v>91</v>
      </c>
      <c r="C7" s="28">
        <v>9105643</v>
      </c>
      <c r="E7" s="28" t="s">
        <v>85</v>
      </c>
      <c r="F7" s="28" t="s">
        <v>91</v>
      </c>
      <c r="G7" s="28">
        <v>9105644</v>
      </c>
      <c r="J7" t="s">
        <v>67</v>
      </c>
      <c r="K7" s="222">
        <v>9257727</v>
      </c>
    </row>
    <row r="8" spans="1:11" x14ac:dyDescent="0.35">
      <c r="A8" s="28" t="s">
        <v>86</v>
      </c>
      <c r="B8" s="28" t="s">
        <v>91</v>
      </c>
      <c r="C8" s="28">
        <v>9105647</v>
      </c>
      <c r="E8" s="28" t="s">
        <v>86</v>
      </c>
      <c r="F8" s="28" t="s">
        <v>91</v>
      </c>
      <c r="G8" s="28">
        <v>9105648</v>
      </c>
    </row>
    <row r="9" spans="1:11" x14ac:dyDescent="0.35">
      <c r="A9" s="28" t="s">
        <v>87</v>
      </c>
      <c r="B9" s="28" t="s">
        <v>91</v>
      </c>
      <c r="C9" s="28">
        <v>9105651</v>
      </c>
      <c r="E9" s="28" t="s">
        <v>87</v>
      </c>
      <c r="F9" s="28" t="s">
        <v>91</v>
      </c>
      <c r="G9" s="28">
        <v>9105652</v>
      </c>
    </row>
    <row r="10" spans="1:11" x14ac:dyDescent="0.35">
      <c r="A10" s="28" t="s">
        <v>88</v>
      </c>
      <c r="B10" s="28" t="s">
        <v>91</v>
      </c>
      <c r="C10" s="28">
        <v>9105655</v>
      </c>
      <c r="E10" s="28" t="s">
        <v>88</v>
      </c>
      <c r="F10" s="28" t="s">
        <v>91</v>
      </c>
      <c r="G10" s="28">
        <v>9105656</v>
      </c>
    </row>
    <row r="11" spans="1:11" x14ac:dyDescent="0.35">
      <c r="A11" s="31" t="s">
        <v>89</v>
      </c>
      <c r="B11" s="28" t="s">
        <v>91</v>
      </c>
      <c r="C11" s="28">
        <v>9105659</v>
      </c>
      <c r="E11" s="31" t="s">
        <v>89</v>
      </c>
      <c r="F11" s="28" t="s">
        <v>91</v>
      </c>
      <c r="G11" s="28">
        <v>9105660</v>
      </c>
    </row>
    <row r="12" spans="1:11" x14ac:dyDescent="0.35">
      <c r="A12" s="721"/>
      <c r="B12" s="721"/>
      <c r="C12" s="721"/>
    </row>
    <row r="13" spans="1:11" x14ac:dyDescent="0.35">
      <c r="A13" s="721" t="s">
        <v>163</v>
      </c>
      <c r="B13" s="721"/>
      <c r="C13" s="721"/>
      <c r="E13" s="721" t="s">
        <v>171</v>
      </c>
      <c r="F13" s="721"/>
      <c r="G13" s="721"/>
    </row>
    <row r="14" spans="1:11" x14ac:dyDescent="0.35">
      <c r="A14" s="28"/>
      <c r="B14" s="28" t="s">
        <v>156</v>
      </c>
      <c r="C14" s="28" t="s">
        <v>159</v>
      </c>
      <c r="E14" s="28"/>
      <c r="F14" s="28" t="s">
        <v>156</v>
      </c>
      <c r="G14" s="28" t="s">
        <v>159</v>
      </c>
    </row>
    <row r="15" spans="1:11" x14ac:dyDescent="0.35">
      <c r="A15" s="28" t="s">
        <v>94</v>
      </c>
      <c r="B15" s="28">
        <v>9049306</v>
      </c>
      <c r="C15" s="28">
        <v>9105661</v>
      </c>
      <c r="E15" s="28" t="s">
        <v>94</v>
      </c>
      <c r="F15" s="28">
        <v>9049307</v>
      </c>
      <c r="G15" s="28">
        <v>9105662</v>
      </c>
    </row>
    <row r="16" spans="1:11" x14ac:dyDescent="0.35">
      <c r="A16" s="28" t="s">
        <v>84</v>
      </c>
      <c r="B16" s="28">
        <v>9047647</v>
      </c>
      <c r="C16" s="28">
        <v>9105665</v>
      </c>
      <c r="E16" s="28" t="s">
        <v>84</v>
      </c>
      <c r="F16" s="28">
        <v>9047648</v>
      </c>
      <c r="G16" s="28">
        <v>9105666</v>
      </c>
    </row>
    <row r="17" spans="1:7" x14ac:dyDescent="0.35">
      <c r="A17" s="28" t="s">
        <v>85</v>
      </c>
      <c r="B17" s="28">
        <v>9047662</v>
      </c>
      <c r="C17" s="28">
        <v>9105669</v>
      </c>
      <c r="E17" s="28" t="s">
        <v>85</v>
      </c>
      <c r="F17" s="28">
        <v>9047666</v>
      </c>
      <c r="G17" s="28">
        <v>9105670</v>
      </c>
    </row>
    <row r="18" spans="1:7" x14ac:dyDescent="0.35">
      <c r="A18" s="28" t="s">
        <v>86</v>
      </c>
      <c r="B18" s="28">
        <v>9047735</v>
      </c>
      <c r="C18" s="28">
        <v>9105673</v>
      </c>
      <c r="E18" s="28" t="s">
        <v>86</v>
      </c>
      <c r="F18" s="28">
        <v>9047736</v>
      </c>
      <c r="G18" s="28">
        <v>9105674</v>
      </c>
    </row>
    <row r="19" spans="1:7" x14ac:dyDescent="0.35">
      <c r="A19" s="28" t="s">
        <v>87</v>
      </c>
      <c r="B19" s="28">
        <v>9047751</v>
      </c>
      <c r="C19" s="28">
        <v>9105677</v>
      </c>
      <c r="E19" s="28" t="s">
        <v>87</v>
      </c>
      <c r="F19" s="28">
        <v>9047752</v>
      </c>
      <c r="G19" s="28">
        <v>9105678</v>
      </c>
    </row>
    <row r="20" spans="1:7" x14ac:dyDescent="0.35">
      <c r="A20" s="28" t="s">
        <v>88</v>
      </c>
      <c r="B20" s="28">
        <v>9047770</v>
      </c>
      <c r="C20" s="28">
        <v>9105682</v>
      </c>
      <c r="E20" s="28" t="s">
        <v>88</v>
      </c>
      <c r="F20" s="28">
        <v>9047771</v>
      </c>
      <c r="G20" s="28">
        <v>9105683</v>
      </c>
    </row>
    <row r="21" spans="1:7" x14ac:dyDescent="0.35">
      <c r="A21" s="31" t="s">
        <v>89</v>
      </c>
      <c r="B21" s="28">
        <v>9047774</v>
      </c>
      <c r="C21" s="28">
        <v>9105686</v>
      </c>
      <c r="E21" s="31" t="s">
        <v>89</v>
      </c>
      <c r="F21" s="28">
        <v>9047775</v>
      </c>
      <c r="G21" s="28">
        <v>9105687</v>
      </c>
    </row>
    <row r="22" spans="1:7" x14ac:dyDescent="0.35">
      <c r="A22" s="721"/>
      <c r="B22" s="721"/>
      <c r="C22" s="721"/>
    </row>
    <row r="23" spans="1:7" x14ac:dyDescent="0.35">
      <c r="A23" s="816" t="s">
        <v>164</v>
      </c>
      <c r="B23" s="817"/>
      <c r="C23" s="817"/>
      <c r="E23" s="816" t="s">
        <v>165</v>
      </c>
      <c r="F23" s="817"/>
      <c r="G23" s="817"/>
    </row>
    <row r="24" spans="1:7" x14ac:dyDescent="0.35">
      <c r="A24" s="28"/>
      <c r="B24" s="28" t="s">
        <v>156</v>
      </c>
      <c r="C24" s="28" t="s">
        <v>159</v>
      </c>
      <c r="E24" s="28"/>
      <c r="F24" s="28" t="s">
        <v>156</v>
      </c>
      <c r="G24" s="28" t="s">
        <v>159</v>
      </c>
    </row>
    <row r="25" spans="1:7" x14ac:dyDescent="0.35">
      <c r="A25" s="28" t="s">
        <v>94</v>
      </c>
      <c r="B25" s="28">
        <v>9111359</v>
      </c>
      <c r="C25" s="28">
        <v>9270469</v>
      </c>
      <c r="E25" s="28" t="s">
        <v>94</v>
      </c>
      <c r="F25" s="28">
        <v>9111360</v>
      </c>
      <c r="G25" s="28">
        <v>9270470</v>
      </c>
    </row>
    <row r="26" spans="1:7" x14ac:dyDescent="0.35">
      <c r="A26" s="28" t="s">
        <v>84</v>
      </c>
      <c r="B26" s="28">
        <v>9105123</v>
      </c>
      <c r="C26" s="28">
        <v>9270512</v>
      </c>
      <c r="E26" s="28" t="s">
        <v>84</v>
      </c>
      <c r="F26" s="28">
        <v>9105124</v>
      </c>
      <c r="G26">
        <v>9270513</v>
      </c>
    </row>
    <row r="27" spans="1:7" x14ac:dyDescent="0.35">
      <c r="A27" s="28" t="s">
        <v>85</v>
      </c>
      <c r="B27" s="28">
        <v>9105929</v>
      </c>
      <c r="C27">
        <v>9264122</v>
      </c>
      <c r="E27" s="28" t="s">
        <v>85</v>
      </c>
      <c r="F27" s="28">
        <v>9105931</v>
      </c>
      <c r="G27">
        <v>9264123</v>
      </c>
    </row>
    <row r="28" spans="1:7" x14ac:dyDescent="0.35">
      <c r="A28" s="28" t="s">
        <v>86</v>
      </c>
      <c r="B28" s="28">
        <v>9105121</v>
      </c>
      <c r="C28">
        <v>9270520</v>
      </c>
      <c r="E28" s="28" t="s">
        <v>86</v>
      </c>
      <c r="F28" s="28">
        <v>9105122</v>
      </c>
      <c r="G28">
        <v>9270531</v>
      </c>
    </row>
    <row r="29" spans="1:7" x14ac:dyDescent="0.35">
      <c r="A29" s="28" t="s">
        <v>87</v>
      </c>
      <c r="B29" s="28">
        <v>9105907</v>
      </c>
      <c r="C29">
        <v>9270532</v>
      </c>
      <c r="E29" s="28" t="s">
        <v>87</v>
      </c>
      <c r="F29" s="28">
        <v>9105908</v>
      </c>
      <c r="G29">
        <v>9270533</v>
      </c>
    </row>
    <row r="30" spans="1:7" x14ac:dyDescent="0.35">
      <c r="A30" s="28" t="s">
        <v>88</v>
      </c>
      <c r="B30" s="28">
        <v>9105118</v>
      </c>
      <c r="C30">
        <v>9270534</v>
      </c>
      <c r="E30" s="28" t="s">
        <v>88</v>
      </c>
      <c r="F30" s="28">
        <v>9105119</v>
      </c>
      <c r="G30">
        <v>9270535</v>
      </c>
    </row>
    <row r="31" spans="1:7" x14ac:dyDescent="0.35">
      <c r="A31" s="31" t="s">
        <v>89</v>
      </c>
      <c r="B31" s="28">
        <v>9111355</v>
      </c>
      <c r="C31">
        <v>9270537</v>
      </c>
      <c r="E31" s="31" t="s">
        <v>89</v>
      </c>
      <c r="F31" s="28">
        <v>9111356</v>
      </c>
      <c r="G31">
        <v>9270538</v>
      </c>
    </row>
    <row r="33" spans="1:7" ht="28.5" x14ac:dyDescent="0.65">
      <c r="A33" s="724" t="s">
        <v>168</v>
      </c>
      <c r="B33" s="724"/>
      <c r="C33" s="724"/>
      <c r="D33" s="724"/>
      <c r="E33" s="724"/>
      <c r="F33" s="724"/>
      <c r="G33" s="724"/>
    </row>
    <row r="36" spans="1:7" x14ac:dyDescent="0.35">
      <c r="A36" s="721" t="s">
        <v>169</v>
      </c>
      <c r="B36" s="721"/>
      <c r="C36" s="721"/>
    </row>
    <row r="37" spans="1:7" x14ac:dyDescent="0.35">
      <c r="B37" s="53" t="s">
        <v>172</v>
      </c>
      <c r="C37" s="53" t="s">
        <v>162</v>
      </c>
      <c r="D37" s="53" t="s">
        <v>157</v>
      </c>
      <c r="E37" s="60"/>
      <c r="F37" s="60"/>
    </row>
    <row r="38" spans="1:7" x14ac:dyDescent="0.35">
      <c r="A38" s="28"/>
      <c r="B38" s="28"/>
      <c r="C38" s="28"/>
      <c r="D38" s="28"/>
    </row>
    <row r="39" spans="1:7" x14ac:dyDescent="0.35">
      <c r="A39" s="28" t="s">
        <v>94</v>
      </c>
      <c r="B39" s="28">
        <v>9105599</v>
      </c>
      <c r="C39" s="28">
        <v>9105617</v>
      </c>
      <c r="D39" s="204">
        <v>9273032</v>
      </c>
    </row>
    <row r="40" spans="1:7" x14ac:dyDescent="0.35">
      <c r="A40" s="28" t="s">
        <v>84</v>
      </c>
      <c r="B40" s="28">
        <v>9105601</v>
      </c>
      <c r="C40" s="28">
        <v>9105619</v>
      </c>
      <c r="D40" s="204">
        <v>9273034</v>
      </c>
    </row>
    <row r="41" spans="1:7" x14ac:dyDescent="0.35">
      <c r="A41" s="28" t="s">
        <v>85</v>
      </c>
      <c r="B41" s="28">
        <v>9105605</v>
      </c>
      <c r="C41" s="28">
        <v>9105623</v>
      </c>
      <c r="D41" s="204">
        <v>9273038</v>
      </c>
    </row>
    <row r="42" spans="1:7" x14ac:dyDescent="0.35">
      <c r="A42" s="28" t="s">
        <v>86</v>
      </c>
      <c r="B42" s="28">
        <v>9105609</v>
      </c>
      <c r="C42" s="28">
        <v>9105627</v>
      </c>
      <c r="D42" s="204">
        <v>9273040</v>
      </c>
    </row>
    <row r="43" spans="1:7" x14ac:dyDescent="0.35">
      <c r="A43" s="28" t="s">
        <v>87</v>
      </c>
      <c r="B43" s="28">
        <v>9105611</v>
      </c>
      <c r="C43" s="28">
        <v>9105629</v>
      </c>
      <c r="D43" s="204">
        <v>9273042</v>
      </c>
    </row>
    <row r="44" spans="1:7" x14ac:dyDescent="0.35">
      <c r="A44" s="28" t="s">
        <v>88</v>
      </c>
      <c r="B44" s="28">
        <v>9105613</v>
      </c>
      <c r="C44" s="28">
        <v>9105631</v>
      </c>
      <c r="D44" s="204">
        <v>9273044</v>
      </c>
    </row>
    <row r="45" spans="1:7" x14ac:dyDescent="0.35">
      <c r="A45" s="31" t="s">
        <v>89</v>
      </c>
      <c r="B45" s="28">
        <v>9105615</v>
      </c>
      <c r="C45" s="28">
        <v>9105633</v>
      </c>
      <c r="D45" s="204">
        <v>9273046</v>
      </c>
    </row>
    <row r="46" spans="1:7" x14ac:dyDescent="0.35">
      <c r="A46" s="721"/>
      <c r="B46" s="721"/>
      <c r="C46" s="721"/>
    </row>
    <row r="49" spans="1:7" x14ac:dyDescent="0.35">
      <c r="A49" s="721" t="s">
        <v>170</v>
      </c>
      <c r="B49" s="721"/>
      <c r="C49" s="721"/>
    </row>
    <row r="50" spans="1:7" x14ac:dyDescent="0.35">
      <c r="B50" s="53" t="s">
        <v>172</v>
      </c>
      <c r="C50" s="53" t="s">
        <v>162</v>
      </c>
      <c r="D50" s="53" t="s">
        <v>157</v>
      </c>
      <c r="E50" s="60"/>
    </row>
    <row r="51" spans="1:7" x14ac:dyDescent="0.35">
      <c r="A51" s="28"/>
      <c r="B51" s="28"/>
      <c r="C51" s="28"/>
      <c r="D51" s="28"/>
    </row>
    <row r="52" spans="1:7" x14ac:dyDescent="0.35">
      <c r="A52" s="28" t="s">
        <v>94</v>
      </c>
      <c r="B52" s="28">
        <v>9105600</v>
      </c>
      <c r="C52" s="28">
        <v>9105618</v>
      </c>
      <c r="D52" s="204">
        <v>9273033</v>
      </c>
    </row>
    <row r="53" spans="1:7" x14ac:dyDescent="0.35">
      <c r="A53" s="28" t="s">
        <v>84</v>
      </c>
      <c r="B53" s="28">
        <v>9105602</v>
      </c>
      <c r="C53" s="28">
        <v>9105620</v>
      </c>
      <c r="D53" s="204">
        <v>9273035</v>
      </c>
    </row>
    <row r="54" spans="1:7" x14ac:dyDescent="0.35">
      <c r="A54" s="28" t="s">
        <v>85</v>
      </c>
      <c r="B54" s="28">
        <v>9105606</v>
      </c>
      <c r="C54" s="28">
        <v>9105624</v>
      </c>
      <c r="D54" s="204">
        <v>9273039</v>
      </c>
    </row>
    <row r="55" spans="1:7" x14ac:dyDescent="0.35">
      <c r="A55" s="28" t="s">
        <v>86</v>
      </c>
      <c r="B55" s="28">
        <v>9105610</v>
      </c>
      <c r="C55" s="28">
        <v>9105628</v>
      </c>
      <c r="D55" s="204">
        <v>9273041</v>
      </c>
    </row>
    <row r="56" spans="1:7" x14ac:dyDescent="0.35">
      <c r="A56" s="28" t="s">
        <v>87</v>
      </c>
      <c r="B56" s="28">
        <v>9105612</v>
      </c>
      <c r="C56" s="28">
        <v>9105630</v>
      </c>
      <c r="D56" s="204">
        <v>9273043</v>
      </c>
    </row>
    <row r="57" spans="1:7" x14ac:dyDescent="0.35">
      <c r="A57" s="28" t="s">
        <v>88</v>
      </c>
      <c r="B57" s="28">
        <v>9105614</v>
      </c>
      <c r="C57" s="28">
        <v>9105632</v>
      </c>
      <c r="D57" s="204">
        <v>9273045</v>
      </c>
    </row>
    <row r="58" spans="1:7" x14ac:dyDescent="0.35">
      <c r="A58" s="31" t="s">
        <v>89</v>
      </c>
      <c r="B58" s="28">
        <v>9105616</v>
      </c>
      <c r="C58" s="28">
        <v>9105634</v>
      </c>
      <c r="D58" s="204">
        <v>9273047</v>
      </c>
    </row>
    <row r="61" spans="1:7" ht="28.5" x14ac:dyDescent="0.65">
      <c r="A61" s="724" t="s">
        <v>173</v>
      </c>
      <c r="B61" s="724"/>
      <c r="C61" s="724"/>
      <c r="D61" s="724"/>
      <c r="E61" s="724"/>
      <c r="F61" s="724"/>
      <c r="G61" s="724"/>
    </row>
    <row r="65" spans="1:11" x14ac:dyDescent="0.35">
      <c r="A65" s="721"/>
      <c r="B65" s="721"/>
      <c r="C65" s="721"/>
    </row>
    <row r="66" spans="1:11" x14ac:dyDescent="0.35">
      <c r="A66" s="721" t="s">
        <v>162</v>
      </c>
      <c r="B66" s="721"/>
      <c r="C66" s="721"/>
      <c r="E66" s="721" t="s">
        <v>162</v>
      </c>
      <c r="F66" s="721"/>
      <c r="G66" s="721"/>
    </row>
    <row r="67" spans="1:11" x14ac:dyDescent="0.35">
      <c r="A67" s="28"/>
      <c r="B67" s="28" t="s">
        <v>109</v>
      </c>
      <c r="C67" s="28" t="s">
        <v>129</v>
      </c>
      <c r="E67" s="269"/>
      <c r="F67" s="269" t="s">
        <v>109</v>
      </c>
      <c r="G67" s="269" t="s">
        <v>129</v>
      </c>
    </row>
    <row r="68" spans="1:11" x14ac:dyDescent="0.35">
      <c r="A68" s="28" t="s">
        <v>94</v>
      </c>
      <c r="B68" s="28">
        <v>9245377</v>
      </c>
      <c r="C68" s="28">
        <v>9245382</v>
      </c>
      <c r="E68" s="269" t="s">
        <v>94</v>
      </c>
      <c r="F68" s="269">
        <v>9245377</v>
      </c>
      <c r="G68" s="269">
        <v>9245382</v>
      </c>
    </row>
    <row r="69" spans="1:11" x14ac:dyDescent="0.35">
      <c r="A69" s="28" t="s">
        <v>84</v>
      </c>
      <c r="B69" s="28">
        <v>9245379</v>
      </c>
      <c r="C69" s="28">
        <v>9245384</v>
      </c>
      <c r="E69" s="269" t="s">
        <v>84</v>
      </c>
      <c r="F69" s="269">
        <v>9245379</v>
      </c>
      <c r="G69" s="269">
        <v>9245384</v>
      </c>
    </row>
    <row r="70" spans="1:11" x14ac:dyDescent="0.35">
      <c r="A70" s="28" t="s">
        <v>85</v>
      </c>
      <c r="B70" s="28">
        <v>9245381</v>
      </c>
      <c r="C70" s="28">
        <v>9245386</v>
      </c>
      <c r="E70" s="269" t="s">
        <v>85</v>
      </c>
      <c r="F70" s="269">
        <v>9245381</v>
      </c>
      <c r="G70" s="269">
        <v>9245386</v>
      </c>
    </row>
    <row r="71" spans="1:11" x14ac:dyDescent="0.35">
      <c r="A71" s="28" t="s">
        <v>86</v>
      </c>
      <c r="B71" s="269" t="s">
        <v>374</v>
      </c>
      <c r="C71" s="28">
        <v>9245388</v>
      </c>
      <c r="E71" s="269" t="s">
        <v>86</v>
      </c>
      <c r="F71" s="269" t="s">
        <v>374</v>
      </c>
      <c r="G71" s="269">
        <v>9245388</v>
      </c>
    </row>
    <row r="72" spans="1:11" x14ac:dyDescent="0.35">
      <c r="A72" s="28" t="s">
        <v>87</v>
      </c>
      <c r="B72" s="269" t="s">
        <v>374</v>
      </c>
      <c r="C72" s="28">
        <v>9245390</v>
      </c>
      <c r="E72" s="269" t="s">
        <v>87</v>
      </c>
      <c r="F72" s="269" t="s">
        <v>374</v>
      </c>
      <c r="G72" s="269">
        <v>9245390</v>
      </c>
    </row>
    <row r="73" spans="1:11" x14ac:dyDescent="0.35">
      <c r="A73" s="28" t="s">
        <v>88</v>
      </c>
      <c r="B73" s="269" t="s">
        <v>374</v>
      </c>
      <c r="C73" s="28">
        <v>9245392</v>
      </c>
      <c r="E73" s="269" t="s">
        <v>88</v>
      </c>
      <c r="F73" s="269" t="s">
        <v>374</v>
      </c>
      <c r="G73" s="269">
        <v>9245392</v>
      </c>
    </row>
    <row r="74" spans="1:11" x14ac:dyDescent="0.35">
      <c r="A74" s="31" t="s">
        <v>89</v>
      </c>
      <c r="B74" s="269" t="s">
        <v>374</v>
      </c>
      <c r="C74" s="28">
        <v>9245394</v>
      </c>
      <c r="E74" s="31" t="s">
        <v>89</v>
      </c>
      <c r="F74" s="269" t="s">
        <v>374</v>
      </c>
      <c r="G74" s="269">
        <v>9245394</v>
      </c>
    </row>
    <row r="75" spans="1:11" x14ac:dyDescent="0.35">
      <c r="A75" s="721"/>
      <c r="B75" s="721"/>
      <c r="C75" s="721"/>
    </row>
    <row r="76" spans="1:11" x14ac:dyDescent="0.35">
      <c r="A76" s="816" t="s">
        <v>157</v>
      </c>
      <c r="B76" s="817"/>
      <c r="C76" s="817"/>
    </row>
    <row r="77" spans="1:11" x14ac:dyDescent="0.35">
      <c r="A77" s="28"/>
      <c r="B77" s="28" t="s">
        <v>109</v>
      </c>
      <c r="C77" s="28" t="s">
        <v>129</v>
      </c>
      <c r="E77" s="721" t="s">
        <v>594</v>
      </c>
      <c r="F77" s="721"/>
      <c r="G77" s="721"/>
      <c r="I77" s="721" t="s">
        <v>594</v>
      </c>
      <c r="J77" s="721"/>
      <c r="K77" s="721"/>
    </row>
    <row r="78" spans="1:11" x14ac:dyDescent="0.35">
      <c r="A78" s="28" t="s">
        <v>94</v>
      </c>
      <c r="B78" s="269" t="s">
        <v>374</v>
      </c>
      <c r="C78" s="28">
        <v>9247737</v>
      </c>
      <c r="E78" s="269"/>
      <c r="F78" s="269" t="s">
        <v>109</v>
      </c>
      <c r="G78" s="269" t="s">
        <v>129</v>
      </c>
      <c r="I78" s="269"/>
      <c r="J78" s="269" t="s">
        <v>109</v>
      </c>
      <c r="K78" s="269" t="s">
        <v>129</v>
      </c>
    </row>
    <row r="79" spans="1:11" x14ac:dyDescent="0.35">
      <c r="A79" s="28" t="s">
        <v>84</v>
      </c>
      <c r="B79" s="269" t="s">
        <v>374</v>
      </c>
      <c r="C79" s="28">
        <v>9247738</v>
      </c>
      <c r="E79" s="269" t="s">
        <v>94</v>
      </c>
      <c r="F79" s="269">
        <v>9246312</v>
      </c>
      <c r="G79" s="269">
        <v>9246316</v>
      </c>
      <c r="I79" s="269" t="s">
        <v>94</v>
      </c>
      <c r="J79" s="269" t="s">
        <v>91</v>
      </c>
      <c r="K79" s="269" t="s">
        <v>91</v>
      </c>
    </row>
    <row r="80" spans="1:11" x14ac:dyDescent="0.35">
      <c r="A80" s="28" t="s">
        <v>85</v>
      </c>
      <c r="B80" s="269" t="s">
        <v>374</v>
      </c>
      <c r="C80" s="28">
        <v>9247740</v>
      </c>
      <c r="E80" s="269" t="s">
        <v>84</v>
      </c>
      <c r="F80" s="269">
        <v>9246312</v>
      </c>
      <c r="G80" s="269">
        <v>9246316</v>
      </c>
      <c r="I80" s="269" t="s">
        <v>84</v>
      </c>
      <c r="J80" s="269" t="s">
        <v>91</v>
      </c>
      <c r="K80" s="269" t="s">
        <v>91</v>
      </c>
    </row>
    <row r="81" spans="1:11" x14ac:dyDescent="0.35">
      <c r="A81" s="28" t="s">
        <v>86</v>
      </c>
      <c r="B81" s="269" t="s">
        <v>374</v>
      </c>
      <c r="C81" s="28">
        <v>9247742</v>
      </c>
      <c r="E81" s="269" t="s">
        <v>85</v>
      </c>
      <c r="F81" s="269">
        <v>9246312</v>
      </c>
      <c r="G81" s="269">
        <v>9246316</v>
      </c>
      <c r="I81" s="269" t="s">
        <v>85</v>
      </c>
      <c r="J81" s="269" t="s">
        <v>91</v>
      </c>
      <c r="K81" s="269" t="s">
        <v>91</v>
      </c>
    </row>
    <row r="82" spans="1:11" x14ac:dyDescent="0.35">
      <c r="A82" s="28" t="s">
        <v>87</v>
      </c>
      <c r="B82" s="269" t="s">
        <v>374</v>
      </c>
      <c r="C82" s="28">
        <v>9247744</v>
      </c>
      <c r="E82" s="269" t="s">
        <v>86</v>
      </c>
      <c r="F82" s="269" t="s">
        <v>374</v>
      </c>
      <c r="G82" s="269">
        <v>9246316</v>
      </c>
      <c r="I82" s="269" t="s">
        <v>86</v>
      </c>
      <c r="J82" s="269" t="s">
        <v>91</v>
      </c>
      <c r="K82" s="269" t="s">
        <v>91</v>
      </c>
    </row>
    <row r="83" spans="1:11" x14ac:dyDescent="0.35">
      <c r="A83" s="28" t="s">
        <v>88</v>
      </c>
      <c r="B83" s="269" t="s">
        <v>374</v>
      </c>
      <c r="C83" s="28">
        <v>9247746</v>
      </c>
      <c r="E83" s="269" t="s">
        <v>87</v>
      </c>
      <c r="F83" s="269" t="s">
        <v>374</v>
      </c>
      <c r="G83" s="269">
        <v>9246316</v>
      </c>
      <c r="I83" s="269" t="s">
        <v>87</v>
      </c>
      <c r="J83" s="269" t="s">
        <v>91</v>
      </c>
      <c r="K83" s="269" t="s">
        <v>91</v>
      </c>
    </row>
    <row r="84" spans="1:11" x14ac:dyDescent="0.35">
      <c r="A84" s="31" t="s">
        <v>89</v>
      </c>
      <c r="B84" s="269" t="s">
        <v>374</v>
      </c>
      <c r="C84" s="28">
        <v>9247758</v>
      </c>
      <c r="E84" s="269" t="s">
        <v>88</v>
      </c>
      <c r="F84" s="269" t="s">
        <v>374</v>
      </c>
      <c r="G84" s="269">
        <v>9246316</v>
      </c>
      <c r="I84" s="269" t="s">
        <v>88</v>
      </c>
      <c r="J84" s="269" t="s">
        <v>91</v>
      </c>
      <c r="K84" s="269" t="s">
        <v>91</v>
      </c>
    </row>
    <row r="85" spans="1:11" x14ac:dyDescent="0.35">
      <c r="E85" s="31" t="s">
        <v>89</v>
      </c>
      <c r="F85" s="269" t="s">
        <v>374</v>
      </c>
      <c r="G85" s="269">
        <v>9246316</v>
      </c>
      <c r="I85" s="31" t="s">
        <v>89</v>
      </c>
      <c r="J85" s="269" t="s">
        <v>91</v>
      </c>
      <c r="K85" s="269" t="s">
        <v>91</v>
      </c>
    </row>
    <row r="86" spans="1:11" ht="28.5" x14ac:dyDescent="0.65">
      <c r="A86" s="724" t="s">
        <v>590</v>
      </c>
      <c r="B86" s="724"/>
      <c r="C86" s="724"/>
      <c r="D86" s="724"/>
      <c r="E86" s="724"/>
      <c r="F86" s="724"/>
      <c r="G86" s="724"/>
    </row>
    <row r="88" spans="1:11" x14ac:dyDescent="0.35">
      <c r="A88" s="815"/>
      <c r="B88" s="815"/>
      <c r="C88" s="815"/>
    </row>
    <row r="89" spans="1:11" x14ac:dyDescent="0.35">
      <c r="A89" s="721" t="s">
        <v>591</v>
      </c>
      <c r="B89" s="721"/>
      <c r="C89" s="721"/>
      <c r="D89" s="265"/>
    </row>
    <row r="90" spans="1:11" x14ac:dyDescent="0.35">
      <c r="A90" s="265"/>
      <c r="B90" s="265" t="s">
        <v>422</v>
      </c>
      <c r="C90" s="265" t="s">
        <v>420</v>
      </c>
      <c r="D90" s="265" t="s">
        <v>566</v>
      </c>
      <c r="E90" s="265" t="s">
        <v>423</v>
      </c>
      <c r="F90" s="265" t="s">
        <v>421</v>
      </c>
    </row>
    <row r="91" spans="1:11" x14ac:dyDescent="0.35">
      <c r="A91" s="265" t="s">
        <v>83</v>
      </c>
      <c r="B91" s="204">
        <v>9318154</v>
      </c>
      <c r="C91" s="204">
        <v>9318186</v>
      </c>
      <c r="D91" s="265" t="s">
        <v>374</v>
      </c>
      <c r="E91" s="222">
        <v>9256953</v>
      </c>
      <c r="F91" s="222">
        <v>9256883</v>
      </c>
      <c r="H91" s="266" t="s">
        <v>422</v>
      </c>
      <c r="I91" s="222">
        <v>9257265</v>
      </c>
    </row>
    <row r="92" spans="1:11" x14ac:dyDescent="0.35">
      <c r="A92" s="265" t="s">
        <v>84</v>
      </c>
      <c r="B92" s="204">
        <v>9318156</v>
      </c>
      <c r="C92" s="204">
        <v>9318187</v>
      </c>
      <c r="D92" s="265" t="s">
        <v>374</v>
      </c>
      <c r="E92" s="222">
        <v>9256954</v>
      </c>
      <c r="F92" s="222">
        <v>9256884</v>
      </c>
      <c r="H92" s="266" t="s">
        <v>420</v>
      </c>
      <c r="I92" s="222">
        <v>9257265</v>
      </c>
    </row>
    <row r="93" spans="1:11" x14ac:dyDescent="0.35">
      <c r="A93" s="265" t="s">
        <v>85</v>
      </c>
      <c r="B93" s="204">
        <v>9318160</v>
      </c>
      <c r="C93" s="204">
        <v>9318188</v>
      </c>
      <c r="D93" s="265" t="s">
        <v>374</v>
      </c>
      <c r="E93" s="222">
        <v>9256956</v>
      </c>
      <c r="F93" s="222">
        <v>9256886</v>
      </c>
      <c r="H93" s="266" t="s">
        <v>566</v>
      </c>
      <c r="I93" s="222">
        <v>9257265</v>
      </c>
    </row>
    <row r="94" spans="1:11" x14ac:dyDescent="0.35">
      <c r="A94" s="265" t="s">
        <v>86</v>
      </c>
      <c r="B94" s="265" t="s">
        <v>374</v>
      </c>
      <c r="C94" s="204">
        <v>9318190</v>
      </c>
      <c r="D94" s="265" t="s">
        <v>374</v>
      </c>
      <c r="E94" s="265" t="s">
        <v>374</v>
      </c>
      <c r="F94" s="222">
        <v>9256888</v>
      </c>
      <c r="H94" s="266" t="s">
        <v>423</v>
      </c>
      <c r="I94" s="222">
        <v>9257262</v>
      </c>
    </row>
    <row r="95" spans="1:11" x14ac:dyDescent="0.35">
      <c r="A95" s="265" t="s">
        <v>87</v>
      </c>
      <c r="B95" s="265" t="s">
        <v>374</v>
      </c>
      <c r="C95" s="204">
        <v>9318191</v>
      </c>
      <c r="D95" s="204">
        <v>9318215</v>
      </c>
      <c r="E95" s="265" t="s">
        <v>374</v>
      </c>
      <c r="F95" s="222">
        <v>9256890</v>
      </c>
      <c r="H95" s="266" t="s">
        <v>421</v>
      </c>
      <c r="I95" s="222">
        <v>9257262</v>
      </c>
    </row>
    <row r="96" spans="1:11" x14ac:dyDescent="0.35">
      <c r="A96" s="265" t="s">
        <v>88</v>
      </c>
      <c r="B96" s="265" t="s">
        <v>374</v>
      </c>
      <c r="C96" s="204">
        <v>9318192</v>
      </c>
      <c r="D96" s="204">
        <v>9318216</v>
      </c>
      <c r="E96" s="265" t="s">
        <v>374</v>
      </c>
      <c r="F96" s="222">
        <v>9256892</v>
      </c>
    </row>
    <row r="97" spans="1:6" x14ac:dyDescent="0.35">
      <c r="A97" s="31" t="s">
        <v>89</v>
      </c>
      <c r="B97" s="265" t="s">
        <v>374</v>
      </c>
      <c r="C97" s="204">
        <v>9318194</v>
      </c>
      <c r="D97" s="204">
        <v>9318217</v>
      </c>
      <c r="E97" s="265" t="s">
        <v>374</v>
      </c>
      <c r="F97" s="222">
        <v>9256894</v>
      </c>
    </row>
    <row r="98" spans="1:6" x14ac:dyDescent="0.35">
      <c r="A98" s="31" t="s">
        <v>97</v>
      </c>
      <c r="B98" s="265" t="s">
        <v>374</v>
      </c>
      <c r="C98" s="204">
        <v>9318196</v>
      </c>
      <c r="D98" s="204">
        <v>9318218</v>
      </c>
      <c r="E98" s="386" t="s">
        <v>374</v>
      </c>
      <c r="F98" s="222">
        <v>9256896</v>
      </c>
    </row>
    <row r="99" spans="1:6" x14ac:dyDescent="0.35">
      <c r="A99" s="387" t="s">
        <v>90</v>
      </c>
      <c r="B99" s="386" t="s">
        <v>374</v>
      </c>
      <c r="C99" s="386" t="s">
        <v>374</v>
      </c>
      <c r="D99" s="222">
        <v>9318219</v>
      </c>
    </row>
    <row r="101" spans="1:6" x14ac:dyDescent="0.35">
      <c r="A101" s="721" t="s">
        <v>593</v>
      </c>
      <c r="B101" s="721"/>
      <c r="C101" s="721"/>
      <c r="D101" s="266"/>
    </row>
    <row r="102" spans="1:6" x14ac:dyDescent="0.35">
      <c r="A102" s="266"/>
      <c r="B102" s="266" t="s">
        <v>422</v>
      </c>
      <c r="C102" s="266" t="s">
        <v>420</v>
      </c>
      <c r="D102" s="266" t="s">
        <v>566</v>
      </c>
      <c r="E102" s="266" t="s">
        <v>423</v>
      </c>
      <c r="F102" s="266" t="s">
        <v>421</v>
      </c>
    </row>
    <row r="103" spans="1:6" x14ac:dyDescent="0.35">
      <c r="A103" s="266" t="s">
        <v>83</v>
      </c>
      <c r="B103" s="204" t="s">
        <v>91</v>
      </c>
      <c r="C103" s="204" t="s">
        <v>91</v>
      </c>
      <c r="D103" s="204" t="s">
        <v>91</v>
      </c>
      <c r="E103" s="222" t="s">
        <v>91</v>
      </c>
      <c r="F103" s="222" t="s">
        <v>91</v>
      </c>
    </row>
    <row r="104" spans="1:6" x14ac:dyDescent="0.35">
      <c r="A104" s="266" t="s">
        <v>84</v>
      </c>
      <c r="B104" s="204" t="s">
        <v>91</v>
      </c>
      <c r="C104" s="204" t="s">
        <v>91</v>
      </c>
      <c r="D104" s="204" t="s">
        <v>91</v>
      </c>
      <c r="E104" s="222" t="s">
        <v>91</v>
      </c>
      <c r="F104" s="222" t="s">
        <v>91</v>
      </c>
    </row>
    <row r="105" spans="1:6" x14ac:dyDescent="0.35">
      <c r="A105" s="266" t="s">
        <v>85</v>
      </c>
      <c r="B105" s="204" t="s">
        <v>91</v>
      </c>
      <c r="C105" s="204" t="s">
        <v>91</v>
      </c>
      <c r="D105" s="204" t="s">
        <v>91</v>
      </c>
      <c r="E105" s="222" t="s">
        <v>91</v>
      </c>
      <c r="F105" s="222" t="s">
        <v>91</v>
      </c>
    </row>
    <row r="106" spans="1:6" x14ac:dyDescent="0.35">
      <c r="A106" s="266" t="s">
        <v>86</v>
      </c>
      <c r="B106" s="266" t="s">
        <v>91</v>
      </c>
      <c r="C106" s="204" t="s">
        <v>91</v>
      </c>
      <c r="D106" s="266" t="s">
        <v>91</v>
      </c>
      <c r="E106" s="266" t="s">
        <v>91</v>
      </c>
      <c r="F106" s="222" t="s">
        <v>91</v>
      </c>
    </row>
    <row r="107" spans="1:6" x14ac:dyDescent="0.35">
      <c r="A107" s="266" t="s">
        <v>87</v>
      </c>
      <c r="B107" s="266" t="s">
        <v>91</v>
      </c>
      <c r="C107" s="204" t="s">
        <v>91</v>
      </c>
      <c r="D107" s="204" t="s">
        <v>91</v>
      </c>
      <c r="E107" s="266" t="s">
        <v>91</v>
      </c>
      <c r="F107" s="222" t="s">
        <v>91</v>
      </c>
    </row>
    <row r="108" spans="1:6" x14ac:dyDescent="0.35">
      <c r="A108" s="266" t="s">
        <v>88</v>
      </c>
      <c r="B108" s="266" t="s">
        <v>91</v>
      </c>
      <c r="C108" s="204" t="s">
        <v>91</v>
      </c>
      <c r="D108" s="204" t="s">
        <v>91</v>
      </c>
      <c r="E108" s="266" t="s">
        <v>91</v>
      </c>
      <c r="F108" s="222" t="s">
        <v>91</v>
      </c>
    </row>
    <row r="109" spans="1:6" x14ac:dyDescent="0.35">
      <c r="A109" s="31" t="s">
        <v>89</v>
      </c>
      <c r="B109" s="266" t="s">
        <v>91</v>
      </c>
      <c r="C109" s="204" t="s">
        <v>91</v>
      </c>
      <c r="D109" s="204" t="s">
        <v>91</v>
      </c>
      <c r="E109" s="266" t="s">
        <v>91</v>
      </c>
      <c r="F109" s="222" t="s">
        <v>91</v>
      </c>
    </row>
    <row r="110" spans="1:6" x14ac:dyDescent="0.35">
      <c r="A110" s="31" t="s">
        <v>97</v>
      </c>
      <c r="B110" s="266" t="s">
        <v>91</v>
      </c>
      <c r="C110" s="204" t="s">
        <v>91</v>
      </c>
      <c r="D110" s="204" t="s">
        <v>91</v>
      </c>
      <c r="E110" s="268" t="s">
        <v>91</v>
      </c>
      <c r="F110" s="222" t="s">
        <v>91</v>
      </c>
    </row>
    <row r="113" spans="1:7" x14ac:dyDescent="0.35">
      <c r="A113" s="721" t="s">
        <v>593</v>
      </c>
      <c r="B113" s="721"/>
      <c r="C113" s="721"/>
      <c r="D113" s="266"/>
    </row>
    <row r="114" spans="1:7" x14ac:dyDescent="0.35">
      <c r="A114" s="266"/>
      <c r="B114" s="266" t="s">
        <v>422</v>
      </c>
      <c r="C114" s="266" t="s">
        <v>420</v>
      </c>
      <c r="D114" s="266" t="s">
        <v>566</v>
      </c>
      <c r="E114" s="266" t="s">
        <v>423</v>
      </c>
      <c r="F114" s="266" t="s">
        <v>421</v>
      </c>
    </row>
    <row r="115" spans="1:7" x14ac:dyDescent="0.35">
      <c r="A115" s="266" t="s">
        <v>83</v>
      </c>
      <c r="B115" s="204">
        <v>9257890</v>
      </c>
      <c r="C115" s="204">
        <v>9257892</v>
      </c>
      <c r="D115" s="267" t="s">
        <v>374</v>
      </c>
      <c r="E115" s="222">
        <v>9257894</v>
      </c>
      <c r="F115" s="222">
        <v>9257896</v>
      </c>
    </row>
    <row r="116" spans="1:7" x14ac:dyDescent="0.35">
      <c r="A116" s="266" t="s">
        <v>84</v>
      </c>
      <c r="B116" s="204">
        <v>9257890</v>
      </c>
      <c r="C116" s="204">
        <v>9257892</v>
      </c>
      <c r="D116" s="267" t="s">
        <v>374</v>
      </c>
      <c r="E116" s="222">
        <v>9257894</v>
      </c>
      <c r="F116" s="222">
        <v>9257896</v>
      </c>
    </row>
    <row r="117" spans="1:7" x14ac:dyDescent="0.35">
      <c r="A117" s="266" t="s">
        <v>85</v>
      </c>
      <c r="B117" s="204">
        <v>9257890</v>
      </c>
      <c r="C117" s="204">
        <v>9257892</v>
      </c>
      <c r="D117" s="267" t="s">
        <v>374</v>
      </c>
      <c r="E117" s="222">
        <v>9257894</v>
      </c>
      <c r="F117" s="222">
        <v>9257896</v>
      </c>
    </row>
    <row r="118" spans="1:7" x14ac:dyDescent="0.35">
      <c r="A118" s="266" t="s">
        <v>86</v>
      </c>
      <c r="B118" s="267" t="s">
        <v>374</v>
      </c>
      <c r="C118" s="204">
        <v>9257892</v>
      </c>
      <c r="D118" s="267" t="s">
        <v>374</v>
      </c>
      <c r="E118" s="267" t="s">
        <v>374</v>
      </c>
      <c r="F118" s="222">
        <v>9257896</v>
      </c>
    </row>
    <row r="119" spans="1:7" x14ac:dyDescent="0.35">
      <c r="A119" s="266" t="s">
        <v>87</v>
      </c>
      <c r="B119" s="267" t="s">
        <v>374</v>
      </c>
      <c r="C119" s="204">
        <v>9257892</v>
      </c>
      <c r="D119" s="204">
        <v>9257893</v>
      </c>
      <c r="E119" s="267" t="s">
        <v>374</v>
      </c>
      <c r="F119" s="222">
        <v>9257896</v>
      </c>
    </row>
    <row r="120" spans="1:7" x14ac:dyDescent="0.35">
      <c r="A120" s="266" t="s">
        <v>88</v>
      </c>
      <c r="B120" s="267" t="s">
        <v>374</v>
      </c>
      <c r="C120" s="204">
        <v>9257892</v>
      </c>
      <c r="D120" s="204">
        <v>9257893</v>
      </c>
      <c r="E120" s="267" t="s">
        <v>374</v>
      </c>
      <c r="F120" s="222">
        <v>9257896</v>
      </c>
    </row>
    <row r="121" spans="1:7" x14ac:dyDescent="0.35">
      <c r="A121" s="31" t="s">
        <v>89</v>
      </c>
      <c r="B121" s="267" t="s">
        <v>374</v>
      </c>
      <c r="C121" s="204">
        <v>9257892</v>
      </c>
      <c r="D121" s="204">
        <v>9257893</v>
      </c>
      <c r="E121" s="267" t="s">
        <v>374</v>
      </c>
      <c r="F121" s="222">
        <v>9257896</v>
      </c>
    </row>
    <row r="122" spans="1:7" x14ac:dyDescent="0.35">
      <c r="A122" s="31" t="s">
        <v>97</v>
      </c>
      <c r="B122" s="267" t="s">
        <v>374</v>
      </c>
      <c r="C122" s="204">
        <v>9257892</v>
      </c>
      <c r="D122" s="204">
        <v>9257893</v>
      </c>
      <c r="E122" s="267" t="s">
        <v>374</v>
      </c>
      <c r="F122" s="222">
        <v>9257896</v>
      </c>
    </row>
    <row r="125" spans="1:7" ht="28.5" x14ac:dyDescent="0.65">
      <c r="A125" s="724" t="s">
        <v>596</v>
      </c>
      <c r="B125" s="724"/>
      <c r="C125" s="724"/>
      <c r="D125" s="724"/>
      <c r="E125" s="724"/>
      <c r="F125" s="724"/>
      <c r="G125" s="724"/>
    </row>
    <row r="127" spans="1:7" x14ac:dyDescent="0.35">
      <c r="A127" s="721" t="s">
        <v>597</v>
      </c>
      <c r="B127" s="721"/>
      <c r="C127" s="721"/>
      <c r="D127" s="269"/>
    </row>
    <row r="128" spans="1:7" x14ac:dyDescent="0.35">
      <c r="A128" s="269"/>
      <c r="B128" s="269" t="s">
        <v>598</v>
      </c>
      <c r="C128" s="269" t="s">
        <v>599</v>
      </c>
      <c r="D128" s="269" t="s">
        <v>600</v>
      </c>
      <c r="E128" s="58"/>
      <c r="F128" s="58"/>
    </row>
    <row r="129" spans="1:6" x14ac:dyDescent="0.35">
      <c r="A129" s="269" t="s">
        <v>94</v>
      </c>
      <c r="B129" s="204">
        <v>9318230</v>
      </c>
      <c r="C129" s="204">
        <v>9318268</v>
      </c>
      <c r="D129" s="269" t="s">
        <v>374</v>
      </c>
      <c r="E129" s="272"/>
      <c r="F129" s="272"/>
    </row>
    <row r="130" spans="1:6" x14ac:dyDescent="0.35">
      <c r="A130" s="269" t="s">
        <v>84</v>
      </c>
      <c r="B130" s="204">
        <v>9318232</v>
      </c>
      <c r="C130" s="204">
        <v>9318270</v>
      </c>
      <c r="D130" s="269" t="s">
        <v>374</v>
      </c>
      <c r="E130" s="272"/>
      <c r="F130" s="272"/>
    </row>
    <row r="131" spans="1:6" x14ac:dyDescent="0.35">
      <c r="A131" s="269" t="s">
        <v>85</v>
      </c>
      <c r="B131" s="204">
        <v>9318234</v>
      </c>
      <c r="C131" s="204">
        <v>9318282</v>
      </c>
      <c r="D131" s="269" t="s">
        <v>374</v>
      </c>
      <c r="E131" s="58"/>
      <c r="F131" s="272"/>
    </row>
    <row r="132" spans="1:6" x14ac:dyDescent="0.35">
      <c r="A132" s="31" t="s">
        <v>86</v>
      </c>
      <c r="B132" s="269" t="s">
        <v>374</v>
      </c>
      <c r="C132" s="204">
        <v>9318284</v>
      </c>
      <c r="D132" s="269" t="s">
        <v>374</v>
      </c>
      <c r="E132" s="58"/>
      <c r="F132" s="272"/>
    </row>
    <row r="133" spans="1:6" x14ac:dyDescent="0.35">
      <c r="A133" s="31" t="s">
        <v>87</v>
      </c>
      <c r="B133" s="269" t="s">
        <v>374</v>
      </c>
      <c r="C133" s="204">
        <v>9318286</v>
      </c>
      <c r="D133" s="204">
        <v>9318310</v>
      </c>
    </row>
    <row r="134" spans="1:6" x14ac:dyDescent="0.35">
      <c r="A134" s="31" t="s">
        <v>88</v>
      </c>
      <c r="B134" s="269" t="s">
        <v>374</v>
      </c>
      <c r="C134" s="204">
        <v>9318288</v>
      </c>
      <c r="D134" s="204">
        <v>9318311</v>
      </c>
    </row>
    <row r="135" spans="1:6" x14ac:dyDescent="0.35">
      <c r="A135" s="31" t="s">
        <v>89</v>
      </c>
      <c r="B135" s="277" t="s">
        <v>374</v>
      </c>
      <c r="C135" s="204">
        <v>9318290</v>
      </c>
      <c r="D135" s="204">
        <v>9318313</v>
      </c>
    </row>
    <row r="136" spans="1:6" x14ac:dyDescent="0.35">
      <c r="A136" s="31" t="s">
        <v>97</v>
      </c>
      <c r="B136" s="277" t="s">
        <v>374</v>
      </c>
      <c r="C136" s="204">
        <v>9318291</v>
      </c>
      <c r="D136" s="204">
        <v>9318315</v>
      </c>
    </row>
    <row r="137" spans="1:6" x14ac:dyDescent="0.35">
      <c r="A137" s="31" t="s">
        <v>90</v>
      </c>
      <c r="B137" s="277" t="s">
        <v>374</v>
      </c>
      <c r="C137" s="277" t="s">
        <v>374</v>
      </c>
      <c r="D137" s="204">
        <v>9318316</v>
      </c>
    </row>
    <row r="138" spans="1:6" x14ac:dyDescent="0.35">
      <c r="A138" s="31" t="s">
        <v>608</v>
      </c>
      <c r="B138" s="277" t="s">
        <v>374</v>
      </c>
      <c r="C138" s="277" t="s">
        <v>374</v>
      </c>
      <c r="D138" s="204">
        <v>9318317</v>
      </c>
    </row>
    <row r="139" spans="1:6" x14ac:dyDescent="0.35">
      <c r="A139" s="31" t="s">
        <v>609</v>
      </c>
      <c r="B139" s="277" t="s">
        <v>374</v>
      </c>
      <c r="C139" s="277" t="s">
        <v>374</v>
      </c>
      <c r="D139" s="204">
        <v>9318318</v>
      </c>
    </row>
    <row r="144" spans="1:6" x14ac:dyDescent="0.35">
      <c r="A144" s="721" t="s">
        <v>772</v>
      </c>
      <c r="B144" s="721"/>
      <c r="C144" s="815"/>
      <c r="D144" s="58"/>
    </row>
    <row r="145" spans="1:8" x14ac:dyDescent="0.35">
      <c r="A145" s="346"/>
      <c r="B145" s="346" t="s">
        <v>162</v>
      </c>
      <c r="C145" s="409" t="s">
        <v>811</v>
      </c>
      <c r="D145" s="409" t="s">
        <v>812</v>
      </c>
      <c r="E145" s="409" t="s">
        <v>813</v>
      </c>
      <c r="F145" s="409" t="s">
        <v>814</v>
      </c>
    </row>
    <row r="146" spans="1:8" x14ac:dyDescent="0.35">
      <c r="A146" s="349" t="s">
        <v>598</v>
      </c>
      <c r="B146" s="346" t="s">
        <v>91</v>
      </c>
      <c r="C146" s="204">
        <v>9257890</v>
      </c>
      <c r="D146" s="204" t="s">
        <v>776</v>
      </c>
      <c r="E146" s="204" t="s">
        <v>776</v>
      </c>
      <c r="F146" s="204" t="s">
        <v>776</v>
      </c>
    </row>
    <row r="147" spans="1:8" x14ac:dyDescent="0.35">
      <c r="A147" s="349" t="s">
        <v>599</v>
      </c>
      <c r="B147" s="346" t="s">
        <v>91</v>
      </c>
      <c r="C147" s="204" t="s">
        <v>776</v>
      </c>
      <c r="D147" s="409">
        <v>9257891</v>
      </c>
      <c r="E147" s="409">
        <v>9257892</v>
      </c>
      <c r="F147" s="204" t="s">
        <v>776</v>
      </c>
    </row>
    <row r="148" spans="1:8" x14ac:dyDescent="0.35">
      <c r="A148" s="349" t="s">
        <v>600</v>
      </c>
      <c r="B148" s="346" t="s">
        <v>91</v>
      </c>
      <c r="C148" s="204" t="s">
        <v>776</v>
      </c>
      <c r="D148" s="204" t="s">
        <v>776</v>
      </c>
      <c r="E148" s="204" t="s">
        <v>776</v>
      </c>
      <c r="F148" s="409">
        <v>9257893</v>
      </c>
    </row>
    <row r="149" spans="1:8" x14ac:dyDescent="0.35">
      <c r="A149" s="349"/>
      <c r="B149" s="346" t="s">
        <v>91</v>
      </c>
      <c r="C149" s="204"/>
      <c r="D149" s="409"/>
      <c r="E149" s="409"/>
      <c r="F149" s="409"/>
    </row>
    <row r="151" spans="1:8" x14ac:dyDescent="0.35">
      <c r="A151" s="721" t="s">
        <v>773</v>
      </c>
      <c r="B151" s="721"/>
      <c r="C151" s="721"/>
    </row>
    <row r="152" spans="1:8" x14ac:dyDescent="0.35">
      <c r="A152" s="346"/>
      <c r="B152" s="346" t="s">
        <v>162</v>
      </c>
      <c r="C152" s="346" t="s">
        <v>592</v>
      </c>
    </row>
    <row r="153" spans="1:8" x14ac:dyDescent="0.35">
      <c r="A153" s="349" t="s">
        <v>109</v>
      </c>
      <c r="B153" s="346" t="s">
        <v>91</v>
      </c>
      <c r="C153" s="204">
        <v>9257894</v>
      </c>
    </row>
    <row r="154" spans="1:8" x14ac:dyDescent="0.35">
      <c r="A154" s="349" t="s">
        <v>769</v>
      </c>
      <c r="B154" s="346" t="s">
        <v>91</v>
      </c>
      <c r="C154" s="204">
        <v>9257895</v>
      </c>
    </row>
    <row r="155" spans="1:8" x14ac:dyDescent="0.35">
      <c r="A155" s="349" t="s">
        <v>771</v>
      </c>
      <c r="B155" s="346" t="s">
        <v>91</v>
      </c>
      <c r="C155" s="204">
        <v>9257896</v>
      </c>
    </row>
    <row r="156" spans="1:8" x14ac:dyDescent="0.35">
      <c r="A156" s="349" t="s">
        <v>770</v>
      </c>
      <c r="B156" s="346" t="s">
        <v>91</v>
      </c>
      <c r="C156" s="204">
        <v>9257893</v>
      </c>
    </row>
    <row r="159" spans="1:8" x14ac:dyDescent="0.35">
      <c r="E159" s="721" t="s">
        <v>773</v>
      </c>
      <c r="F159" s="721"/>
      <c r="G159" s="721"/>
    </row>
    <row r="160" spans="1:8" x14ac:dyDescent="0.35">
      <c r="A160" s="815" t="s">
        <v>775</v>
      </c>
      <c r="B160" s="815"/>
      <c r="C160" s="815"/>
      <c r="E160" s="386"/>
      <c r="F160" s="386" t="s">
        <v>162</v>
      </c>
      <c r="G160" t="s">
        <v>157</v>
      </c>
      <c r="H160" s="386" t="s">
        <v>592</v>
      </c>
    </row>
    <row r="161" spans="1:8" x14ac:dyDescent="0.35">
      <c r="A161" s="390"/>
      <c r="B161" s="390" t="s">
        <v>162</v>
      </c>
      <c r="C161" s="390" t="s">
        <v>803</v>
      </c>
      <c r="D161" s="390" t="s">
        <v>157</v>
      </c>
      <c r="E161" s="391" t="s">
        <v>109</v>
      </c>
      <c r="F161" s="386" t="s">
        <v>91</v>
      </c>
      <c r="G161" s="387" t="s">
        <v>91</v>
      </c>
      <c r="H161" s="204">
        <v>9257894</v>
      </c>
    </row>
    <row r="162" spans="1:8" x14ac:dyDescent="0.35">
      <c r="A162" s="349" t="s">
        <v>109</v>
      </c>
      <c r="B162" s="390" t="s">
        <v>91</v>
      </c>
      <c r="C162" s="204">
        <v>9257890</v>
      </c>
      <c r="D162" s="390" t="s">
        <v>91</v>
      </c>
      <c r="E162" s="391" t="s">
        <v>769</v>
      </c>
      <c r="F162" s="386" t="s">
        <v>91</v>
      </c>
      <c r="G162" s="387" t="s">
        <v>91</v>
      </c>
      <c r="H162" s="204">
        <v>9257895</v>
      </c>
    </row>
    <row r="163" spans="1:8" x14ac:dyDescent="0.35">
      <c r="A163" s="349" t="s">
        <v>769</v>
      </c>
      <c r="B163" s="390" t="s">
        <v>91</v>
      </c>
      <c r="C163" s="204">
        <v>9257891</v>
      </c>
      <c r="D163" s="390" t="s">
        <v>91</v>
      </c>
      <c r="E163" s="391" t="s">
        <v>774</v>
      </c>
      <c r="F163" s="386" t="s">
        <v>91</v>
      </c>
      <c r="G163" s="387" t="s">
        <v>91</v>
      </c>
      <c r="H163" s="204">
        <v>9257896</v>
      </c>
    </row>
    <row r="164" spans="1:8" x14ac:dyDescent="0.35">
      <c r="A164" s="349" t="s">
        <v>774</v>
      </c>
      <c r="B164" s="390" t="s">
        <v>91</v>
      </c>
      <c r="C164" s="204">
        <v>9257892</v>
      </c>
      <c r="D164" s="390" t="s">
        <v>91</v>
      </c>
      <c r="E164" s="391"/>
      <c r="F164" s="386"/>
      <c r="G164" s="387"/>
      <c r="H164" s="204"/>
    </row>
    <row r="165" spans="1:8" x14ac:dyDescent="0.35">
      <c r="A165" s="349" t="s">
        <v>770</v>
      </c>
      <c r="B165" s="390" t="s">
        <v>91</v>
      </c>
      <c r="C165" s="204">
        <v>9257893</v>
      </c>
      <c r="D165" s="390" t="s">
        <v>91</v>
      </c>
    </row>
    <row r="166" spans="1:8" x14ac:dyDescent="0.35">
      <c r="A166" s="390"/>
      <c r="B166" s="390"/>
      <c r="C166" s="390"/>
      <c r="D166" s="390"/>
    </row>
    <row r="167" spans="1:8" x14ac:dyDescent="0.35">
      <c r="A167" s="721" t="s">
        <v>773</v>
      </c>
      <c r="B167" s="721"/>
      <c r="C167" s="721"/>
      <c r="D167" s="390"/>
    </row>
    <row r="168" spans="1:8" x14ac:dyDescent="0.35">
      <c r="A168" s="390"/>
      <c r="B168" s="390" t="s">
        <v>162</v>
      </c>
      <c r="C168" s="390" t="s">
        <v>592</v>
      </c>
      <c r="D168" s="390" t="s">
        <v>157</v>
      </c>
    </row>
    <row r="169" spans="1:8" x14ac:dyDescent="0.35">
      <c r="A169" s="349" t="s">
        <v>109</v>
      </c>
      <c r="B169" s="390" t="s">
        <v>91</v>
      </c>
      <c r="C169" s="204">
        <v>9257894</v>
      </c>
      <c r="D169" s="390" t="s">
        <v>91</v>
      </c>
    </row>
    <row r="170" spans="1:8" x14ac:dyDescent="0.35">
      <c r="A170" s="349" t="s">
        <v>769</v>
      </c>
      <c r="B170" s="390" t="s">
        <v>91</v>
      </c>
      <c r="C170" s="204">
        <v>9257895</v>
      </c>
      <c r="D170" s="390" t="s">
        <v>91</v>
      </c>
    </row>
    <row r="171" spans="1:8" x14ac:dyDescent="0.35">
      <c r="A171" s="349" t="s">
        <v>774</v>
      </c>
      <c r="B171" s="390" t="s">
        <v>91</v>
      </c>
      <c r="C171" s="204">
        <v>9257896</v>
      </c>
      <c r="D171" s="390" t="s">
        <v>91</v>
      </c>
    </row>
    <row r="172" spans="1:8" x14ac:dyDescent="0.35">
      <c r="A172" s="349" t="s">
        <v>770</v>
      </c>
      <c r="B172" s="390" t="s">
        <v>91</v>
      </c>
      <c r="C172" s="204" t="s">
        <v>776</v>
      </c>
      <c r="D172" s="390" t="s">
        <v>91</v>
      </c>
    </row>
    <row r="176" spans="1:8" x14ac:dyDescent="0.35">
      <c r="A176" s="721" t="s">
        <v>775</v>
      </c>
      <c r="B176" s="721"/>
      <c r="C176" s="721"/>
    </row>
    <row r="177" spans="1:4" x14ac:dyDescent="0.35">
      <c r="A177" s="347"/>
      <c r="B177" s="347" t="s">
        <v>162</v>
      </c>
      <c r="C177" s="347" t="s">
        <v>592</v>
      </c>
      <c r="D177" s="390" t="s">
        <v>157</v>
      </c>
    </row>
    <row r="178" spans="1:4" x14ac:dyDescent="0.35">
      <c r="A178" s="349" t="s">
        <v>109</v>
      </c>
      <c r="B178" s="347" t="s">
        <v>91</v>
      </c>
      <c r="C178" s="204">
        <v>9257890</v>
      </c>
      <c r="D178" s="390" t="s">
        <v>91</v>
      </c>
    </row>
    <row r="179" spans="1:4" x14ac:dyDescent="0.35">
      <c r="A179" s="349" t="s">
        <v>769</v>
      </c>
      <c r="B179" s="347" t="s">
        <v>91</v>
      </c>
      <c r="C179" s="204">
        <v>9257891</v>
      </c>
      <c r="D179" s="390" t="s">
        <v>91</v>
      </c>
    </row>
    <row r="180" spans="1:4" x14ac:dyDescent="0.35">
      <c r="A180" s="349" t="s">
        <v>777</v>
      </c>
      <c r="B180" s="347" t="s">
        <v>91</v>
      </c>
      <c r="C180" s="204">
        <v>9257892</v>
      </c>
      <c r="D180" s="390" t="s">
        <v>91</v>
      </c>
    </row>
    <row r="181" spans="1:4" x14ac:dyDescent="0.35">
      <c r="A181" s="349" t="s">
        <v>770</v>
      </c>
      <c r="B181" s="347" t="s">
        <v>91</v>
      </c>
      <c r="C181" s="204">
        <v>9257893</v>
      </c>
      <c r="D181" s="390" t="s">
        <v>91</v>
      </c>
    </row>
    <row r="182" spans="1:4" x14ac:dyDescent="0.35">
      <c r="D182" s="390"/>
    </row>
    <row r="183" spans="1:4" x14ac:dyDescent="0.35">
      <c r="A183" s="721" t="s">
        <v>773</v>
      </c>
      <c r="B183" s="721"/>
      <c r="C183" s="721"/>
      <c r="D183" s="390"/>
    </row>
    <row r="184" spans="1:4" x14ac:dyDescent="0.35">
      <c r="A184" s="347"/>
      <c r="B184" s="347" t="s">
        <v>162</v>
      </c>
      <c r="C184" s="347" t="s">
        <v>592</v>
      </c>
      <c r="D184" s="390" t="s">
        <v>157</v>
      </c>
    </row>
    <row r="185" spans="1:4" x14ac:dyDescent="0.35">
      <c r="A185" s="349" t="s">
        <v>109</v>
      </c>
      <c r="B185" s="347" t="s">
        <v>91</v>
      </c>
      <c r="C185" s="204">
        <v>9257894</v>
      </c>
      <c r="D185" s="390" t="s">
        <v>91</v>
      </c>
    </row>
    <row r="186" spans="1:4" x14ac:dyDescent="0.35">
      <c r="A186" s="349" t="s">
        <v>769</v>
      </c>
      <c r="B186" s="347" t="s">
        <v>91</v>
      </c>
      <c r="C186" s="204">
        <v>9257895</v>
      </c>
      <c r="D186" s="390" t="s">
        <v>91</v>
      </c>
    </row>
    <row r="187" spans="1:4" x14ac:dyDescent="0.35">
      <c r="A187" s="349" t="s">
        <v>777</v>
      </c>
      <c r="B187" s="347" t="s">
        <v>91</v>
      </c>
      <c r="C187" s="204">
        <v>9257896</v>
      </c>
      <c r="D187" s="390" t="s">
        <v>91</v>
      </c>
    </row>
    <row r="188" spans="1:4" x14ac:dyDescent="0.35">
      <c r="A188" s="349" t="s">
        <v>770</v>
      </c>
      <c r="B188" s="347" t="s">
        <v>91</v>
      </c>
      <c r="C188" s="204" t="s">
        <v>776</v>
      </c>
      <c r="D188" s="390" t="s">
        <v>91</v>
      </c>
    </row>
    <row r="193" spans="1:10" x14ac:dyDescent="0.35">
      <c r="A193" s="721" t="s">
        <v>597</v>
      </c>
      <c r="B193" s="721"/>
      <c r="C193" s="721"/>
      <c r="D193" s="352"/>
    </row>
    <row r="194" spans="1:10" x14ac:dyDescent="0.35">
      <c r="A194" s="352"/>
      <c r="B194" s="352" t="s">
        <v>598</v>
      </c>
      <c r="C194" s="352" t="s">
        <v>599</v>
      </c>
      <c r="D194" s="352" t="s">
        <v>600</v>
      </c>
    </row>
    <row r="195" spans="1:10" x14ac:dyDescent="0.35">
      <c r="A195" s="352" t="s">
        <v>94</v>
      </c>
      <c r="B195" s="204">
        <v>9318220</v>
      </c>
      <c r="C195" s="204">
        <v>9318235</v>
      </c>
      <c r="D195" s="352" t="s">
        <v>374</v>
      </c>
    </row>
    <row r="196" spans="1:10" x14ac:dyDescent="0.35">
      <c r="A196" s="352" t="s">
        <v>84</v>
      </c>
      <c r="B196" s="204">
        <v>9318224</v>
      </c>
      <c r="C196" s="204">
        <v>9318239</v>
      </c>
      <c r="D196" s="352" t="s">
        <v>374</v>
      </c>
    </row>
    <row r="197" spans="1:10" x14ac:dyDescent="0.35">
      <c r="A197" s="352" t="s">
        <v>85</v>
      </c>
      <c r="B197" s="204">
        <v>9318228</v>
      </c>
      <c r="C197" s="204">
        <v>9318243</v>
      </c>
      <c r="D197" s="352" t="s">
        <v>374</v>
      </c>
    </row>
    <row r="198" spans="1:10" x14ac:dyDescent="0.35">
      <c r="A198" s="31" t="s">
        <v>86</v>
      </c>
      <c r="B198" s="352" t="s">
        <v>374</v>
      </c>
      <c r="C198" s="204">
        <v>9318247</v>
      </c>
      <c r="D198" s="352" t="s">
        <v>374</v>
      </c>
    </row>
    <row r="199" spans="1:10" x14ac:dyDescent="0.35">
      <c r="A199" s="31" t="s">
        <v>87</v>
      </c>
      <c r="B199" s="352" t="s">
        <v>374</v>
      </c>
      <c r="C199" s="204">
        <v>9318251</v>
      </c>
      <c r="D199" s="204">
        <v>9318292</v>
      </c>
    </row>
    <row r="200" spans="1:10" x14ac:dyDescent="0.35">
      <c r="A200" s="31" t="s">
        <v>88</v>
      </c>
      <c r="B200" s="352" t="s">
        <v>374</v>
      </c>
      <c r="C200" s="204">
        <v>9318256</v>
      </c>
      <c r="D200" s="204">
        <v>9318294</v>
      </c>
    </row>
    <row r="201" spans="1:10" x14ac:dyDescent="0.35">
      <c r="A201" s="31" t="s">
        <v>89</v>
      </c>
      <c r="B201" s="352" t="s">
        <v>374</v>
      </c>
      <c r="C201" s="204">
        <v>9318264</v>
      </c>
      <c r="D201" s="204">
        <v>9318298</v>
      </c>
    </row>
    <row r="202" spans="1:10" x14ac:dyDescent="0.35">
      <c r="A202" s="31" t="s">
        <v>97</v>
      </c>
      <c r="B202" s="352" t="s">
        <v>374</v>
      </c>
      <c r="C202" s="204">
        <v>9318266</v>
      </c>
      <c r="D202" s="204">
        <v>9318302</v>
      </c>
    </row>
    <row r="203" spans="1:10" x14ac:dyDescent="0.35">
      <c r="A203" s="31" t="s">
        <v>90</v>
      </c>
      <c r="B203" s="352" t="s">
        <v>374</v>
      </c>
      <c r="C203" s="352" t="s">
        <v>374</v>
      </c>
      <c r="D203" s="204">
        <v>9318304</v>
      </c>
    </row>
    <row r="204" spans="1:10" x14ac:dyDescent="0.35">
      <c r="A204" s="31" t="s">
        <v>608</v>
      </c>
      <c r="B204" s="352" t="s">
        <v>374</v>
      </c>
      <c r="C204" s="352" t="s">
        <v>374</v>
      </c>
      <c r="D204" s="204">
        <v>9318306</v>
      </c>
    </row>
    <row r="205" spans="1:10" x14ac:dyDescent="0.35">
      <c r="A205" s="31" t="s">
        <v>609</v>
      </c>
      <c r="B205" s="352" t="s">
        <v>374</v>
      </c>
      <c r="C205" s="352" t="s">
        <v>374</v>
      </c>
      <c r="D205" s="204">
        <v>9318308</v>
      </c>
    </row>
    <row r="208" spans="1:10" x14ac:dyDescent="0.35">
      <c r="A208" s="721" t="s">
        <v>597</v>
      </c>
      <c r="B208" s="721"/>
      <c r="C208" s="721"/>
      <c r="D208" s="352"/>
      <c r="F208" s="721" t="s">
        <v>597</v>
      </c>
      <c r="G208" s="721"/>
      <c r="H208" s="721"/>
      <c r="I208" s="160"/>
      <c r="J208" s="508" t="s">
        <v>599</v>
      </c>
    </row>
    <row r="209" spans="1:10" x14ac:dyDescent="0.35">
      <c r="A209" s="352"/>
      <c r="B209" s="352" t="s">
        <v>598</v>
      </c>
      <c r="C209" s="352" t="s">
        <v>599</v>
      </c>
      <c r="D209" s="352" t="s">
        <v>600</v>
      </c>
      <c r="F209" s="508"/>
      <c r="G209" s="508" t="s">
        <v>599</v>
      </c>
      <c r="I209" s="508" t="s">
        <v>85</v>
      </c>
      <c r="J209" s="204">
        <v>9318327</v>
      </c>
    </row>
    <row r="210" spans="1:10" x14ac:dyDescent="0.35">
      <c r="A210" s="352" t="s">
        <v>94</v>
      </c>
      <c r="B210" s="204">
        <v>9318221</v>
      </c>
      <c r="C210" s="204">
        <v>9318236</v>
      </c>
      <c r="D210" s="352" t="s">
        <v>374</v>
      </c>
      <c r="F210" s="508" t="s">
        <v>85</v>
      </c>
      <c r="G210" s="204">
        <v>9318319</v>
      </c>
      <c r="I210" s="31" t="s">
        <v>86</v>
      </c>
      <c r="J210" s="204">
        <v>9318328</v>
      </c>
    </row>
    <row r="211" spans="1:10" x14ac:dyDescent="0.35">
      <c r="A211" s="352" t="s">
        <v>84</v>
      </c>
      <c r="B211" s="204">
        <v>9318225</v>
      </c>
      <c r="C211" s="204">
        <v>9318240</v>
      </c>
      <c r="D211" s="352" t="s">
        <v>374</v>
      </c>
      <c r="F211" s="31" t="s">
        <v>86</v>
      </c>
      <c r="G211" s="204">
        <v>9318321</v>
      </c>
      <c r="I211" s="31" t="s">
        <v>87</v>
      </c>
      <c r="J211" s="204">
        <v>9318329</v>
      </c>
    </row>
    <row r="212" spans="1:10" x14ac:dyDescent="0.35">
      <c r="A212" s="352" t="s">
        <v>85</v>
      </c>
      <c r="B212" s="204">
        <v>9318229</v>
      </c>
      <c r="C212" s="204">
        <v>9318244</v>
      </c>
      <c r="D212" s="352" t="s">
        <v>374</v>
      </c>
      <c r="F212" s="31" t="s">
        <v>87</v>
      </c>
      <c r="G212" s="204">
        <v>9318323</v>
      </c>
      <c r="I212" s="513" t="s">
        <v>88</v>
      </c>
      <c r="J212" s="457">
        <v>9318330</v>
      </c>
    </row>
    <row r="213" spans="1:10" x14ac:dyDescent="0.35">
      <c r="A213" s="31" t="s">
        <v>86</v>
      </c>
      <c r="B213" s="352" t="s">
        <v>374</v>
      </c>
      <c r="C213" s="204">
        <v>9318248</v>
      </c>
      <c r="D213" s="352" t="s">
        <v>374</v>
      </c>
      <c r="F213" s="513" t="s">
        <v>88</v>
      </c>
      <c r="G213" s="457">
        <v>9318325</v>
      </c>
      <c r="I213" s="509"/>
    </row>
    <row r="214" spans="1:10" x14ac:dyDescent="0.35">
      <c r="A214" s="31" t="s">
        <v>87</v>
      </c>
      <c r="B214" s="352" t="s">
        <v>374</v>
      </c>
      <c r="C214" s="204">
        <v>9318252</v>
      </c>
      <c r="D214" s="204">
        <v>9318293</v>
      </c>
      <c r="F214" s="160"/>
      <c r="G214" s="58"/>
      <c r="H214" s="272"/>
      <c r="I214" s="272"/>
    </row>
    <row r="215" spans="1:10" x14ac:dyDescent="0.35">
      <c r="A215" s="31" t="s">
        <v>88</v>
      </c>
      <c r="B215" s="352" t="s">
        <v>374</v>
      </c>
      <c r="C215" s="204">
        <v>9318258</v>
      </c>
      <c r="D215" s="204">
        <v>9318295</v>
      </c>
      <c r="F215" s="160"/>
      <c r="G215" s="508" t="s">
        <v>599</v>
      </c>
      <c r="H215" s="272"/>
      <c r="I215" s="272"/>
    </row>
    <row r="216" spans="1:10" x14ac:dyDescent="0.35">
      <c r="A216" s="31" t="s">
        <v>89</v>
      </c>
      <c r="B216" s="352" t="s">
        <v>374</v>
      </c>
      <c r="C216" s="204">
        <v>9318265</v>
      </c>
      <c r="D216" s="204">
        <v>9318299</v>
      </c>
      <c r="F216" s="508" t="s">
        <v>85</v>
      </c>
      <c r="G216" s="204">
        <v>9318320</v>
      </c>
      <c r="H216" s="272"/>
      <c r="I216" s="272"/>
    </row>
    <row r="217" spans="1:10" x14ac:dyDescent="0.35">
      <c r="A217" s="31" t="s">
        <v>97</v>
      </c>
      <c r="B217" s="352" t="s">
        <v>374</v>
      </c>
      <c r="C217" s="204">
        <v>9318267</v>
      </c>
      <c r="D217" s="204">
        <v>9318303</v>
      </c>
      <c r="F217" s="31" t="s">
        <v>86</v>
      </c>
      <c r="G217" s="204">
        <v>9318322</v>
      </c>
      <c r="H217" s="272"/>
      <c r="I217" s="272"/>
    </row>
    <row r="218" spans="1:10" x14ac:dyDescent="0.35">
      <c r="A218" s="31" t="s">
        <v>90</v>
      </c>
      <c r="B218" s="352" t="s">
        <v>374</v>
      </c>
      <c r="C218" s="352" t="s">
        <v>374</v>
      </c>
      <c r="D218" s="204">
        <v>9318305</v>
      </c>
      <c r="F218" s="31" t="s">
        <v>87</v>
      </c>
      <c r="G218" s="204">
        <v>9318324</v>
      </c>
      <c r="H218" s="58"/>
      <c r="I218" s="272"/>
    </row>
    <row r="219" spans="1:10" x14ac:dyDescent="0.35">
      <c r="A219" s="31" t="s">
        <v>608</v>
      </c>
      <c r="B219" s="352" t="s">
        <v>374</v>
      </c>
      <c r="C219" s="352" t="s">
        <v>374</v>
      </c>
      <c r="D219" s="204">
        <v>9318307</v>
      </c>
      <c r="F219" s="513" t="s">
        <v>88</v>
      </c>
      <c r="G219" s="457">
        <v>9318326</v>
      </c>
      <c r="H219" s="58"/>
      <c r="I219" s="272"/>
    </row>
    <row r="220" spans="1:10" x14ac:dyDescent="0.35">
      <c r="A220" s="31" t="s">
        <v>609</v>
      </c>
      <c r="B220" s="352" t="s">
        <v>374</v>
      </c>
      <c r="C220" s="352" t="s">
        <v>374</v>
      </c>
      <c r="D220" s="204">
        <v>9318309</v>
      </c>
      <c r="F220" s="160"/>
      <c r="G220" s="58"/>
      <c r="H220" s="58"/>
      <c r="I220" s="272"/>
    </row>
    <row r="224" spans="1:10" ht="28.5" x14ac:dyDescent="0.65">
      <c r="A224" s="724" t="s">
        <v>590</v>
      </c>
      <c r="B224" s="724"/>
      <c r="C224" s="724"/>
      <c r="D224" s="724"/>
      <c r="E224" s="724"/>
      <c r="F224" s="724"/>
      <c r="G224" s="724"/>
    </row>
    <row r="226" spans="1:6" x14ac:dyDescent="0.35">
      <c r="A226" s="815"/>
      <c r="B226" s="815"/>
      <c r="C226" s="815"/>
    </row>
    <row r="227" spans="1:6" x14ac:dyDescent="0.35">
      <c r="A227" s="721" t="s">
        <v>782</v>
      </c>
      <c r="B227" s="721"/>
      <c r="C227" s="721"/>
      <c r="D227" s="386"/>
    </row>
    <row r="228" spans="1:6" x14ac:dyDescent="0.35">
      <c r="A228" s="386"/>
      <c r="B228" s="386" t="s">
        <v>422</v>
      </c>
      <c r="C228" s="386" t="s">
        <v>420</v>
      </c>
      <c r="D228" s="386" t="s">
        <v>566</v>
      </c>
      <c r="E228" s="386" t="s">
        <v>423</v>
      </c>
      <c r="F228" s="386" t="s">
        <v>421</v>
      </c>
    </row>
    <row r="229" spans="1:6" x14ac:dyDescent="0.35">
      <c r="A229" s="386" t="s">
        <v>83</v>
      </c>
      <c r="B229" s="204">
        <v>9318145</v>
      </c>
      <c r="C229" s="204">
        <v>9318167</v>
      </c>
      <c r="D229" s="386" t="s">
        <v>374</v>
      </c>
      <c r="E229" s="204">
        <v>9256944</v>
      </c>
      <c r="F229" s="204">
        <v>9256854</v>
      </c>
    </row>
    <row r="230" spans="1:6" x14ac:dyDescent="0.35">
      <c r="A230" s="386" t="s">
        <v>84</v>
      </c>
      <c r="B230" s="204">
        <v>9318147</v>
      </c>
      <c r="C230" s="204">
        <v>9318171</v>
      </c>
      <c r="D230" s="386" t="s">
        <v>374</v>
      </c>
      <c r="E230" s="204">
        <v>9256946</v>
      </c>
      <c r="F230" s="204">
        <v>9256856</v>
      </c>
    </row>
    <row r="231" spans="1:6" x14ac:dyDescent="0.35">
      <c r="A231" s="386" t="s">
        <v>85</v>
      </c>
      <c r="B231" s="204">
        <v>9318149</v>
      </c>
      <c r="C231" s="204">
        <v>9318173</v>
      </c>
      <c r="D231" s="386" t="s">
        <v>374</v>
      </c>
      <c r="E231" s="204">
        <v>9256950</v>
      </c>
      <c r="F231" s="204">
        <v>9256860</v>
      </c>
    </row>
    <row r="232" spans="1:6" x14ac:dyDescent="0.35">
      <c r="A232" s="386" t="s">
        <v>86</v>
      </c>
      <c r="B232" s="386" t="s">
        <v>374</v>
      </c>
      <c r="C232" s="204">
        <v>9318175</v>
      </c>
      <c r="D232" s="386" t="s">
        <v>374</v>
      </c>
      <c r="E232" s="386" t="s">
        <v>374</v>
      </c>
      <c r="F232" s="204">
        <v>9256864</v>
      </c>
    </row>
    <row r="233" spans="1:6" x14ac:dyDescent="0.35">
      <c r="A233" s="386" t="s">
        <v>87</v>
      </c>
      <c r="B233" s="386" t="s">
        <v>374</v>
      </c>
      <c r="C233" s="204">
        <v>9318177</v>
      </c>
      <c r="D233" s="204">
        <v>9318198</v>
      </c>
      <c r="E233" s="386" t="s">
        <v>374</v>
      </c>
      <c r="F233" s="204">
        <v>9256868</v>
      </c>
    </row>
    <row r="234" spans="1:6" x14ac:dyDescent="0.35">
      <c r="A234" s="386" t="s">
        <v>88</v>
      </c>
      <c r="B234" s="386" t="s">
        <v>374</v>
      </c>
      <c r="C234" s="204">
        <v>9318179</v>
      </c>
      <c r="D234" s="204">
        <v>9318201</v>
      </c>
      <c r="E234" s="386" t="s">
        <v>374</v>
      </c>
      <c r="F234" s="204">
        <v>9256872</v>
      </c>
    </row>
    <row r="235" spans="1:6" x14ac:dyDescent="0.35">
      <c r="A235" s="31" t="s">
        <v>89</v>
      </c>
      <c r="B235" s="386" t="s">
        <v>374</v>
      </c>
      <c r="C235" s="204">
        <v>9318181</v>
      </c>
      <c r="D235" s="204">
        <v>9318208</v>
      </c>
      <c r="E235" s="386" t="s">
        <v>374</v>
      </c>
      <c r="F235" s="204">
        <v>9256876</v>
      </c>
    </row>
    <row r="236" spans="1:6" x14ac:dyDescent="0.35">
      <c r="A236" s="31" t="s">
        <v>97</v>
      </c>
      <c r="B236" s="386" t="s">
        <v>374</v>
      </c>
      <c r="C236" s="204">
        <v>9318183</v>
      </c>
      <c r="D236" s="204">
        <v>9318211</v>
      </c>
      <c r="E236" s="386" t="s">
        <v>374</v>
      </c>
      <c r="F236" s="204">
        <v>9256880</v>
      </c>
    </row>
    <row r="237" spans="1:6" x14ac:dyDescent="0.35">
      <c r="A237" s="31" t="s">
        <v>90</v>
      </c>
      <c r="B237" s="386" t="s">
        <v>374</v>
      </c>
      <c r="C237" s="386" t="s">
        <v>374</v>
      </c>
      <c r="D237" s="204">
        <v>9318213</v>
      </c>
      <c r="E237" s="386" t="s">
        <v>374</v>
      </c>
      <c r="F237" s="386" t="s">
        <v>374</v>
      </c>
    </row>
    <row r="240" spans="1:6" x14ac:dyDescent="0.35">
      <c r="A240" s="721" t="s">
        <v>783</v>
      </c>
      <c r="B240" s="721"/>
      <c r="C240" s="721"/>
      <c r="D240" s="386"/>
    </row>
    <row r="241" spans="1:7" x14ac:dyDescent="0.35">
      <c r="A241" s="386"/>
      <c r="B241" s="386" t="s">
        <v>422</v>
      </c>
      <c r="C241" s="386" t="s">
        <v>420</v>
      </c>
      <c r="D241" s="386" t="s">
        <v>566</v>
      </c>
      <c r="E241" s="386" t="s">
        <v>423</v>
      </c>
      <c r="F241" s="386" t="s">
        <v>421</v>
      </c>
    </row>
    <row r="242" spans="1:7" x14ac:dyDescent="0.35">
      <c r="A242" s="386" t="s">
        <v>83</v>
      </c>
      <c r="B242" s="204">
        <v>9318146</v>
      </c>
      <c r="C242" s="204">
        <v>9318170</v>
      </c>
      <c r="D242" s="386" t="s">
        <v>374</v>
      </c>
      <c r="E242" s="204">
        <v>9256945</v>
      </c>
      <c r="F242" s="204">
        <v>9256855</v>
      </c>
    </row>
    <row r="243" spans="1:7" x14ac:dyDescent="0.35">
      <c r="A243" s="386" t="s">
        <v>84</v>
      </c>
      <c r="B243" s="204">
        <v>9318148</v>
      </c>
      <c r="C243" s="204">
        <v>9318172</v>
      </c>
      <c r="D243" s="386" t="s">
        <v>374</v>
      </c>
      <c r="E243" s="204">
        <v>9256947</v>
      </c>
      <c r="F243" s="204">
        <v>9256857</v>
      </c>
    </row>
    <row r="244" spans="1:7" x14ac:dyDescent="0.35">
      <c r="A244" s="386" t="s">
        <v>85</v>
      </c>
      <c r="B244" s="204">
        <v>9318150</v>
      </c>
      <c r="C244" s="204">
        <v>9318174</v>
      </c>
      <c r="D244" s="386" t="s">
        <v>374</v>
      </c>
      <c r="E244" s="204">
        <v>9256951</v>
      </c>
      <c r="F244" s="204">
        <v>9256861</v>
      </c>
    </row>
    <row r="245" spans="1:7" x14ac:dyDescent="0.35">
      <c r="A245" s="386" t="s">
        <v>86</v>
      </c>
      <c r="B245" s="386" t="s">
        <v>374</v>
      </c>
      <c r="C245" s="204">
        <v>9318176</v>
      </c>
      <c r="D245" s="386" t="s">
        <v>374</v>
      </c>
      <c r="E245" s="386" t="s">
        <v>374</v>
      </c>
      <c r="F245" s="204">
        <v>9256865</v>
      </c>
    </row>
    <row r="246" spans="1:7" x14ac:dyDescent="0.35">
      <c r="A246" s="386" t="s">
        <v>87</v>
      </c>
      <c r="B246" s="386" t="s">
        <v>374</v>
      </c>
      <c r="C246" s="204">
        <v>9318178</v>
      </c>
      <c r="D246" s="204">
        <v>9318199</v>
      </c>
      <c r="E246" s="386" t="s">
        <v>374</v>
      </c>
      <c r="F246" s="204">
        <v>9256869</v>
      </c>
    </row>
    <row r="247" spans="1:7" x14ac:dyDescent="0.35">
      <c r="A247" s="386" t="s">
        <v>88</v>
      </c>
      <c r="B247" s="386" t="s">
        <v>374</v>
      </c>
      <c r="C247" s="204">
        <v>9318180</v>
      </c>
      <c r="D247" s="204">
        <v>9318203</v>
      </c>
      <c r="E247" s="386" t="s">
        <v>374</v>
      </c>
      <c r="F247" s="204">
        <v>9256873</v>
      </c>
    </row>
    <row r="248" spans="1:7" x14ac:dyDescent="0.35">
      <c r="A248" s="31" t="s">
        <v>89</v>
      </c>
      <c r="B248" s="386" t="s">
        <v>374</v>
      </c>
      <c r="C248" s="204">
        <v>9318182</v>
      </c>
      <c r="D248" s="204">
        <v>9318209</v>
      </c>
      <c r="E248" s="386" t="s">
        <v>374</v>
      </c>
      <c r="F248" s="204">
        <v>9256877</v>
      </c>
    </row>
    <row r="249" spans="1:7" x14ac:dyDescent="0.35">
      <c r="A249" s="31" t="s">
        <v>97</v>
      </c>
      <c r="B249" s="386" t="s">
        <v>374</v>
      </c>
      <c r="C249" s="204">
        <v>9318184</v>
      </c>
      <c r="D249" s="204">
        <v>9318212</v>
      </c>
      <c r="E249" s="386" t="s">
        <v>374</v>
      </c>
      <c r="F249" s="204">
        <v>9256881</v>
      </c>
    </row>
    <row r="250" spans="1:7" x14ac:dyDescent="0.35">
      <c r="A250" s="386" t="s">
        <v>90</v>
      </c>
      <c r="B250" s="386" t="s">
        <v>374</v>
      </c>
      <c r="C250" s="386" t="s">
        <v>374</v>
      </c>
      <c r="D250" s="204">
        <v>9318214</v>
      </c>
      <c r="E250" s="386" t="s">
        <v>374</v>
      </c>
      <c r="F250" s="386" t="s">
        <v>374</v>
      </c>
    </row>
    <row r="253" spans="1:7" x14ac:dyDescent="0.35">
      <c r="A253" s="721" t="s">
        <v>784</v>
      </c>
      <c r="B253" s="721"/>
      <c r="C253" s="721"/>
      <c r="D253" s="386"/>
      <c r="F253" s="386" t="s">
        <v>423</v>
      </c>
      <c r="G253" s="386" t="s">
        <v>421</v>
      </c>
    </row>
    <row r="254" spans="1:7" x14ac:dyDescent="0.35">
      <c r="A254" s="386"/>
      <c r="B254" s="386" t="s">
        <v>423</v>
      </c>
      <c r="C254" s="386" t="s">
        <v>421</v>
      </c>
      <c r="D254" s="386"/>
      <c r="E254" s="386" t="s">
        <v>83</v>
      </c>
      <c r="F254" s="222">
        <v>9256953</v>
      </c>
      <c r="G254" s="222">
        <v>9256883</v>
      </c>
    </row>
    <row r="255" spans="1:7" x14ac:dyDescent="0.35">
      <c r="A255" s="386" t="s">
        <v>83</v>
      </c>
      <c r="B255" s="204">
        <v>9256944</v>
      </c>
      <c r="C255" s="204">
        <v>9256854</v>
      </c>
      <c r="D255" s="386"/>
      <c r="E255" s="386" t="s">
        <v>84</v>
      </c>
      <c r="F255" s="222">
        <v>9256954</v>
      </c>
      <c r="G255" s="222">
        <v>9256884</v>
      </c>
    </row>
    <row r="256" spans="1:7" x14ac:dyDescent="0.35">
      <c r="A256" s="386" t="s">
        <v>84</v>
      </c>
      <c r="B256" s="204">
        <v>9256946</v>
      </c>
      <c r="C256" s="204">
        <v>9256856</v>
      </c>
      <c r="D256" s="386"/>
      <c r="E256" s="386" t="s">
        <v>85</v>
      </c>
      <c r="F256" s="222">
        <v>9256956</v>
      </c>
      <c r="G256" s="222">
        <v>9256886</v>
      </c>
    </row>
    <row r="257" spans="1:8" x14ac:dyDescent="0.35">
      <c r="A257" s="386" t="s">
        <v>85</v>
      </c>
      <c r="B257" s="204">
        <v>9256950</v>
      </c>
      <c r="C257" s="204">
        <v>9256860</v>
      </c>
      <c r="D257" s="386"/>
      <c r="E257" s="386" t="s">
        <v>86</v>
      </c>
      <c r="F257" s="386" t="s">
        <v>374</v>
      </c>
      <c r="G257" s="222">
        <v>9256888</v>
      </c>
    </row>
    <row r="258" spans="1:8" x14ac:dyDescent="0.35">
      <c r="A258" s="386" t="s">
        <v>86</v>
      </c>
      <c r="B258" s="386" t="s">
        <v>374</v>
      </c>
      <c r="C258" s="204">
        <v>9256864</v>
      </c>
      <c r="D258" s="386"/>
      <c r="E258" s="386" t="s">
        <v>87</v>
      </c>
      <c r="F258" s="386" t="s">
        <v>374</v>
      </c>
      <c r="G258" s="222">
        <v>9256890</v>
      </c>
    </row>
    <row r="259" spans="1:8" x14ac:dyDescent="0.35">
      <c r="A259" s="386" t="s">
        <v>87</v>
      </c>
      <c r="B259" s="386" t="s">
        <v>374</v>
      </c>
      <c r="C259" s="204">
        <v>9256868</v>
      </c>
      <c r="D259" s="204"/>
      <c r="E259" s="386" t="s">
        <v>88</v>
      </c>
      <c r="F259" s="386" t="s">
        <v>374</v>
      </c>
      <c r="G259" s="222">
        <v>9256892</v>
      </c>
    </row>
    <row r="260" spans="1:8" x14ac:dyDescent="0.35">
      <c r="A260" s="386" t="s">
        <v>88</v>
      </c>
      <c r="B260" s="386" t="s">
        <v>374</v>
      </c>
      <c r="C260" s="204">
        <v>9256872</v>
      </c>
      <c r="D260" s="204"/>
      <c r="E260" s="31" t="s">
        <v>89</v>
      </c>
      <c r="F260" s="386" t="s">
        <v>374</v>
      </c>
      <c r="G260" s="222">
        <v>9256894</v>
      </c>
    </row>
    <row r="261" spans="1:8" x14ac:dyDescent="0.35">
      <c r="A261" s="31" t="s">
        <v>89</v>
      </c>
      <c r="B261" s="386" t="s">
        <v>374</v>
      </c>
      <c r="C261" s="204">
        <v>9256876</v>
      </c>
      <c r="D261" s="204"/>
      <c r="E261" s="31" t="s">
        <v>97</v>
      </c>
      <c r="F261" s="386" t="s">
        <v>374</v>
      </c>
      <c r="G261" s="222">
        <v>9256896</v>
      </c>
    </row>
    <row r="262" spans="1:8" x14ac:dyDescent="0.35">
      <c r="A262" s="31" t="s">
        <v>97</v>
      </c>
      <c r="B262" s="386" t="s">
        <v>374</v>
      </c>
      <c r="C262" s="204">
        <v>9256880</v>
      </c>
      <c r="D262" s="204"/>
    </row>
    <row r="265" spans="1:8" x14ac:dyDescent="0.35">
      <c r="A265" s="721" t="s">
        <v>785</v>
      </c>
      <c r="B265" s="721"/>
      <c r="C265" s="721"/>
      <c r="D265" s="386"/>
      <c r="F265" s="386"/>
      <c r="G265" s="386" t="s">
        <v>423</v>
      </c>
      <c r="H265" s="386" t="s">
        <v>421</v>
      </c>
    </row>
    <row r="266" spans="1:8" x14ac:dyDescent="0.35">
      <c r="A266" s="386"/>
      <c r="B266" s="386" t="s">
        <v>423</v>
      </c>
      <c r="C266" s="386" t="s">
        <v>421</v>
      </c>
      <c r="D266" s="386"/>
      <c r="F266" s="386" t="s">
        <v>83</v>
      </c>
      <c r="G266" s="386" t="s">
        <v>374</v>
      </c>
      <c r="H266" s="204">
        <v>9256928</v>
      </c>
    </row>
    <row r="267" spans="1:8" x14ac:dyDescent="0.35">
      <c r="A267" s="386" t="s">
        <v>83</v>
      </c>
      <c r="B267" s="204">
        <v>9256945</v>
      </c>
      <c r="C267" s="204">
        <v>9256855</v>
      </c>
      <c r="D267" s="386"/>
      <c r="F267" s="386" t="s">
        <v>84</v>
      </c>
      <c r="G267" s="386" t="s">
        <v>374</v>
      </c>
      <c r="H267" s="204">
        <v>9256929</v>
      </c>
    </row>
    <row r="268" spans="1:8" x14ac:dyDescent="0.35">
      <c r="A268" s="386" t="s">
        <v>84</v>
      </c>
      <c r="B268" s="204">
        <v>9256947</v>
      </c>
      <c r="C268" s="204">
        <v>9256857</v>
      </c>
      <c r="D268" s="386"/>
      <c r="F268" s="386" t="s">
        <v>85</v>
      </c>
      <c r="G268" s="386" t="s">
        <v>374</v>
      </c>
      <c r="H268" s="204">
        <v>9256931</v>
      </c>
    </row>
    <row r="269" spans="1:8" x14ac:dyDescent="0.35">
      <c r="A269" s="386" t="s">
        <v>85</v>
      </c>
      <c r="B269" s="204">
        <v>9256951</v>
      </c>
      <c r="C269" s="204">
        <v>9256861</v>
      </c>
      <c r="D269" s="386"/>
      <c r="F269" s="386" t="s">
        <v>86</v>
      </c>
      <c r="G269" s="386" t="s">
        <v>374</v>
      </c>
      <c r="H269" s="204">
        <v>9256933</v>
      </c>
    </row>
    <row r="270" spans="1:8" x14ac:dyDescent="0.35">
      <c r="A270" s="386" t="s">
        <v>86</v>
      </c>
      <c r="B270" s="386" t="s">
        <v>374</v>
      </c>
      <c r="C270" s="204">
        <v>9256865</v>
      </c>
      <c r="D270" s="386"/>
      <c r="F270" s="386" t="s">
        <v>87</v>
      </c>
      <c r="G270" s="386" t="s">
        <v>374</v>
      </c>
      <c r="H270" s="204">
        <v>9256935</v>
      </c>
    </row>
    <row r="271" spans="1:8" x14ac:dyDescent="0.35">
      <c r="A271" s="386" t="s">
        <v>87</v>
      </c>
      <c r="B271" s="386" t="s">
        <v>374</v>
      </c>
      <c r="C271" s="204">
        <v>9256869</v>
      </c>
      <c r="D271" s="204"/>
      <c r="F271" s="386" t="s">
        <v>88</v>
      </c>
      <c r="G271" s="386" t="s">
        <v>374</v>
      </c>
      <c r="H271" s="204">
        <v>9256937</v>
      </c>
    </row>
    <row r="272" spans="1:8" x14ac:dyDescent="0.35">
      <c r="A272" s="386" t="s">
        <v>88</v>
      </c>
      <c r="B272" s="386" t="s">
        <v>374</v>
      </c>
      <c r="C272" s="204">
        <v>9256873</v>
      </c>
      <c r="D272" s="204"/>
      <c r="F272" s="31" t="s">
        <v>89</v>
      </c>
      <c r="G272" s="386" t="s">
        <v>374</v>
      </c>
      <c r="H272" s="204">
        <v>9256939</v>
      </c>
    </row>
    <row r="273" spans="1:8" x14ac:dyDescent="0.35">
      <c r="A273" s="31" t="s">
        <v>89</v>
      </c>
      <c r="B273" s="386" t="s">
        <v>374</v>
      </c>
      <c r="C273" s="204">
        <v>9256877</v>
      </c>
      <c r="D273" s="204"/>
      <c r="F273" s="31" t="s">
        <v>97</v>
      </c>
      <c r="G273" s="386" t="s">
        <v>374</v>
      </c>
      <c r="H273" s="204">
        <v>9256941</v>
      </c>
    </row>
    <row r="274" spans="1:8" x14ac:dyDescent="0.35">
      <c r="A274" s="31" t="s">
        <v>97</v>
      </c>
      <c r="B274" s="386" t="s">
        <v>374</v>
      </c>
      <c r="C274" s="204">
        <v>9256881</v>
      </c>
      <c r="D274" s="204"/>
      <c r="F274" s="386"/>
      <c r="G274" s="386"/>
    </row>
    <row r="275" spans="1:8" x14ac:dyDescent="0.35">
      <c r="A275" s="386" t="s">
        <v>90</v>
      </c>
      <c r="B275" s="386" t="s">
        <v>374</v>
      </c>
      <c r="C275" s="386" t="s">
        <v>374</v>
      </c>
      <c r="D275" s="204"/>
    </row>
    <row r="277" spans="1:8" x14ac:dyDescent="0.35">
      <c r="A277" s="721" t="s">
        <v>786</v>
      </c>
      <c r="B277" s="721"/>
      <c r="C277" s="721"/>
      <c r="D277" s="386"/>
    </row>
    <row r="278" spans="1:8" x14ac:dyDescent="0.35">
      <c r="A278" s="386"/>
      <c r="B278" s="386" t="s">
        <v>423</v>
      </c>
      <c r="C278" s="386" t="s">
        <v>421</v>
      </c>
      <c r="D278" s="386"/>
    </row>
    <row r="279" spans="1:8" x14ac:dyDescent="0.35">
      <c r="A279" s="386" t="s">
        <v>83</v>
      </c>
      <c r="B279" s="386" t="s">
        <v>374</v>
      </c>
      <c r="C279" s="204">
        <v>9256899</v>
      </c>
      <c r="D279" s="386"/>
    </row>
    <row r="280" spans="1:8" x14ac:dyDescent="0.35">
      <c r="A280" s="386" t="s">
        <v>84</v>
      </c>
      <c r="B280" s="386" t="s">
        <v>374</v>
      </c>
      <c r="C280" s="204">
        <v>9256901</v>
      </c>
      <c r="D280" s="386"/>
    </row>
    <row r="281" spans="1:8" x14ac:dyDescent="0.35">
      <c r="A281" s="386" t="s">
        <v>85</v>
      </c>
      <c r="B281" s="386" t="s">
        <v>374</v>
      </c>
      <c r="C281" s="204">
        <v>9256905</v>
      </c>
      <c r="D281" s="386"/>
    </row>
    <row r="282" spans="1:8" x14ac:dyDescent="0.35">
      <c r="A282" s="386" t="s">
        <v>86</v>
      </c>
      <c r="B282" s="386" t="s">
        <v>374</v>
      </c>
      <c r="C282" s="204">
        <v>9256909</v>
      </c>
      <c r="D282" s="386"/>
    </row>
    <row r="283" spans="1:8" x14ac:dyDescent="0.35">
      <c r="A283" s="386" t="s">
        <v>87</v>
      </c>
      <c r="B283" s="386" t="s">
        <v>374</v>
      </c>
      <c r="C283" s="204">
        <v>9256913</v>
      </c>
      <c r="D283" s="204"/>
    </row>
    <row r="284" spans="1:8" x14ac:dyDescent="0.35">
      <c r="A284" s="386" t="s">
        <v>88</v>
      </c>
      <c r="B284" s="386" t="s">
        <v>374</v>
      </c>
      <c r="C284" s="204">
        <v>9256917</v>
      </c>
      <c r="D284" s="204"/>
    </row>
    <row r="285" spans="1:8" x14ac:dyDescent="0.35">
      <c r="A285" s="31" t="s">
        <v>89</v>
      </c>
      <c r="B285" s="386" t="s">
        <v>374</v>
      </c>
      <c r="C285" s="204">
        <v>9256921</v>
      </c>
      <c r="D285" s="204"/>
    </row>
    <row r="286" spans="1:8" x14ac:dyDescent="0.35">
      <c r="A286" s="31" t="s">
        <v>97</v>
      </c>
      <c r="B286" s="386" t="s">
        <v>374</v>
      </c>
      <c r="C286" s="204">
        <v>9256925</v>
      </c>
      <c r="D286" s="204"/>
    </row>
    <row r="289" spans="1:6" x14ac:dyDescent="0.35">
      <c r="A289" s="721" t="s">
        <v>787</v>
      </c>
      <c r="B289" s="721"/>
      <c r="C289" s="721"/>
      <c r="D289" s="386"/>
    </row>
    <row r="290" spans="1:6" x14ac:dyDescent="0.35">
      <c r="A290" s="386"/>
      <c r="B290" s="386" t="s">
        <v>423</v>
      </c>
      <c r="C290" s="386" t="s">
        <v>421</v>
      </c>
      <c r="D290" s="386"/>
    </row>
    <row r="291" spans="1:6" x14ac:dyDescent="0.35">
      <c r="A291" s="386" t="s">
        <v>83</v>
      </c>
      <c r="B291" s="386" t="s">
        <v>374</v>
      </c>
      <c r="C291" s="204">
        <v>9256900</v>
      </c>
      <c r="D291" s="386"/>
    </row>
    <row r="292" spans="1:6" x14ac:dyDescent="0.35">
      <c r="A292" s="386" t="s">
        <v>84</v>
      </c>
      <c r="B292" s="386" t="s">
        <v>374</v>
      </c>
      <c r="C292" s="204">
        <v>9256902</v>
      </c>
      <c r="D292" s="386"/>
    </row>
    <row r="293" spans="1:6" x14ac:dyDescent="0.35">
      <c r="A293" s="386" t="s">
        <v>85</v>
      </c>
      <c r="B293" s="386" t="s">
        <v>374</v>
      </c>
      <c r="C293" s="204">
        <v>9256906</v>
      </c>
      <c r="D293" s="386"/>
    </row>
    <row r="294" spans="1:6" x14ac:dyDescent="0.35">
      <c r="A294" s="386" t="s">
        <v>86</v>
      </c>
      <c r="B294" s="386" t="s">
        <v>374</v>
      </c>
      <c r="C294" s="204">
        <v>9256910</v>
      </c>
      <c r="D294" s="386"/>
    </row>
    <row r="295" spans="1:6" x14ac:dyDescent="0.35">
      <c r="A295" s="386" t="s">
        <v>87</v>
      </c>
      <c r="B295" s="386" t="s">
        <v>374</v>
      </c>
      <c r="C295" s="204">
        <v>9256914</v>
      </c>
      <c r="D295" s="204"/>
    </row>
    <row r="296" spans="1:6" x14ac:dyDescent="0.35">
      <c r="A296" s="386" t="s">
        <v>88</v>
      </c>
      <c r="B296" s="386" t="s">
        <v>374</v>
      </c>
      <c r="C296" s="204">
        <v>9256918</v>
      </c>
      <c r="D296" s="204"/>
    </row>
    <row r="297" spans="1:6" x14ac:dyDescent="0.35">
      <c r="A297" s="31" t="s">
        <v>89</v>
      </c>
      <c r="B297" s="386" t="s">
        <v>374</v>
      </c>
      <c r="C297" s="204">
        <v>9256922</v>
      </c>
      <c r="D297" s="204"/>
    </row>
    <row r="298" spans="1:6" x14ac:dyDescent="0.35">
      <c r="A298" s="31" t="s">
        <v>97</v>
      </c>
      <c r="B298" s="386" t="s">
        <v>374</v>
      </c>
      <c r="C298" s="204">
        <v>9256926</v>
      </c>
      <c r="D298" s="204"/>
    </row>
    <row r="301" spans="1:6" x14ac:dyDescent="0.35">
      <c r="A301" s="721" t="s">
        <v>772</v>
      </c>
      <c r="B301" s="721"/>
      <c r="C301" s="815"/>
      <c r="D301" s="58"/>
    </row>
    <row r="302" spans="1:6" x14ac:dyDescent="0.35">
      <c r="A302" s="409"/>
      <c r="B302" s="409" t="s">
        <v>162</v>
      </c>
      <c r="C302" s="409" t="s">
        <v>811</v>
      </c>
      <c r="D302" s="409" t="s">
        <v>812</v>
      </c>
      <c r="E302" s="409" t="s">
        <v>813</v>
      </c>
      <c r="F302" s="409" t="s">
        <v>814</v>
      </c>
    </row>
    <row r="303" spans="1:6" x14ac:dyDescent="0.35">
      <c r="A303" s="349" t="s">
        <v>422</v>
      </c>
      <c r="B303" s="409" t="s">
        <v>91</v>
      </c>
      <c r="C303" s="204">
        <v>9257890</v>
      </c>
      <c r="D303" s="204" t="s">
        <v>776</v>
      </c>
      <c r="E303" s="204" t="s">
        <v>776</v>
      </c>
      <c r="F303" s="204" t="s">
        <v>776</v>
      </c>
    </row>
    <row r="304" spans="1:6" x14ac:dyDescent="0.35">
      <c r="A304" s="349" t="s">
        <v>420</v>
      </c>
      <c r="B304" s="409" t="s">
        <v>91</v>
      </c>
      <c r="C304" s="204" t="s">
        <v>776</v>
      </c>
      <c r="D304" s="409">
        <v>9257891</v>
      </c>
      <c r="E304" s="409">
        <v>9257892</v>
      </c>
      <c r="F304" s="204" t="s">
        <v>776</v>
      </c>
    </row>
    <row r="305" spans="1:6" x14ac:dyDescent="0.35">
      <c r="A305" s="349" t="s">
        <v>566</v>
      </c>
      <c r="B305" s="409" t="s">
        <v>91</v>
      </c>
      <c r="C305" s="204" t="s">
        <v>776</v>
      </c>
      <c r="D305" s="204" t="s">
        <v>776</v>
      </c>
      <c r="E305" s="204" t="s">
        <v>776</v>
      </c>
      <c r="F305" s="409">
        <v>9257893</v>
      </c>
    </row>
    <row r="306" spans="1:6" x14ac:dyDescent="0.35">
      <c r="A306" s="349"/>
      <c r="B306" s="409" t="s">
        <v>91</v>
      </c>
      <c r="C306" s="204"/>
      <c r="D306" s="409"/>
      <c r="E306" s="409"/>
      <c r="F306" s="409"/>
    </row>
    <row r="309" spans="1:6" x14ac:dyDescent="0.35">
      <c r="A309" s="409"/>
      <c r="B309" s="409" t="s">
        <v>162</v>
      </c>
      <c r="C309" s="409" t="s">
        <v>811</v>
      </c>
      <c r="D309" s="409" t="s">
        <v>812</v>
      </c>
      <c r="E309" s="409" t="s">
        <v>815</v>
      </c>
      <c r="F309" s="409" t="s">
        <v>157</v>
      </c>
    </row>
    <row r="310" spans="1:6" x14ac:dyDescent="0.35">
      <c r="A310" s="349" t="s">
        <v>423</v>
      </c>
      <c r="B310" s="409" t="s">
        <v>91</v>
      </c>
      <c r="C310" s="204">
        <v>9257894</v>
      </c>
      <c r="D310" s="204" t="s">
        <v>776</v>
      </c>
      <c r="E310" s="204" t="s">
        <v>776</v>
      </c>
      <c r="F310" s="204" t="s">
        <v>91</v>
      </c>
    </row>
    <row r="311" spans="1:6" x14ac:dyDescent="0.35">
      <c r="A311" s="349" t="s">
        <v>421</v>
      </c>
      <c r="B311" s="409" t="s">
        <v>91</v>
      </c>
      <c r="C311" s="204" t="s">
        <v>776</v>
      </c>
      <c r="D311" s="409">
        <v>9257895</v>
      </c>
      <c r="E311" s="409">
        <v>9257896</v>
      </c>
      <c r="F311" s="204" t="s">
        <v>91</v>
      </c>
    </row>
  </sheetData>
  <mergeCells count="49">
    <mergeCell ref="A144:C144"/>
    <mergeCell ref="A151:C151"/>
    <mergeCell ref="A160:C160"/>
    <mergeCell ref="A167:C167"/>
    <mergeCell ref="A176:C176"/>
    <mergeCell ref="I77:K77"/>
    <mergeCell ref="A125:G125"/>
    <mergeCell ref="A127:C127"/>
    <mergeCell ref="A113:C113"/>
    <mergeCell ref="A89:C89"/>
    <mergeCell ref="A101:C101"/>
    <mergeCell ref="E3:G3"/>
    <mergeCell ref="E13:G13"/>
    <mergeCell ref="E23:G23"/>
    <mergeCell ref="A2:C2"/>
    <mergeCell ref="A3:C3"/>
    <mergeCell ref="A12:C12"/>
    <mergeCell ref="A13:C13"/>
    <mergeCell ref="A22:C22"/>
    <mergeCell ref="E66:G66"/>
    <mergeCell ref="E77:G77"/>
    <mergeCell ref="A1:G1"/>
    <mergeCell ref="A86:G86"/>
    <mergeCell ref="A88:C88"/>
    <mergeCell ref="A36:C36"/>
    <mergeCell ref="A49:C49"/>
    <mergeCell ref="A46:C46"/>
    <mergeCell ref="A75:C75"/>
    <mergeCell ref="A76:C76"/>
    <mergeCell ref="A61:G61"/>
    <mergeCell ref="A65:C65"/>
    <mergeCell ref="A66:C66"/>
    <mergeCell ref="A33:G33"/>
    <mergeCell ref="A23:C23"/>
    <mergeCell ref="E2:G2"/>
    <mergeCell ref="A301:C301"/>
    <mergeCell ref="A265:C265"/>
    <mergeCell ref="A277:C277"/>
    <mergeCell ref="A289:C289"/>
    <mergeCell ref="E159:G159"/>
    <mergeCell ref="A224:G224"/>
    <mergeCell ref="A226:C226"/>
    <mergeCell ref="A227:C227"/>
    <mergeCell ref="A240:C240"/>
    <mergeCell ref="A253:C253"/>
    <mergeCell ref="A193:C193"/>
    <mergeCell ref="A208:C208"/>
    <mergeCell ref="A183:C183"/>
    <mergeCell ref="F208:H208"/>
  </mergeCell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7DC403-729C-47C5-B5E2-55B27D0606B4}">
  <sheetPr codeName="Лист53">
    <tabColor rgb="FFFFFF00"/>
  </sheetPr>
  <dimension ref="A1:L304"/>
  <sheetViews>
    <sheetView showRowColHeaders="0" zoomScale="70" zoomScaleNormal="70" workbookViewId="0">
      <pane ySplit="1" topLeftCell="A2" activePane="bottomLeft" state="frozen"/>
      <selection pane="bottomLeft" activeCell="A2" sqref="A2"/>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2" width="30.453125" style="13" customWidth="1"/>
    <col min="13" max="16384" width="9.1796875" style="13"/>
  </cols>
  <sheetData>
    <row r="1" spans="1:12" s="192" customFormat="1" ht="70.5" customHeight="1" x14ac:dyDescent="0.35">
      <c r="A1" s="691" t="s">
        <v>595</v>
      </c>
      <c r="B1" s="691"/>
      <c r="C1" s="691"/>
      <c r="D1" s="691"/>
      <c r="E1" s="691"/>
      <c r="F1" s="691"/>
      <c r="G1" s="691"/>
      <c r="H1" s="691"/>
      <c r="I1" s="691"/>
      <c r="J1" s="691"/>
      <c r="K1" s="691"/>
      <c r="L1" s="691"/>
    </row>
    <row r="2" spans="1:12" ht="172.5" customHeight="1" x14ac:dyDescent="0.35"/>
    <row r="3" spans="1:12" ht="15.5" customHeight="1" x14ac:dyDescent="0.35"/>
    <row r="4" spans="1:12" ht="15.5" customHeight="1" thickBot="1" x14ac:dyDescent="0.4"/>
    <row r="5" spans="1:12" ht="18.5" customHeight="1" x14ac:dyDescent="0.35">
      <c r="B5" s="544" t="s">
        <v>118</v>
      </c>
      <c r="C5" s="407" t="s">
        <v>599</v>
      </c>
      <c r="D5" s="737">
        <v>1</v>
      </c>
      <c r="E5" s="739">
        <f>SUM(E10:E12)</f>
        <v>7077.5499999999993</v>
      </c>
      <c r="H5" s="544" t="s">
        <v>118</v>
      </c>
      <c r="I5" s="507" t="s">
        <v>599</v>
      </c>
      <c r="J5" s="737">
        <v>1</v>
      </c>
      <c r="K5" s="739">
        <f>SUM(K10:K14)</f>
        <v>6403.6</v>
      </c>
    </row>
    <row r="6" spans="1:12" ht="18.5" customHeight="1" x14ac:dyDescent="0.35">
      <c r="B6" s="545" t="s">
        <v>81</v>
      </c>
      <c r="C6" s="408" t="s">
        <v>88</v>
      </c>
      <c r="D6" s="738"/>
      <c r="E6" s="740"/>
      <c r="H6" s="545" t="s">
        <v>81</v>
      </c>
      <c r="I6" s="506" t="s">
        <v>88</v>
      </c>
      <c r="J6" s="738"/>
      <c r="K6" s="740"/>
    </row>
    <row r="7" spans="1:12" ht="18.5" customHeight="1" x14ac:dyDescent="0.35">
      <c r="B7" s="545" t="s">
        <v>155</v>
      </c>
      <c r="C7" s="408" t="s">
        <v>162</v>
      </c>
      <c r="D7" s="738"/>
      <c r="E7" s="740"/>
      <c r="H7" s="545" t="s">
        <v>155</v>
      </c>
      <c r="I7" s="506" t="s">
        <v>162</v>
      </c>
      <c r="J7" s="738"/>
      <c r="K7" s="740"/>
    </row>
    <row r="8" spans="1:12" ht="18.5" customHeight="1" x14ac:dyDescent="0.35">
      <c r="B8" s="900"/>
      <c r="C8" s="901"/>
      <c r="D8" s="902"/>
      <c r="E8" s="903"/>
      <c r="H8" s="900"/>
      <c r="I8" s="901"/>
      <c r="J8" s="902"/>
      <c r="K8" s="903"/>
    </row>
    <row r="9" spans="1:12" x14ac:dyDescent="0.35">
      <c r="B9" s="558" t="s">
        <v>9</v>
      </c>
      <c r="C9" s="35" t="s">
        <v>10</v>
      </c>
      <c r="D9" s="35" t="s">
        <v>16</v>
      </c>
      <c r="E9" s="49" t="s">
        <v>11</v>
      </c>
      <c r="H9" s="558" t="s">
        <v>9</v>
      </c>
      <c r="I9" s="35" t="s">
        <v>10</v>
      </c>
      <c r="J9" s="35" t="s">
        <v>16</v>
      </c>
      <c r="K9" s="49" t="s">
        <v>11</v>
      </c>
    </row>
    <row r="10" spans="1:12" ht="30.5" customHeight="1" x14ac:dyDescent="0.35">
      <c r="B10" s="540">
        <f>VLOOKUP(C6,DrawerRunners!A129:D139,MATCH(C5,DrawerRunners!A128:D128,0),0)</f>
        <v>9318288</v>
      </c>
      <c r="C10" s="424" t="str">
        <f>VLOOKUP(B10,Цены!$A:$B,2,0)</f>
        <v>Комплект направляющих Actro 5D, полного выдвижения, с демпфером Silent System, L (40 кг), EB23, NL500</v>
      </c>
      <c r="D10" s="440">
        <f>D5</f>
        <v>1</v>
      </c>
      <c r="E10" s="426">
        <f>IFERROR(VLOOKUP(B10,Sale!$A:$E,5,0),VLOOKUP(B10,Цены!$A:$G,7,0))*D10</f>
        <v>6038.1999999999989</v>
      </c>
      <c r="H10" s="540">
        <f>VLOOKUP(I6,DrawerRunners!$A$195:$D$205,MATCH(I5,DrawerRunners!$A$128:$D$128,0),0)</f>
        <v>9318256</v>
      </c>
      <c r="I10" s="424" t="str">
        <f>VLOOKUP(H10,Цены!$A:$B,2,0)</f>
        <v>Направляющая Actro 5D, полного выдвижения, с демпфером Silent System, L (40 кг), EB23, NL500, левая</v>
      </c>
      <c r="J10" s="440">
        <f>J5</f>
        <v>1</v>
      </c>
      <c r="K10" s="426">
        <f>IFERROR(VLOOKUP(H10,Sale!$A:$E,5,0),VLOOKUP(H10,Цены!$A:$G,7,0))*J10</f>
        <v>2682.11</v>
      </c>
    </row>
    <row r="11" spans="1:12" ht="30.5" customHeight="1" x14ac:dyDescent="0.35">
      <c r="B11" s="540">
        <v>9320333</v>
      </c>
      <c r="C11" s="424" t="str">
        <f>VLOOKUP(B11,Цены!$A:$B,2,0)</f>
        <v>Комплект фиксаторов Actro 5D для деревянных ящиков</v>
      </c>
      <c r="D11" s="440">
        <f>D5</f>
        <v>1</v>
      </c>
      <c r="E11" s="426">
        <f>IFERROR(VLOOKUP(B11,Sale!$A:$E,5,0),VLOOKUP(B11,Цены!$A:$G,7,0))*D11</f>
        <v>1039.3500000000001</v>
      </c>
      <c r="H11" s="540">
        <f>VLOOKUP(I6,DrawerRunners!$A$210:$D$220,MATCH(I5,DrawerRunners!$A$128:$D$128,0),0)</f>
        <v>9318258</v>
      </c>
      <c r="I11" s="424" t="str">
        <f>VLOOKUP(H11,Цены!$A:$B,2,0)</f>
        <v>Направляющая Actro 5D, полного выдвижения, с демпфером Silent System, L (40 кг), EB23, NL500, правая</v>
      </c>
      <c r="J11" s="440">
        <f>J5</f>
        <v>1</v>
      </c>
      <c r="K11" s="426">
        <f>IFERROR(VLOOKUP(H11,Sale!$A:$E,5,0),VLOOKUP(H11,Цены!$A:$G,7,0))*J11</f>
        <v>2682.11</v>
      </c>
    </row>
    <row r="12" spans="1:12" ht="30.5" customHeight="1" thickBot="1" x14ac:dyDescent="0.4">
      <c r="B12" s="541" t="str">
        <f>VLOOKUP(C5,DrawerRunners!$A$146:$F$149,MATCH(C7,DrawerRunners!$A$145:$F$145,0),0)</f>
        <v>-</v>
      </c>
      <c r="C12" s="438" t="str">
        <f>VLOOKUP(B12,Цены!$A:$B,2,0)</f>
        <v>-</v>
      </c>
      <c r="D12" s="439">
        <f>D5</f>
        <v>1</v>
      </c>
      <c r="E12" s="432">
        <f>IFERROR(VLOOKUP(B12,Sale!$A:$E,5,0),VLOOKUP(B12,Цены!$A:$G,7,0))*D12</f>
        <v>0</v>
      </c>
      <c r="H12" s="540">
        <v>9320334</v>
      </c>
      <c r="I12" s="424" t="str">
        <f>VLOOKUP(H12,Цены!$A:$B,2,0)</f>
        <v>Фиксатор Actro 5D для деревянных ящиков, левый</v>
      </c>
      <c r="J12" s="440">
        <f>J5</f>
        <v>1</v>
      </c>
      <c r="K12" s="426">
        <f>IFERROR(VLOOKUP(H12,Sale!$A:$E,5,0),VLOOKUP(H12,Цены!$A:$G,7,0))*J12</f>
        <v>519.69000000000005</v>
      </c>
    </row>
    <row r="13" spans="1:12" ht="30.5" customHeight="1" x14ac:dyDescent="0.35">
      <c r="H13" s="540">
        <v>9320335</v>
      </c>
      <c r="I13" s="424" t="str">
        <f>VLOOKUP(H13,Цены!$A:$B,2,0)</f>
        <v>Фиксатор Actro 5D для деревянных ящиков, правый</v>
      </c>
      <c r="J13" s="440">
        <f>J5</f>
        <v>1</v>
      </c>
      <c r="K13" s="426">
        <f>IFERROR(VLOOKUP(H13,Sale!$A:$E,5,0),VLOOKUP(H13,Цены!$A:$G,7,0))*J13</f>
        <v>519.69000000000005</v>
      </c>
    </row>
    <row r="14" spans="1:12" ht="30.5" customHeight="1" thickBot="1" x14ac:dyDescent="0.4">
      <c r="H14" s="541" t="str">
        <f>VLOOKUP(I5,DrawerRunners!$A$146:$F$149,MATCH(I7,DrawerRunners!$A$145:$F$145,0),0)</f>
        <v>-</v>
      </c>
      <c r="I14" s="438" t="str">
        <f>VLOOKUP(H14,Цены!$A:$B,2,0)</f>
        <v>-</v>
      </c>
      <c r="J14" s="439">
        <f>J5</f>
        <v>1</v>
      </c>
      <c r="K14" s="432">
        <f>IFERROR(VLOOKUP(H14,Sale!$A:$E,5,0),VLOOKUP(H14,Цены!$A:$G,7,0))*J14</f>
        <v>0</v>
      </c>
    </row>
    <row r="15" spans="1:12" x14ac:dyDescent="0.35">
      <c r="B15" s="548" t="s">
        <v>9</v>
      </c>
      <c r="C15" s="17" t="s">
        <v>10</v>
      </c>
      <c r="D15" s="54" t="s">
        <v>16</v>
      </c>
      <c r="E15" s="18" t="s">
        <v>11</v>
      </c>
    </row>
    <row r="16" spans="1:12" ht="30.5" customHeight="1" thickBot="1" x14ac:dyDescent="0.4">
      <c r="B16" s="541">
        <v>9257706</v>
      </c>
      <c r="C16" s="438" t="str">
        <f>VLOOKUP(B16,Цены!$A:$B,2,0)</f>
        <v>Комплект для регулировки по глубине Actro 5D</v>
      </c>
      <c r="D16" s="463">
        <v>1</v>
      </c>
      <c r="E16" s="432">
        <f>IFERROR(VLOOKUP(B16,Sale!$A:$E,5,0),VLOOKUP(B16,Цены!$A:$G,7,0))*D16</f>
        <v>671.43000000000006</v>
      </c>
    </row>
    <row r="17" spans="1:12" ht="14.5" customHeight="1" x14ac:dyDescent="0.35">
      <c r="H17" s="548" t="s">
        <v>9</v>
      </c>
      <c r="I17" s="17" t="s">
        <v>10</v>
      </c>
      <c r="J17" s="54" t="s">
        <v>16</v>
      </c>
      <c r="K17" s="18" t="s">
        <v>11</v>
      </c>
    </row>
    <row r="18" spans="1:12" ht="30.5" customHeight="1" thickBot="1" x14ac:dyDescent="0.4">
      <c r="H18" s="541">
        <v>9257706</v>
      </c>
      <c r="I18" s="438" t="str">
        <f>VLOOKUP(H18,Цены!$A:$B,2,0)</f>
        <v>Комплект для регулировки по глубине Actro 5D</v>
      </c>
      <c r="J18" s="463">
        <v>1</v>
      </c>
      <c r="K18" s="432">
        <f>IFERROR(VLOOKUP(H18,Sale!$A:$E,5,0),VLOOKUP(H18,Цены!$A:$G,7,0))*J18</f>
        <v>671.43000000000006</v>
      </c>
    </row>
    <row r="19" spans="1:12" x14ac:dyDescent="0.35">
      <c r="B19" s="548" t="s">
        <v>9</v>
      </c>
      <c r="C19" s="17" t="s">
        <v>10</v>
      </c>
      <c r="D19" s="54" t="s">
        <v>16</v>
      </c>
      <c r="E19" s="18" t="s">
        <v>11</v>
      </c>
    </row>
    <row r="20" spans="1:12" ht="30.5" customHeight="1" thickBot="1" x14ac:dyDescent="0.4">
      <c r="B20" s="541">
        <v>9236718</v>
      </c>
      <c r="C20" s="438" t="str">
        <f>VLOOKUP(B20,Цены!$A:$B,2,0)</f>
        <v>Штанга для синхронизации механизма Push to open / Push to open Silent, L2000, алюминий</v>
      </c>
      <c r="D20" s="463">
        <v>1</v>
      </c>
      <c r="E20" s="432">
        <f>IFERROR(VLOOKUP(B20,Sale!$A:$E,5,0),VLOOKUP(B20,Цены!$A:$G,7,0))*D20</f>
        <v>1143.98</v>
      </c>
    </row>
    <row r="21" spans="1:12" x14ac:dyDescent="0.35">
      <c r="H21" s="548" t="s">
        <v>9</v>
      </c>
      <c r="I21" s="17" t="s">
        <v>10</v>
      </c>
      <c r="J21" s="54" t="s">
        <v>16</v>
      </c>
      <c r="K21" s="18" t="s">
        <v>11</v>
      </c>
    </row>
    <row r="22" spans="1:12" ht="30.5" customHeight="1" thickBot="1" x14ac:dyDescent="0.4">
      <c r="H22" s="541">
        <v>9236718</v>
      </c>
      <c r="I22" s="438" t="str">
        <f>VLOOKUP(H22,Цены!$A:$B,2,0)</f>
        <v>Штанга для синхронизации механизма Push to open / Push to open Silent, L2000, алюминий</v>
      </c>
      <c r="J22" s="463">
        <v>1</v>
      </c>
      <c r="K22" s="432">
        <f>IFERROR(VLOOKUP(H22,Sale!$A:$E,5,0),VLOOKUP(H22,Цены!$A:$G,7,0))*J22</f>
        <v>1143.98</v>
      </c>
    </row>
    <row r="26" spans="1:12" s="192" customFormat="1" ht="28.5" x14ac:dyDescent="0.35">
      <c r="A26" s="752" t="s">
        <v>1178</v>
      </c>
      <c r="B26" s="752"/>
      <c r="C26" s="752"/>
      <c r="D26" s="752"/>
      <c r="E26" s="752"/>
      <c r="F26" s="752"/>
      <c r="G26" s="752"/>
      <c r="H26" s="752"/>
      <c r="I26" s="752"/>
      <c r="J26" s="752"/>
      <c r="K26" s="752"/>
      <c r="L26" s="752"/>
    </row>
    <row r="27" spans="1:12" ht="173" customHeight="1" x14ac:dyDescent="0.35"/>
    <row r="29" spans="1:12" ht="15" thickBot="1" x14ac:dyDescent="0.4"/>
    <row r="30" spans="1:12" ht="18.5" customHeight="1" x14ac:dyDescent="0.35">
      <c r="B30" s="544" t="s">
        <v>118</v>
      </c>
      <c r="C30" s="507" t="s">
        <v>599</v>
      </c>
      <c r="D30" s="737">
        <v>1</v>
      </c>
      <c r="E30" s="739">
        <f>SUM(E35:E37)</f>
        <v>9440.85</v>
      </c>
      <c r="H30" s="544" t="s">
        <v>118</v>
      </c>
      <c r="I30" s="507" t="s">
        <v>599</v>
      </c>
      <c r="J30" s="737">
        <v>1</v>
      </c>
      <c r="K30" s="739">
        <f>SUM(K35:K39)</f>
        <v>8636.6</v>
      </c>
    </row>
    <row r="31" spans="1:12" ht="18.5" customHeight="1" x14ac:dyDescent="0.35">
      <c r="B31" s="545" t="s">
        <v>81</v>
      </c>
      <c r="C31" s="506" t="s">
        <v>87</v>
      </c>
      <c r="D31" s="738"/>
      <c r="E31" s="740"/>
      <c r="H31" s="545" t="s">
        <v>81</v>
      </c>
      <c r="I31" s="506" t="s">
        <v>86</v>
      </c>
      <c r="J31" s="738"/>
      <c r="K31" s="740"/>
    </row>
    <row r="32" spans="1:12" ht="18.5" customHeight="1" x14ac:dyDescent="0.35">
      <c r="B32" s="545" t="s">
        <v>155</v>
      </c>
      <c r="C32" s="506" t="s">
        <v>162</v>
      </c>
      <c r="D32" s="738"/>
      <c r="E32" s="740"/>
      <c r="H32" s="545" t="s">
        <v>155</v>
      </c>
      <c r="I32" s="506" t="s">
        <v>162</v>
      </c>
      <c r="J32" s="738"/>
      <c r="K32" s="740"/>
    </row>
    <row r="33" spans="2:11" x14ac:dyDescent="0.35">
      <c r="B33" s="900"/>
      <c r="C33" s="901"/>
      <c r="D33" s="902"/>
      <c r="E33" s="903"/>
      <c r="H33" s="900"/>
      <c r="I33" s="901"/>
      <c r="J33" s="902"/>
      <c r="K33" s="903"/>
    </row>
    <row r="34" spans="2:11" x14ac:dyDescent="0.35">
      <c r="B34" s="558" t="s">
        <v>9</v>
      </c>
      <c r="C34" s="35" t="s">
        <v>10</v>
      </c>
      <c r="D34" s="35" t="s">
        <v>16</v>
      </c>
      <c r="E34" s="49" t="s">
        <v>11</v>
      </c>
      <c r="H34" s="558" t="s">
        <v>9</v>
      </c>
      <c r="I34" s="35" t="s">
        <v>10</v>
      </c>
      <c r="J34" s="35" t="s">
        <v>16</v>
      </c>
      <c r="K34" s="49" t="s">
        <v>11</v>
      </c>
    </row>
    <row r="35" spans="2:11" ht="30.5" customHeight="1" x14ac:dyDescent="0.35">
      <c r="B35" s="540">
        <f>VLOOKUP(C31,DrawerRunners!I209:J212,MATCH(C30,DrawerRunners!$F$209:$G$209,0),0)</f>
        <v>9318329</v>
      </c>
      <c r="C35" s="424" t="str">
        <f>VLOOKUP(B35,Цены!$A:$B,2,0)</f>
        <v>Комплект направляющих для монтажа на нижнюю панель Actro 5D, полного выдвижения, с демпфером Silent System, L (40 кг), EB23, NL450</v>
      </c>
      <c r="D35" s="440">
        <f>D30</f>
        <v>1</v>
      </c>
      <c r="E35" s="426">
        <f>IFERROR(VLOOKUP(B35,Sale!$A:$E,5,0),VLOOKUP(B35,Цены!$A:$G,7,0))*D35</f>
        <v>8401.5</v>
      </c>
      <c r="H35" s="540">
        <f>VLOOKUP(I31,DrawerRunners!$F$210:$G$213,MATCH(I30,DrawerRunners!$F$209:$G$209,0),0)</f>
        <v>9318321</v>
      </c>
      <c r="I35" s="424" t="str">
        <f>VLOOKUP(H35,Цены!$A:$B,2,0)</f>
        <v>Направляющая для монтажа на нижнюю панель Actro 5D, полного выдвижения, с демпфером Silent System, L (40 кг), EB23, NL400, левая</v>
      </c>
      <c r="J35" s="440">
        <f>J30</f>
        <v>1</v>
      </c>
      <c r="K35" s="426">
        <f>IFERROR(VLOOKUP(H35,Sale!$A:$E,5,0),VLOOKUP(H35,Цены!$A:$G,7,0))*J35</f>
        <v>3798.61</v>
      </c>
    </row>
    <row r="36" spans="2:11" ht="30.5" customHeight="1" x14ac:dyDescent="0.35">
      <c r="B36" s="540">
        <v>9320333</v>
      </c>
      <c r="C36" s="424" t="str">
        <f>VLOOKUP(B36,Цены!$A:$B,2,0)</f>
        <v>Комплект фиксаторов Actro 5D для деревянных ящиков</v>
      </c>
      <c r="D36" s="440">
        <f>D30</f>
        <v>1</v>
      </c>
      <c r="E36" s="426">
        <f>IFERROR(VLOOKUP(B36,Sale!$A:$E,5,0),VLOOKUP(B36,Цены!$A:$G,7,0))*D36</f>
        <v>1039.3500000000001</v>
      </c>
      <c r="H36" s="540">
        <f>VLOOKUP(I31,DrawerRunners!$F$216:$G$219,MATCH(I30,DrawerRunners!$F$215:$G$215,0),0)</f>
        <v>9318322</v>
      </c>
      <c r="I36" s="424" t="str">
        <f>VLOOKUP(H36,Цены!$A:$B,2,0)</f>
        <v>Направляющая для монтажа на нижнюю панель Actro 5D, полного выдвижения, с демпфером Silent System, L (40 кг), EB23, NL400, правая</v>
      </c>
      <c r="J36" s="440">
        <f>J30</f>
        <v>1</v>
      </c>
      <c r="K36" s="426">
        <f>IFERROR(VLOOKUP(H36,Sale!$A:$E,5,0),VLOOKUP(H36,Цены!$A:$G,7,0))*J36</f>
        <v>3798.61</v>
      </c>
    </row>
    <row r="37" spans="2:11" ht="30.5" customHeight="1" thickBot="1" x14ac:dyDescent="0.4">
      <c r="B37" s="541" t="str">
        <f>VLOOKUP(C30,DrawerRunners!$A$146:$F$149,MATCH(C32,DrawerRunners!$A$145:$F$145,0),0)</f>
        <v>-</v>
      </c>
      <c r="C37" s="438" t="str">
        <f>VLOOKUP(B37,Цены!$A:$B,2,0)</f>
        <v>-</v>
      </c>
      <c r="D37" s="439">
        <f>D30</f>
        <v>1</v>
      </c>
      <c r="E37" s="432">
        <f>IFERROR(VLOOKUP(B37,Sale!$A:$E,5,0),VLOOKUP(B37,Цены!$A:$G,7,0))*D37</f>
        <v>0</v>
      </c>
      <c r="H37" s="540">
        <v>9320334</v>
      </c>
      <c r="I37" s="424" t="str">
        <f>VLOOKUP(H37,Цены!$A:$B,2,0)</f>
        <v>Фиксатор Actro 5D для деревянных ящиков, левый</v>
      </c>
      <c r="J37" s="440">
        <f>J30</f>
        <v>1</v>
      </c>
      <c r="K37" s="426">
        <f>IFERROR(VLOOKUP(H37,Sale!$A:$E,5,0),VLOOKUP(H37,Цены!$A:$G,7,0))*J37</f>
        <v>519.69000000000005</v>
      </c>
    </row>
    <row r="38" spans="2:11" ht="30.5" customHeight="1" x14ac:dyDescent="0.35">
      <c r="B38" s="443"/>
      <c r="C38" s="444"/>
      <c r="D38" s="445"/>
      <c r="E38" s="446"/>
      <c r="H38" s="540">
        <v>9320335</v>
      </c>
      <c r="I38" s="424" t="str">
        <f>VLOOKUP(H38,Цены!$A:$B,2,0)</f>
        <v>Фиксатор Actro 5D для деревянных ящиков, правый</v>
      </c>
      <c r="J38" s="440">
        <f>J30</f>
        <v>1</v>
      </c>
      <c r="K38" s="426">
        <f>IFERROR(VLOOKUP(H38,Sale!$A:$E,5,0),VLOOKUP(H38,Цены!$A:$G,7,0))*J38</f>
        <v>519.69000000000005</v>
      </c>
    </row>
    <row r="39" spans="2:11" ht="30.5" customHeight="1" thickBot="1" x14ac:dyDescent="0.4">
      <c r="H39" s="541" t="str">
        <f>VLOOKUP(I30,DrawerRunners!$A$146:$F$149,MATCH(I32,DrawerRunners!$A$145:$F$145,0),0)</f>
        <v>-</v>
      </c>
      <c r="I39" s="438" t="str">
        <f>VLOOKUP(H39,Цены!$A:$B,2,0)</f>
        <v>-</v>
      </c>
      <c r="J39" s="439">
        <f>J30</f>
        <v>1</v>
      </c>
      <c r="K39" s="432">
        <f>IFERROR(VLOOKUP(H39,Sale!$A:$E,5,0),VLOOKUP(H39,Цены!$A:$G,7,0))*J39</f>
        <v>0</v>
      </c>
    </row>
    <row r="41" spans="2:11" ht="15" thickBot="1" x14ac:dyDescent="0.4"/>
    <row r="42" spans="2:11" x14ac:dyDescent="0.35">
      <c r="B42" s="548" t="s">
        <v>9</v>
      </c>
      <c r="C42" s="17" t="s">
        <v>10</v>
      </c>
      <c r="D42" s="54" t="s">
        <v>16</v>
      </c>
      <c r="E42" s="18" t="s">
        <v>11</v>
      </c>
      <c r="H42" s="548" t="s">
        <v>9</v>
      </c>
      <c r="I42" s="17" t="s">
        <v>10</v>
      </c>
      <c r="J42" s="54" t="s">
        <v>16</v>
      </c>
      <c r="K42" s="18" t="s">
        <v>11</v>
      </c>
    </row>
    <row r="43" spans="2:11" ht="30.5" customHeight="1" thickBot="1" x14ac:dyDescent="0.4">
      <c r="B43" s="541">
        <v>9257706</v>
      </c>
      <c r="C43" s="438" t="str">
        <f>VLOOKUP(B43,Цены!$A:$B,2,0)</f>
        <v>Комплект для регулировки по глубине Actro 5D</v>
      </c>
      <c r="D43" s="463">
        <v>1</v>
      </c>
      <c r="E43" s="432">
        <f>IFERROR(VLOOKUP(B43,Sale!$A:$E,5,0),VLOOKUP(B43,Цены!$A:$G,7,0))*D43</f>
        <v>671.43000000000006</v>
      </c>
      <c r="H43" s="541">
        <v>9257706</v>
      </c>
      <c r="I43" s="438" t="str">
        <f>VLOOKUP(H43,Цены!$A:$B,2,0)</f>
        <v>Комплект для регулировки по глубине Actro 5D</v>
      </c>
      <c r="J43" s="463">
        <v>1</v>
      </c>
      <c r="K43" s="432">
        <f>IFERROR(VLOOKUP(H43,Sale!$A:$E,5,0),VLOOKUP(H43,Цены!$A:$G,7,0))*J43</f>
        <v>671.43000000000006</v>
      </c>
    </row>
    <row r="45" spans="2:11" ht="15" thickBot="1" x14ac:dyDescent="0.4"/>
    <row r="46" spans="2:11" x14ac:dyDescent="0.35">
      <c r="B46" s="548" t="s">
        <v>9</v>
      </c>
      <c r="C46" s="17" t="s">
        <v>10</v>
      </c>
      <c r="D46" s="54" t="s">
        <v>16</v>
      </c>
      <c r="E46" s="18" t="s">
        <v>11</v>
      </c>
      <c r="H46" s="548" t="s">
        <v>9</v>
      </c>
      <c r="I46" s="17" t="s">
        <v>10</v>
      </c>
      <c r="J46" s="54" t="s">
        <v>16</v>
      </c>
      <c r="K46" s="18" t="s">
        <v>11</v>
      </c>
    </row>
    <row r="47" spans="2:11" ht="30.5" customHeight="1" thickBot="1" x14ac:dyDescent="0.4">
      <c r="B47" s="541">
        <v>9236718</v>
      </c>
      <c r="C47" s="438" t="str">
        <f>VLOOKUP(B47,Цены!$A:$B,2,0)</f>
        <v>Штанга для синхронизации механизма Push to open / Push to open Silent, L2000, алюминий</v>
      </c>
      <c r="D47" s="463">
        <v>1</v>
      </c>
      <c r="E47" s="432">
        <f>IFERROR(VLOOKUP(B47,Sale!$A:$E,5,0),VLOOKUP(B47,Цены!$A:$G,7,0))*D47</f>
        <v>1143.98</v>
      </c>
      <c r="H47" s="541">
        <v>9236718</v>
      </c>
      <c r="I47" s="438" t="str">
        <f>VLOOKUP(H47,Цены!$A:$B,2,0)</f>
        <v>Штанга для синхронизации механизма Push to open / Push to open Silent, L2000, алюминий</v>
      </c>
      <c r="J47" s="463">
        <v>1</v>
      </c>
      <c r="K47" s="432">
        <f>IFERROR(VLOOKUP(H47,Sale!$A:$E,5,0),VLOOKUP(H47,Цены!$A:$G,7,0))*J47</f>
        <v>1143.98</v>
      </c>
    </row>
    <row r="51" spans="1:12" s="192" customFormat="1" ht="28.5" x14ac:dyDescent="0.35">
      <c r="A51" s="752" t="s">
        <v>455</v>
      </c>
      <c r="B51" s="752"/>
      <c r="C51" s="752"/>
      <c r="D51" s="752"/>
      <c r="E51" s="752"/>
      <c r="F51" s="752"/>
      <c r="G51" s="752"/>
      <c r="H51" s="752"/>
      <c r="I51" s="752"/>
      <c r="J51" s="752"/>
      <c r="K51" s="752"/>
      <c r="L51" s="752"/>
    </row>
    <row r="53" spans="1:12" ht="86.5" customHeight="1" thickBot="1" x14ac:dyDescent="0.4"/>
    <row r="54" spans="1:12" x14ac:dyDescent="0.35">
      <c r="B54" s="548" t="s">
        <v>9</v>
      </c>
      <c r="C54" s="17" t="s">
        <v>10</v>
      </c>
      <c r="D54" s="54" t="s">
        <v>16</v>
      </c>
      <c r="E54" s="18" t="s">
        <v>11</v>
      </c>
      <c r="H54" s="548" t="s">
        <v>9</v>
      </c>
      <c r="I54" s="17" t="s">
        <v>10</v>
      </c>
      <c r="J54" s="54" t="s">
        <v>16</v>
      </c>
      <c r="K54" s="18" t="s">
        <v>11</v>
      </c>
    </row>
    <row r="55" spans="1:12" ht="30.5" customHeight="1" x14ac:dyDescent="0.35">
      <c r="B55" s="540">
        <v>9236718</v>
      </c>
      <c r="C55" s="424" t="str">
        <f>VLOOKUP(B55,Цены!$A:$B,2,0)</f>
        <v>Штанга для синхронизации механизма Push to open / Push to open Silent, L2000, алюминий</v>
      </c>
      <c r="D55" s="462">
        <v>1</v>
      </c>
      <c r="E55" s="426">
        <f>IFERROR(VLOOKUP(B55,Sale!$A:$E,5,0),VLOOKUP(B55,Цены!$A:$G,7,0))*D55</f>
        <v>1143.98</v>
      </c>
      <c r="H55" s="540">
        <v>9236718</v>
      </c>
      <c r="I55" s="424" t="str">
        <f>VLOOKUP(H55,Цены!$A:$B,2,0)</f>
        <v>Штанга для синхронизации механизма Push to open / Push to open Silent, L2000, алюминий</v>
      </c>
      <c r="J55" s="462">
        <v>1</v>
      </c>
      <c r="K55" s="426">
        <f>IFERROR(VLOOKUP(H55,Sale!$A:$E,5,0),VLOOKUP(H55,Цены!$A:$G,7,0))*J55</f>
        <v>1143.98</v>
      </c>
    </row>
    <row r="56" spans="1:12" ht="30.5" customHeight="1" thickBot="1" x14ac:dyDescent="0.4">
      <c r="B56" s="541">
        <v>9221295</v>
      </c>
      <c r="C56" s="438" t="str">
        <f>VLOOKUP(B56,Цены!$A:$B,2,0)</f>
        <v>Соединитель штанги для синхронизации механизма Push to open / Push to open Silent</v>
      </c>
      <c r="D56" s="463">
        <v>1</v>
      </c>
      <c r="E56" s="432">
        <f>IFERROR(VLOOKUP(B56,Sale!$A:$E,5,0),VLOOKUP(B56,Цены!$A:$G,7,0))*D56</f>
        <v>96.63</v>
      </c>
      <c r="H56" s="541">
        <v>9278452</v>
      </c>
      <c r="I56" s="438" t="str">
        <f>VLOOKUP(H56,Цены!$A:$B,2,0)</f>
        <v>Адаптер для мультисинхронизации Actro YOU</v>
      </c>
      <c r="J56" s="463">
        <v>1</v>
      </c>
      <c r="K56" s="432">
        <f>IFERROR(VLOOKUP(H56,Sale!$A:$E,5,0),VLOOKUP(H56,Цены!$A:$G,7,0))*J56</f>
        <v>321</v>
      </c>
    </row>
    <row r="59" spans="1:12" ht="86.5" customHeight="1" thickBot="1" x14ac:dyDescent="0.4"/>
    <row r="60" spans="1:12" x14ac:dyDescent="0.35">
      <c r="B60" s="548" t="s">
        <v>9</v>
      </c>
      <c r="C60" s="17" t="s">
        <v>10</v>
      </c>
      <c r="D60" s="54" t="s">
        <v>16</v>
      </c>
      <c r="E60" s="18" t="s">
        <v>11</v>
      </c>
      <c r="H60" s="548" t="s">
        <v>9</v>
      </c>
      <c r="I60" s="17" t="s">
        <v>10</v>
      </c>
      <c r="J60" s="54" t="s">
        <v>16</v>
      </c>
      <c r="K60" s="18" t="s">
        <v>11</v>
      </c>
    </row>
    <row r="61" spans="1:12" ht="30.5" customHeight="1" thickBot="1" x14ac:dyDescent="0.4">
      <c r="B61" s="541">
        <v>9262213</v>
      </c>
      <c r="C61" s="438" t="str">
        <f>VLOOKUP(B61,Цены!$A:$B,2,0)</f>
        <v>Гибкий адаптер для синхронизации Push to open Silent</v>
      </c>
      <c r="D61" s="463">
        <v>1</v>
      </c>
      <c r="E61" s="432">
        <f>IFERROR(VLOOKUP(B61,Sale!$A:$E,5,0),VLOOKUP(B61,Цены!$A:$G,7,0))*D61</f>
        <v>712.55</v>
      </c>
      <c r="H61" s="541">
        <v>9278453</v>
      </c>
      <c r="I61" s="438" t="str">
        <f>VLOOKUP(H61,Цены!$A:$B,2,0)</f>
        <v>Комплект для синхронизации Push to open Silent для Actro YOU под мойку</v>
      </c>
      <c r="J61" s="463">
        <v>1</v>
      </c>
      <c r="K61" s="432">
        <f>IFERROR(VLOOKUP(H61,Sale!$A:$E,5,0),VLOOKUP(H61,Цены!$A:$G,7,0))*J61</f>
        <v>7121.08</v>
      </c>
    </row>
    <row r="64" spans="1:12" s="192" customFormat="1" ht="28.5" x14ac:dyDescent="0.35">
      <c r="A64" s="752" t="s">
        <v>610</v>
      </c>
      <c r="B64" s="752"/>
      <c r="C64" s="752"/>
      <c r="D64" s="752"/>
      <c r="E64" s="752"/>
      <c r="F64" s="752"/>
      <c r="G64" s="752"/>
      <c r="H64" s="752"/>
      <c r="I64" s="752"/>
      <c r="J64" s="752"/>
      <c r="K64" s="752"/>
      <c r="L64" s="752"/>
    </row>
    <row r="65" spans="2:11" ht="86.5" customHeight="1" thickBot="1" x14ac:dyDescent="0.4"/>
    <row r="66" spans="2:11" ht="18.5" customHeight="1" x14ac:dyDescent="0.35">
      <c r="B66" s="548" t="s">
        <v>9</v>
      </c>
      <c r="C66" s="17" t="s">
        <v>10</v>
      </c>
      <c r="D66" s="54" t="s">
        <v>16</v>
      </c>
      <c r="E66" s="18" t="s">
        <v>11</v>
      </c>
      <c r="H66" s="544" t="s">
        <v>80</v>
      </c>
      <c r="I66" s="507" t="s">
        <v>69</v>
      </c>
      <c r="J66" s="737">
        <v>1</v>
      </c>
      <c r="K66" s="739">
        <f>SUM(K69:K69)</f>
        <v>2066.79</v>
      </c>
    </row>
    <row r="67" spans="2:11" ht="30.5" customHeight="1" thickBot="1" x14ac:dyDescent="0.4">
      <c r="B67" s="541">
        <v>9257733</v>
      </c>
      <c r="C67" s="438" t="str">
        <f>VLOOKUP(B67,Цены!$A:$B,2,0)</f>
        <v>Комплект задних фиксаторов для выдвижных полок</v>
      </c>
      <c r="D67" s="463">
        <v>1</v>
      </c>
      <c r="E67" s="432">
        <f>IFERROR(VLOOKUP(B67,Sale!$A:$E,5,0),VLOOKUP(B67,Цены!$A:$G,7,0))*D67</f>
        <v>973.43000000000006</v>
      </c>
      <c r="H67" s="545"/>
      <c r="I67" s="506"/>
      <c r="J67" s="738"/>
      <c r="K67" s="740"/>
    </row>
    <row r="68" spans="2:11" ht="12.5" customHeight="1" x14ac:dyDescent="0.35">
      <c r="H68" s="558" t="s">
        <v>9</v>
      </c>
      <c r="I68" s="35" t="s">
        <v>10</v>
      </c>
      <c r="J68" s="35" t="s">
        <v>16</v>
      </c>
      <c r="K68" s="49" t="s">
        <v>11</v>
      </c>
    </row>
    <row r="69" spans="2:11" ht="30.5" customHeight="1" thickBot="1" x14ac:dyDescent="0.4">
      <c r="H69" s="541">
        <f>VLOOKUP(I66,DrawerRunners!J6:K7,2,0)</f>
        <v>9257725</v>
      </c>
      <c r="I69" s="438" t="str">
        <f>VLOOKUP(H69,Цены!$A:$B,2,0)</f>
        <v>Комплект стопора для выдвижной полки в открытом положении, цвет белый</v>
      </c>
      <c r="J69" s="439">
        <f>J66</f>
        <v>1</v>
      </c>
      <c r="K69" s="432">
        <f>IFERROR(VLOOKUP(H69,Sale!$A:$E,5,0),VLOOKUP(H69,Цены!$A:$G,7,0))*J69</f>
        <v>2066.79</v>
      </c>
    </row>
    <row r="300" spans="2:2" hidden="1" x14ac:dyDescent="0.35"/>
    <row r="301" spans="2:2" hidden="1" x14ac:dyDescent="0.35"/>
    <row r="302" spans="2:2" hidden="1" x14ac:dyDescent="0.35">
      <c r="B302" s="551" t="s">
        <v>67</v>
      </c>
    </row>
    <row r="303" spans="2:2" hidden="1" x14ac:dyDescent="0.35">
      <c r="B303" s="552" t="s">
        <v>82</v>
      </c>
    </row>
    <row r="304" spans="2:2" hidden="1" x14ac:dyDescent="0.35">
      <c r="B304" s="543" t="s">
        <v>69</v>
      </c>
    </row>
  </sheetData>
  <sheetProtection algorithmName="SHA-512" hashValue="ZF5HPEnBZclE04jedv9s3lXSRnRfPq4L8haC2gb9VGrA2Q6wsbBNIKzvVmd4OS17+vZdOOQAiOzOc6bDjkNG1w==" saltValue="m/u4UXgumBase8VNGIvBvg==" spinCount="100000" sheet="1" objects="1" scenarios="1"/>
  <mergeCells count="18">
    <mergeCell ref="J66:J67"/>
    <mergeCell ref="K66:K67"/>
    <mergeCell ref="A64:L64"/>
    <mergeCell ref="A1:L1"/>
    <mergeCell ref="B8:E8"/>
    <mergeCell ref="A51:L51"/>
    <mergeCell ref="D5:D7"/>
    <mergeCell ref="E5:E7"/>
    <mergeCell ref="K5:K7"/>
    <mergeCell ref="J5:J7"/>
    <mergeCell ref="H8:K8"/>
    <mergeCell ref="A26:L26"/>
    <mergeCell ref="J30:J32"/>
    <mergeCell ref="K30:K32"/>
    <mergeCell ref="H33:K33"/>
    <mergeCell ref="D30:D32"/>
    <mergeCell ref="E30:E32"/>
    <mergeCell ref="B33:E33"/>
  </mergeCells>
  <conditionalFormatting sqref="C5">
    <cfRule type="cellIs" dxfId="5" priority="11" operator="equal">
      <formula>$B$157</formula>
    </cfRule>
    <cfRule type="cellIs" dxfId="4" priority="12" operator="equal">
      <formula>$B$156</formula>
    </cfRule>
  </conditionalFormatting>
  <dataValidations count="7">
    <dataValidation type="list" allowBlank="1" showInputMessage="1" showErrorMessage="1" sqref="C6 I6" xr:uid="{7B0EB9F8-F405-4668-8BF1-EB27846F4CC7}">
      <formula1>"250 мм,300 мм,350 мм,400 мм,450 мм,500 мм,550 мм,600 мм,650 мм,700 мм,750 мм,"</formula1>
    </dataValidation>
    <dataValidation type="list" allowBlank="1" showInputMessage="1" showErrorMessage="1" sqref="C7 I7" xr:uid="{3167CEC6-FABE-4F57-8630-49C992681056}">
      <formula1>"Silent System/С доводчиком,Push to Open Silent до 10 кг,Push to Open Silent до 20 кг,Push to Open Silent до 40 кг,Push to Open Silent до 70 кг,"</formula1>
    </dataValidation>
    <dataValidation type="list" allowBlank="1" showErrorMessage="1" prompt="Выбрать тип петли" sqref="C5 I5" xr:uid="{37212408-CE67-4B7F-85D8-E056ED562ED9}">
      <formula1>"Actro 5D 10 кг,Actro 5D 40 кг,Actro 5D 70 кг,"</formula1>
    </dataValidation>
    <dataValidation type="list" allowBlank="1" showInputMessage="1" showErrorMessage="1" sqref="I32 C32" xr:uid="{6198713C-5CF9-442A-8019-0A2610584DDE}">
      <formula1>"Silent System/С доводчиком,Push to Open Silent до 40 кг,"</formula1>
    </dataValidation>
    <dataValidation type="list" allowBlank="1" showInputMessage="1" showErrorMessage="1" sqref="I31 C31" xr:uid="{A222BC24-4982-4C82-B07C-CAC2DFBF80FA}">
      <formula1>"350 мм,400 мм,450 мм,500 мм"</formula1>
    </dataValidation>
    <dataValidation type="list" allowBlank="1" showErrorMessage="1" prompt="Выбрать тип петли" sqref="I30 C30" xr:uid="{552AD02B-EAA6-49EF-AFCF-C2849F586FBD}">
      <formula1>"Actro 5D 40 кг,"</formula1>
    </dataValidation>
    <dataValidation type="list" allowBlank="1" showErrorMessage="1" prompt="Выбрать тип петли" sqref="I66" xr:uid="{33639A63-D367-4E64-843F-2937B3004094}">
      <formula1>"Белый,Антрацит,"</formula1>
    </dataValidation>
  </dataValidations>
  <pageMargins left="0.7" right="0.7" top="0.75" bottom="0.75" header="0.3" footer="0.3"/>
  <pageSetup paperSize="9" orientation="portrait" horizontalDpi="300" verticalDpi="30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0ECE04-C983-42F5-A01B-DFDDA4BF2640}">
  <sheetPr codeName="Лист51">
    <tabColor rgb="FFFFFF00"/>
  </sheetPr>
  <dimension ref="A1:L304"/>
  <sheetViews>
    <sheetView showRowColHeaders="0" zoomScale="70" zoomScaleNormal="70" workbookViewId="0">
      <pane ySplit="1" topLeftCell="A2" activePane="bottomLeft" state="frozen"/>
      <selection pane="bottomLeft" activeCell="A61" sqref="A61:XFD61"/>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2" width="30.453125" style="13" customWidth="1"/>
    <col min="13" max="16384" width="9.1796875" style="13"/>
  </cols>
  <sheetData>
    <row r="1" spans="1:12" s="192" customFormat="1" ht="70.5" customHeight="1" x14ac:dyDescent="0.35">
      <c r="A1" s="691" t="s">
        <v>589</v>
      </c>
      <c r="B1" s="691"/>
      <c r="C1" s="691"/>
      <c r="D1" s="691"/>
      <c r="E1" s="691"/>
      <c r="F1" s="691"/>
      <c r="G1" s="691"/>
      <c r="H1" s="691"/>
      <c r="I1" s="691"/>
      <c r="J1" s="691"/>
      <c r="K1" s="691"/>
      <c r="L1" s="691"/>
    </row>
    <row r="2" spans="1:12" ht="164" customHeight="1" x14ac:dyDescent="0.35"/>
    <row r="3" spans="1:12" ht="15.5" customHeight="1" x14ac:dyDescent="0.35"/>
    <row r="4" spans="1:12" ht="15.5" customHeight="1" thickBot="1" x14ac:dyDescent="0.4"/>
    <row r="5" spans="1:12" ht="18.5" customHeight="1" x14ac:dyDescent="0.35">
      <c r="B5" s="544" t="s">
        <v>118</v>
      </c>
      <c r="C5" s="344" t="s">
        <v>420</v>
      </c>
      <c r="D5" s="737">
        <v>1</v>
      </c>
      <c r="E5" s="739">
        <f>SUM(E10:E12)</f>
        <v>4780.18</v>
      </c>
      <c r="H5" s="544" t="s">
        <v>118</v>
      </c>
      <c r="I5" s="382" t="s">
        <v>421</v>
      </c>
      <c r="J5" s="737">
        <v>1</v>
      </c>
      <c r="K5" s="739">
        <f>SUM(K10:K12)</f>
        <v>4501.6000000000004</v>
      </c>
    </row>
    <row r="6" spans="1:12" ht="18.5" customHeight="1" x14ac:dyDescent="0.35">
      <c r="B6" s="545" t="s">
        <v>81</v>
      </c>
      <c r="C6" s="345" t="s">
        <v>88</v>
      </c>
      <c r="D6" s="738"/>
      <c r="E6" s="740"/>
      <c r="H6" s="545" t="s">
        <v>81</v>
      </c>
      <c r="I6" s="383" t="s">
        <v>88</v>
      </c>
      <c r="J6" s="738"/>
      <c r="K6" s="740"/>
    </row>
    <row r="7" spans="1:12" ht="18.5" customHeight="1" x14ac:dyDescent="0.35">
      <c r="B7" s="545" t="s">
        <v>155</v>
      </c>
      <c r="C7" s="408" t="s">
        <v>162</v>
      </c>
      <c r="D7" s="738"/>
      <c r="E7" s="740"/>
      <c r="H7" s="545" t="s">
        <v>155</v>
      </c>
      <c r="I7" s="408" t="s">
        <v>162</v>
      </c>
      <c r="J7" s="738"/>
      <c r="K7" s="740"/>
    </row>
    <row r="8" spans="1:12" ht="14.5" customHeight="1" x14ac:dyDescent="0.35">
      <c r="B8" s="900"/>
      <c r="C8" s="901"/>
      <c r="D8" s="902"/>
      <c r="E8" s="903"/>
      <c r="H8" s="900"/>
      <c r="I8" s="901"/>
      <c r="J8" s="902"/>
      <c r="K8" s="903"/>
    </row>
    <row r="9" spans="1:12" x14ac:dyDescent="0.35">
      <c r="B9" s="558" t="s">
        <v>9</v>
      </c>
      <c r="C9" s="35" t="s">
        <v>10</v>
      </c>
      <c r="D9" s="35" t="s">
        <v>16</v>
      </c>
      <c r="E9" s="49" t="s">
        <v>11</v>
      </c>
      <c r="H9" s="558" t="s">
        <v>9</v>
      </c>
      <c r="I9" s="35" t="s">
        <v>10</v>
      </c>
      <c r="J9" s="35" t="s">
        <v>16</v>
      </c>
      <c r="K9" s="49" t="s">
        <v>11</v>
      </c>
    </row>
    <row r="10" spans="1:12" ht="30.5" customHeight="1" x14ac:dyDescent="0.35">
      <c r="B10" s="540">
        <f>VLOOKUP(C6,DrawerRunners!A91:D99,MATCH(C5,DrawerRunners!$A$90:$F$90,0),0)</f>
        <v>9318192</v>
      </c>
      <c r="C10" s="424" t="str">
        <f>VLOOKUP(B10,Цены!$A:$B,2,0)</f>
        <v>Комплект направляющих Actro YOU, полного выдвижения, с демпфером Silent System, L (40 кг), EB21, NL500</v>
      </c>
      <c r="D10" s="440">
        <f>D5</f>
        <v>1</v>
      </c>
      <c r="E10" s="426">
        <f>IFERROR(VLOOKUP(B10,Sale!$A:$E,5,0),VLOOKUP(B10,Цены!$A:$G,7,0))*D10</f>
        <v>3863.7400000000002</v>
      </c>
      <c r="H10" s="540">
        <f>VLOOKUP(I6,CHOOSE(IF(I7="Silent System/С доводчиком",1,IF(I7="Push to Open/От нажатия",2,3)),DrawerRunners!$E$254:$G$261,DrawerRunners!$F$266:$H$273,DrawerRunners!$E$254:$G$261),MATCH(I5,DrawerRunners!$E$253:$G$253,0),0)</f>
        <v>9256892</v>
      </c>
      <c r="I10" s="424" t="str">
        <f>VLOOKUP(H10,Цены!$A:$B,2,0)</f>
        <v>Комплект направляющих Quadro V6 YOU, полного выдвижения, с демпфером Silent System, M (30 кг), EB21, NL500</v>
      </c>
      <c r="J10" s="440">
        <f>J5</f>
        <v>1</v>
      </c>
      <c r="K10" s="426">
        <f>IFERROR(VLOOKUP(H10,Sale!$A:$E,5,0),VLOOKUP(H10,Цены!$A:$G,7,0))*J10</f>
        <v>4148.67</v>
      </c>
    </row>
    <row r="11" spans="1:12" ht="30.5" customHeight="1" x14ac:dyDescent="0.35">
      <c r="B11" s="540">
        <v>9320320</v>
      </c>
      <c r="C11" s="424" t="str">
        <f>VLOOKUP(B11,Цены!$A:$B,2,0)</f>
        <v>Комплект фиксаторов Actro YOU для деревянных ящиков</v>
      </c>
      <c r="D11" s="440">
        <f>D5</f>
        <v>1</v>
      </c>
      <c r="E11" s="426">
        <f>IFERROR(VLOOKUP(B11,Sale!$A:$E,5,0),VLOOKUP(B11,Цены!$A:$G,7,0))*D11</f>
        <v>916.44</v>
      </c>
      <c r="H11" s="540">
        <v>9257262</v>
      </c>
      <c r="I11" s="424" t="str">
        <f>VLOOKUP(H11,Цены!$A:$B,2,0)</f>
        <v>Комплект фиксаторов Quadro V6 YOU для деревянных ящиков</v>
      </c>
      <c r="J11" s="440">
        <f>J5</f>
        <v>1</v>
      </c>
      <c r="K11" s="426">
        <f>IFERROR(VLOOKUP(H11,Sale!$A:$E,5,0),VLOOKUP(H11,Цены!$A:$G,7,0))*J11</f>
        <v>352.93</v>
      </c>
    </row>
    <row r="12" spans="1:12" ht="30.5" customHeight="1" thickBot="1" x14ac:dyDescent="0.4">
      <c r="B12" s="541" t="str">
        <f>VLOOKUP(C5,DrawerRunners!$A$303:$F$305,MATCH(C7,DrawerRunners!$A$302:$F$302,0),0)</f>
        <v>-</v>
      </c>
      <c r="C12" s="438" t="str">
        <f>VLOOKUP(B12,Цены!$A:$B,2,0)</f>
        <v>-</v>
      </c>
      <c r="D12" s="439">
        <f>D5</f>
        <v>1</v>
      </c>
      <c r="E12" s="432">
        <f>IFERROR(VLOOKUP(B12,Sale!$A:$E,5,0),VLOOKUP(B12,Цены!$A:$G,7,0))*D12</f>
        <v>0</v>
      </c>
      <c r="H12" s="541" t="str">
        <f>VLOOKUP(I5,DrawerRunners!$A$310:$F$311,MATCH(I7,DrawerRunners!$A$309:$F$309,0),0)</f>
        <v>-</v>
      </c>
      <c r="I12" s="438" t="str">
        <f>VLOOKUP(H12,Цены!$A:$B,2,0)</f>
        <v>-</v>
      </c>
      <c r="J12" s="439">
        <f>J5</f>
        <v>1</v>
      </c>
      <c r="K12" s="432">
        <f>IFERROR(VLOOKUP(H12,Sale!$A:$E,5,0),VLOOKUP(H12,Цены!$A:$G,7,0))*J12</f>
        <v>0</v>
      </c>
    </row>
    <row r="13" spans="1:12" ht="25.5" customHeight="1" x14ac:dyDescent="0.35"/>
    <row r="14" spans="1:12" ht="14.5" customHeight="1" thickBot="1" x14ac:dyDescent="0.4"/>
    <row r="15" spans="1:12" ht="14.5" customHeight="1" x14ac:dyDescent="0.35">
      <c r="B15" s="548" t="s">
        <v>9</v>
      </c>
      <c r="C15" s="17" t="s">
        <v>10</v>
      </c>
      <c r="D15" s="54" t="s">
        <v>16</v>
      </c>
      <c r="E15" s="18" t="s">
        <v>11</v>
      </c>
      <c r="H15" s="548" t="s">
        <v>9</v>
      </c>
      <c r="I15" s="17" t="s">
        <v>10</v>
      </c>
      <c r="J15" s="54" t="s">
        <v>16</v>
      </c>
      <c r="K15" s="18" t="s">
        <v>11</v>
      </c>
    </row>
    <row r="16" spans="1:12" ht="30.5" customHeight="1" thickBot="1" x14ac:dyDescent="0.4">
      <c r="B16" s="541">
        <v>9236718</v>
      </c>
      <c r="C16" s="438" t="str">
        <f>VLOOKUP(B16,Цены!$A:$B,2,0)</f>
        <v>Штанга для синхронизации механизма Push to open / Push to open Silent, L2000, алюминий</v>
      </c>
      <c r="D16" s="463">
        <v>1</v>
      </c>
      <c r="E16" s="432">
        <f>IFERROR(VLOOKUP(B16,Sale!$A:$E,5,0),VLOOKUP(B16,Цены!$A:$G,7,0))*D16</f>
        <v>1143.98</v>
      </c>
      <c r="H16" s="540">
        <v>9236718</v>
      </c>
      <c r="I16" s="424" t="str">
        <f>VLOOKUP(H16,Цены!$A:$B,2,0)</f>
        <v>Штанга для синхронизации механизма Push to open / Push to open Silent, L2000, алюминий</v>
      </c>
      <c r="J16" s="462">
        <v>1</v>
      </c>
      <c r="K16" s="426">
        <f>IFERROR(VLOOKUP(H16,Sale!$A:$E,5,0),VLOOKUP(H16,Цены!$A:$G,7,0))*J16</f>
        <v>1143.98</v>
      </c>
    </row>
    <row r="17" spans="2:11" ht="30.5" customHeight="1" thickBot="1" x14ac:dyDescent="0.4">
      <c r="H17" s="541">
        <v>9219966</v>
      </c>
      <c r="I17" s="438" t="str">
        <f>VLOOKUP(H17,Цены!$A:$B,2,0)</f>
        <v>Адаптер для синхронизации для Push to open / Push to open Silent, тип A</v>
      </c>
      <c r="J17" s="463">
        <v>2</v>
      </c>
      <c r="K17" s="432">
        <f>IFERROR(VLOOKUP(H17,Sale!$A:$E,5,0),VLOOKUP(H17,Цены!$A:$G,7,0))*J17</f>
        <v>265.94</v>
      </c>
    </row>
    <row r="18" spans="2:11" ht="25.5" customHeight="1" x14ac:dyDescent="0.35"/>
    <row r="19" spans="2:11" ht="14.5" customHeight="1" thickBot="1" x14ac:dyDescent="0.4"/>
    <row r="20" spans="2:11" ht="14.5" customHeight="1" x14ac:dyDescent="0.35">
      <c r="H20" s="548" t="s">
        <v>9</v>
      </c>
      <c r="I20" s="17" t="s">
        <v>10</v>
      </c>
      <c r="J20" s="54" t="s">
        <v>16</v>
      </c>
      <c r="K20" s="18" t="s">
        <v>11</v>
      </c>
    </row>
    <row r="21" spans="2:11" ht="30.5" customHeight="1" thickBot="1" x14ac:dyDescent="0.4">
      <c r="H21" s="541">
        <v>9236718</v>
      </c>
      <c r="I21" s="438" t="str">
        <f>VLOOKUP(H21,Цены!$A:$B,2,0)</f>
        <v>Штанга для синхронизации механизма Push to open / Push to open Silent, L2000, алюминий</v>
      </c>
      <c r="J21" s="463">
        <v>1</v>
      </c>
      <c r="K21" s="432">
        <f>IFERROR(VLOOKUP(H21,Sale!$A:$E,5,0),VLOOKUP(H21,Цены!$A:$G,7,0))*J21</f>
        <v>1143.98</v>
      </c>
    </row>
    <row r="22" spans="2:11" ht="14.5" customHeight="1" x14ac:dyDescent="0.35">
      <c r="H22" s="203"/>
      <c r="I22" s="44"/>
      <c r="J22" s="32"/>
      <c r="K22" s="45"/>
    </row>
    <row r="23" spans="2:11" ht="14.5" customHeight="1" x14ac:dyDescent="0.35">
      <c r="H23" s="203"/>
      <c r="I23" s="44"/>
      <c r="J23" s="32"/>
      <c r="K23" s="45"/>
    </row>
    <row r="24" spans="2:11" ht="14.5" customHeight="1" x14ac:dyDescent="0.35">
      <c r="H24" s="203"/>
      <c r="I24" s="44"/>
      <c r="J24" s="32"/>
      <c r="K24" s="45"/>
    </row>
    <row r="25" spans="2:11" ht="164.5" customHeight="1" x14ac:dyDescent="0.35"/>
    <row r="27" spans="2:11" ht="15" thickBot="1" x14ac:dyDescent="0.4">
      <c r="D27" s="32"/>
    </row>
    <row r="28" spans="2:11" ht="18.5" customHeight="1" x14ac:dyDescent="0.35">
      <c r="B28" s="544" t="s">
        <v>118</v>
      </c>
      <c r="C28" s="384" t="s">
        <v>420</v>
      </c>
      <c r="D28" s="737">
        <v>1</v>
      </c>
      <c r="E28" s="739">
        <f>SUM(E33:E37)</f>
        <v>4780.4600000000009</v>
      </c>
      <c r="H28" s="544" t="s">
        <v>118</v>
      </c>
      <c r="I28" s="382" t="s">
        <v>421</v>
      </c>
      <c r="J28" s="737">
        <v>1</v>
      </c>
      <c r="K28" s="739">
        <f>SUM(K33:K37)</f>
        <v>3810.1800000000003</v>
      </c>
    </row>
    <row r="29" spans="2:11" ht="18.5" customHeight="1" x14ac:dyDescent="0.35">
      <c r="B29" s="545" t="s">
        <v>81</v>
      </c>
      <c r="C29" s="385" t="s">
        <v>88</v>
      </c>
      <c r="D29" s="738"/>
      <c r="E29" s="740"/>
      <c r="H29" s="545" t="s">
        <v>81</v>
      </c>
      <c r="I29" s="383" t="s">
        <v>88</v>
      </c>
      <c r="J29" s="738"/>
      <c r="K29" s="740"/>
    </row>
    <row r="30" spans="2:11" ht="18.5" customHeight="1" x14ac:dyDescent="0.35">
      <c r="B30" s="545" t="s">
        <v>155</v>
      </c>
      <c r="C30" s="408" t="s">
        <v>162</v>
      </c>
      <c r="D30" s="738"/>
      <c r="E30" s="740"/>
      <c r="H30" s="545" t="s">
        <v>155</v>
      </c>
      <c r="I30" s="408" t="s">
        <v>162</v>
      </c>
      <c r="J30" s="738"/>
      <c r="K30" s="740"/>
    </row>
    <row r="31" spans="2:11" x14ac:dyDescent="0.35">
      <c r="B31" s="904"/>
      <c r="C31" s="885"/>
      <c r="D31" s="884"/>
      <c r="E31" s="905"/>
      <c r="H31" s="904"/>
      <c r="I31" s="885"/>
      <c r="J31" s="884"/>
      <c r="K31" s="905"/>
    </row>
    <row r="32" spans="2:11" x14ac:dyDescent="0.35">
      <c r="B32" s="558" t="s">
        <v>9</v>
      </c>
      <c r="C32" s="35" t="s">
        <v>10</v>
      </c>
      <c r="D32" s="35" t="s">
        <v>16</v>
      </c>
      <c r="E32" s="49" t="s">
        <v>11</v>
      </c>
      <c r="H32" s="558" t="s">
        <v>9</v>
      </c>
      <c r="I32" s="35" t="s">
        <v>10</v>
      </c>
      <c r="J32" s="35" t="s">
        <v>16</v>
      </c>
      <c r="K32" s="49" t="s">
        <v>11</v>
      </c>
    </row>
    <row r="33" spans="2:11" ht="30.5" customHeight="1" x14ac:dyDescent="0.35">
      <c r="B33" s="540">
        <f>VLOOKUP(C29,DrawerRunners!$A$229:$D$237,MATCH(C28,DrawerRunners!$A$228:$D$228,0),0)</f>
        <v>9318179</v>
      </c>
      <c r="C33" s="424" t="str">
        <f>VLOOKUP(B33,Цены!$A:$B,2,0)</f>
        <v>Направляющая Actro YOU, полного выдвижения, с демпфером Silent System, L (40 кг), EB21, NL500, левая</v>
      </c>
      <c r="D33" s="440">
        <f>D28</f>
        <v>1</v>
      </c>
      <c r="E33" s="426">
        <f>IFERROR(VLOOKUP(B33,Sale!$A:$E,5,0),VLOOKUP(B33,Цены!$A:$G,7,0))*D33</f>
        <v>1932.0000000000002</v>
      </c>
      <c r="H33" s="540">
        <f>VLOOKUP(I29,CHOOSE(IF(I30="Silent System/С доводчиком",1,IF(I30="Push to Open/От нажатия",2,3)),DrawerRunners!$A$255:$C$262,DrawerRunners!$A$279:$C$286,DrawerRunners!$A$255:$C$262),MATCH(I28,DrawerRunners!$A$254:$C$254,0),0)</f>
        <v>9256872</v>
      </c>
      <c r="I33" s="424" t="str">
        <f>VLOOKUP(H33,Цены!$A:$B,2,0)</f>
        <v>Направляющая Quadro V6 YOU, полного выдвижения, с демпфером Silent System, M (30 кг), EB21,NL500, левая</v>
      </c>
      <c r="J33" s="440">
        <f>J28</f>
        <v>1</v>
      </c>
      <c r="K33" s="426">
        <f>IFERROR(VLOOKUP(H33,Sale!$A:$E,5,0),VLOOKUP(H33,Цены!$A:$G,7,0))*J33</f>
        <v>1728.6100000000001</v>
      </c>
    </row>
    <row r="34" spans="2:11" ht="30.5" customHeight="1" x14ac:dyDescent="0.35">
      <c r="B34" s="540">
        <f>VLOOKUP(C29,DrawerRunners!$A$242:$D$250,MATCH(C28,DrawerRunners!$A$228:$D$228,0),0)</f>
        <v>9318180</v>
      </c>
      <c r="C34" s="424" t="str">
        <f>VLOOKUP(B34,Цены!$A:$B,2,0)</f>
        <v>Направляющая Actro YOU, полного выдвижения, с демпфером Silent System, L (40 кг), EB21, NL500, правая</v>
      </c>
      <c r="D34" s="440">
        <f>D28</f>
        <v>1</v>
      </c>
      <c r="E34" s="426">
        <f>IFERROR(VLOOKUP(B34,Sale!$A:$E,5,0),VLOOKUP(B34,Цены!$A:$G,7,0))*D34</f>
        <v>1932.0000000000002</v>
      </c>
      <c r="H34" s="540">
        <f>VLOOKUP(I29,CHOOSE(IF(I30="Silent System/С доводчиком",1,IF(I30="Push to Open/От нажатия",2,3)),DrawerRunners!A267:C275,DrawerRunners!A291:C298,DrawerRunners!A267:C275),MATCH(I28,DrawerRunners!$A$254:$C$254,0),0)</f>
        <v>9256873</v>
      </c>
      <c r="I34" s="424" t="str">
        <f>VLOOKUP(H34,Цены!$A:$B,2,0)</f>
        <v>Направляющая Quadro V6 YOU, полного выдвижения, с демпфером Silent System, M (30 кг), EB21,NL500, правая</v>
      </c>
      <c r="J34" s="440">
        <f>J28</f>
        <v>1</v>
      </c>
      <c r="K34" s="426">
        <f>IFERROR(VLOOKUP(H34,Sale!$A:$E,5,0),VLOOKUP(H34,Цены!$A:$G,7,0))*J34</f>
        <v>1728.6100000000001</v>
      </c>
    </row>
    <row r="35" spans="2:11" ht="30.5" customHeight="1" x14ac:dyDescent="0.35">
      <c r="B35" s="540">
        <v>9320331</v>
      </c>
      <c r="C35" s="424" t="str">
        <f>VLOOKUP(B35,Цены!$A:$B,2,0)</f>
        <v>Фиксатор Actro YOU для деревянных ящиков, левый</v>
      </c>
      <c r="D35" s="440">
        <f>D28</f>
        <v>1</v>
      </c>
      <c r="E35" s="426">
        <f>IFERROR(VLOOKUP(B35,Sale!$A:$E,5,0),VLOOKUP(B35,Цены!$A:$G,7,0))*D35</f>
        <v>458.23</v>
      </c>
      <c r="H35" s="540">
        <v>9257260</v>
      </c>
      <c r="I35" s="424" t="str">
        <f>VLOOKUP(H35,Цены!$A:$B,2,0)</f>
        <v>Фиксатор Quadro V6 YOU для деревянных ящиков, левый</v>
      </c>
      <c r="J35" s="440">
        <f>J28</f>
        <v>1</v>
      </c>
      <c r="K35" s="426">
        <f>IFERROR(VLOOKUP(H35,Sale!$A:$E,5,0),VLOOKUP(H35,Цены!$A:$G,7,0))*J35</f>
        <v>176.48</v>
      </c>
    </row>
    <row r="36" spans="2:11" ht="30.5" customHeight="1" x14ac:dyDescent="0.35">
      <c r="B36" s="540">
        <v>9320332</v>
      </c>
      <c r="C36" s="424" t="str">
        <f>VLOOKUP(B36,Цены!$A:$B,2,0)</f>
        <v>Фиксатор Actro YOU для деревянных ящиков, правый</v>
      </c>
      <c r="D36" s="440">
        <f>D28</f>
        <v>1</v>
      </c>
      <c r="E36" s="426">
        <f>IFERROR(VLOOKUP(B36,Sale!$A:$E,5,0),VLOOKUP(B36,Цены!$A:$G,7,0))*D36</f>
        <v>458.23</v>
      </c>
      <c r="H36" s="540">
        <v>9257261</v>
      </c>
      <c r="I36" s="424" t="str">
        <f>VLOOKUP(H36,Цены!$A:$B,2,0)</f>
        <v>Фиксатор Quadro V6 YOU для деревянных ящиков, правый</v>
      </c>
      <c r="J36" s="440">
        <f>J28</f>
        <v>1</v>
      </c>
      <c r="K36" s="426">
        <f>IFERROR(VLOOKUP(H36,Sale!$A:$E,5,0),VLOOKUP(H36,Цены!$A:$G,7,0))*J36</f>
        <v>176.48</v>
      </c>
    </row>
    <row r="37" spans="2:11" ht="30.5" customHeight="1" thickBot="1" x14ac:dyDescent="0.4">
      <c r="B37" s="541" t="str">
        <f>VLOOKUP(C28,DrawerRunners!$A$303:$F$305,MATCH(C30,DrawerRunners!$A$302:$F$302,0),0)</f>
        <v>-</v>
      </c>
      <c r="C37" s="438" t="str">
        <f>VLOOKUP(B37,Цены!$A:$B,2,0)</f>
        <v>-</v>
      </c>
      <c r="D37" s="439">
        <f>D28</f>
        <v>1</v>
      </c>
      <c r="E37" s="432">
        <f>IFERROR(VLOOKUP(B37,Sale!$A:$E,5,0),VLOOKUP(B37,Цены!$A:$G,7,0))*D37</f>
        <v>0</v>
      </c>
      <c r="H37" s="541" t="str">
        <f>VLOOKUP(I28,DrawerRunners!$A$310:$F$311,MATCH(I30,DrawerRunners!$A$309:$F$309,0),0)</f>
        <v>-</v>
      </c>
      <c r="I37" s="438" t="str">
        <f>VLOOKUP(H37,Цены!$A:$B,2,0)</f>
        <v>-</v>
      </c>
      <c r="J37" s="439">
        <f>J28</f>
        <v>1</v>
      </c>
      <c r="K37" s="432">
        <f>IFERROR(VLOOKUP(H37,Sale!$A:$E,5,0),VLOOKUP(H37,Цены!$A:$G,7,0))*J37</f>
        <v>0</v>
      </c>
    </row>
    <row r="38" spans="2:11" ht="25.5" customHeight="1" x14ac:dyDescent="0.35"/>
    <row r="39" spans="2:11" ht="15" thickBot="1" x14ac:dyDescent="0.4"/>
    <row r="40" spans="2:11" x14ac:dyDescent="0.35">
      <c r="B40" s="548" t="s">
        <v>9</v>
      </c>
      <c r="C40" s="17" t="s">
        <v>10</v>
      </c>
      <c r="D40" s="54" t="s">
        <v>16</v>
      </c>
      <c r="E40" s="18" t="s">
        <v>11</v>
      </c>
      <c r="H40" s="548" t="s">
        <v>9</v>
      </c>
      <c r="I40" s="17" t="s">
        <v>10</v>
      </c>
      <c r="J40" s="54" t="s">
        <v>16</v>
      </c>
      <c r="K40" s="18" t="s">
        <v>11</v>
      </c>
    </row>
    <row r="41" spans="2:11" ht="30.5" customHeight="1" thickBot="1" x14ac:dyDescent="0.4">
      <c r="B41" s="541">
        <v>9236718</v>
      </c>
      <c r="C41" s="438" t="str">
        <f>VLOOKUP(B41,Цены!$A:$B,2,0)</f>
        <v>Штанга для синхронизации механизма Push to open / Push to open Silent, L2000, алюминий</v>
      </c>
      <c r="D41" s="463">
        <v>1</v>
      </c>
      <c r="E41" s="432">
        <f>IFERROR(VLOOKUP(B41,Sale!$A:$E,5,0),VLOOKUP(B41,Цены!$A:$G,7,0))*D41</f>
        <v>1143.98</v>
      </c>
      <c r="H41" s="540">
        <v>9236718</v>
      </c>
      <c r="I41" s="424" t="str">
        <f>VLOOKUP(H41,Цены!$A:$B,2,0)</f>
        <v>Штанга для синхронизации механизма Push to open / Push to open Silent, L2000, алюминий</v>
      </c>
      <c r="J41" s="473">
        <v>1</v>
      </c>
      <c r="K41" s="426">
        <f>IFERROR(VLOOKUP(H41,Sale!$A:$E,5,0),VLOOKUP(H41,Цены!$A:$G,7,0))*J41</f>
        <v>1143.98</v>
      </c>
    </row>
    <row r="42" spans="2:11" ht="30.5" customHeight="1" thickBot="1" x14ac:dyDescent="0.4">
      <c r="H42" s="541">
        <v>9219966</v>
      </c>
      <c r="I42" s="438" t="str">
        <f>VLOOKUP(H42,Цены!$A:$B,2,0)</f>
        <v>Адаптер для синхронизации для Push to open / Push to open Silent, тип A</v>
      </c>
      <c r="J42" s="474">
        <v>2</v>
      </c>
      <c r="K42" s="432">
        <f>IFERROR(VLOOKUP(H42,Sale!$A:$E,5,0),VLOOKUP(H42,Цены!$A:$G,7,0))*J42</f>
        <v>265.94</v>
      </c>
    </row>
    <row r="43" spans="2:11" ht="25.5" customHeight="1" x14ac:dyDescent="0.35"/>
    <row r="44" spans="2:11" ht="15" thickBot="1" x14ac:dyDescent="0.4"/>
    <row r="45" spans="2:11" x14ac:dyDescent="0.35">
      <c r="H45" s="548" t="s">
        <v>9</v>
      </c>
      <c r="I45" s="17" t="s">
        <v>10</v>
      </c>
      <c r="J45" s="54" t="s">
        <v>16</v>
      </c>
      <c r="K45" s="18" t="s">
        <v>11</v>
      </c>
    </row>
    <row r="46" spans="2:11" ht="30.5" customHeight="1" thickBot="1" x14ac:dyDescent="0.4">
      <c r="H46" s="541">
        <v>9236718</v>
      </c>
      <c r="I46" s="438" t="str">
        <f>VLOOKUP(H46,Цены!$A:$B,2,0)</f>
        <v>Штанга для синхронизации механизма Push to open / Push to open Silent, L2000, алюминий</v>
      </c>
      <c r="J46" s="463">
        <v>1</v>
      </c>
      <c r="K46" s="432">
        <f>IFERROR(VLOOKUP(H46,Sale!$A:$E,5,0),VLOOKUP(H46,Цены!$A:$G,7,0))*J46</f>
        <v>1143.98</v>
      </c>
    </row>
    <row r="50" spans="1:12" s="192" customFormat="1" ht="28.5" x14ac:dyDescent="0.35">
      <c r="A50" s="752" t="s">
        <v>455</v>
      </c>
      <c r="B50" s="752"/>
      <c r="C50" s="752"/>
      <c r="D50" s="752"/>
      <c r="E50" s="752"/>
      <c r="F50" s="752"/>
      <c r="G50" s="752"/>
      <c r="H50" s="752"/>
      <c r="I50" s="752"/>
      <c r="J50" s="752"/>
      <c r="K50" s="752"/>
      <c r="L50" s="752"/>
    </row>
    <row r="52" spans="1:12" ht="86.5" customHeight="1" thickBot="1" x14ac:dyDescent="0.4"/>
    <row r="53" spans="1:12" x14ac:dyDescent="0.35">
      <c r="B53" s="548" t="s">
        <v>9</v>
      </c>
      <c r="C53" s="17" t="s">
        <v>10</v>
      </c>
      <c r="D53" s="54" t="s">
        <v>16</v>
      </c>
      <c r="E53" s="18" t="s">
        <v>11</v>
      </c>
      <c r="H53" s="548" t="s">
        <v>9</v>
      </c>
      <c r="I53" s="17" t="s">
        <v>10</v>
      </c>
      <c r="J53" s="54" t="s">
        <v>16</v>
      </c>
      <c r="K53" s="18" t="s">
        <v>11</v>
      </c>
    </row>
    <row r="54" spans="1:12" ht="30.5" customHeight="1" x14ac:dyDescent="0.35">
      <c r="B54" s="540">
        <v>9236718</v>
      </c>
      <c r="C54" s="424" t="str">
        <f>VLOOKUP(B54,Цены!$A:$B,2,0)</f>
        <v>Штанга для синхронизации механизма Push to open / Push to open Silent, L2000, алюминий</v>
      </c>
      <c r="D54" s="462">
        <v>1</v>
      </c>
      <c r="E54" s="426">
        <f>IFERROR(VLOOKUP(B54,Sale!$A:$E,5,0),VLOOKUP(B54,Цены!$A:$G,7,0))*D54</f>
        <v>1143.98</v>
      </c>
      <c r="H54" s="540">
        <v>9236718</v>
      </c>
      <c r="I54" s="424" t="str">
        <f>VLOOKUP(H54,Цены!$A:$B,2,0)</f>
        <v>Штанга для синхронизации механизма Push to open / Push to open Silent, L2000, алюминий</v>
      </c>
      <c r="J54" s="462">
        <v>1</v>
      </c>
      <c r="K54" s="426">
        <f>IFERROR(VLOOKUP(H54,Sale!$A:$E,5,0),VLOOKUP(H54,Цены!$A:$G,7,0))*J54</f>
        <v>1143.98</v>
      </c>
    </row>
    <row r="55" spans="1:12" ht="30.5" customHeight="1" thickBot="1" x14ac:dyDescent="0.4">
      <c r="B55" s="541">
        <v>9221295</v>
      </c>
      <c r="C55" s="438" t="str">
        <f>VLOOKUP(B55,Цены!$A:$B,2,0)</f>
        <v>Соединитель штанги для синхронизации механизма Push to open / Push to open Silent</v>
      </c>
      <c r="D55" s="463">
        <v>1</v>
      </c>
      <c r="E55" s="432">
        <f>IFERROR(VLOOKUP(B55,Sale!$A:$E,5,0),VLOOKUP(B55,Цены!$A:$G,7,0))*D55</f>
        <v>96.63</v>
      </c>
      <c r="H55" s="541">
        <v>9278452</v>
      </c>
      <c r="I55" s="438" t="str">
        <f>VLOOKUP(H55,Цены!$A:$B,2,0)</f>
        <v>Адаптер для мультисинхронизации Actro YOU</v>
      </c>
      <c r="J55" s="463">
        <v>1</v>
      </c>
      <c r="K55" s="432">
        <f>IFERROR(VLOOKUP(H55,Sale!$A:$E,5,0),VLOOKUP(H55,Цены!$A:$G,7,0))*J55</f>
        <v>321</v>
      </c>
    </row>
    <row r="56" spans="1:12" ht="25.5" customHeight="1" x14ac:dyDescent="0.35">
      <c r="B56" s="443"/>
      <c r="C56" s="444"/>
      <c r="D56" s="465"/>
      <c r="E56" s="446"/>
      <c r="H56" s="203"/>
      <c r="I56" s="44"/>
      <c r="J56" s="389"/>
      <c r="K56" s="45"/>
    </row>
    <row r="59" spans="1:12" ht="86.5" customHeight="1" thickBot="1" x14ac:dyDescent="0.4"/>
    <row r="60" spans="1:12" x14ac:dyDescent="0.35">
      <c r="B60" s="548" t="s">
        <v>9</v>
      </c>
      <c r="C60" s="17" t="s">
        <v>10</v>
      </c>
      <c r="D60" s="54" t="s">
        <v>16</v>
      </c>
      <c r="E60" s="18" t="s">
        <v>11</v>
      </c>
      <c r="H60" s="548" t="s">
        <v>9</v>
      </c>
      <c r="I60" s="17" t="s">
        <v>10</v>
      </c>
      <c r="J60" s="54" t="s">
        <v>16</v>
      </c>
      <c r="K60" s="18" t="s">
        <v>11</v>
      </c>
    </row>
    <row r="61" spans="1:12" ht="30.5" customHeight="1" thickBot="1" x14ac:dyDescent="0.4">
      <c r="B61" s="541">
        <v>9262213</v>
      </c>
      <c r="C61" s="438" t="str">
        <f>VLOOKUP(B61,Цены!$A:$B,2,0)</f>
        <v>Гибкий адаптер для синхронизации Push to open Silent</v>
      </c>
      <c r="D61" s="463">
        <v>1</v>
      </c>
      <c r="E61" s="432">
        <f>IFERROR(VLOOKUP(B61,Sale!$A:$E,5,0),VLOOKUP(B61,Цены!$A:$G,7,0))*D61</f>
        <v>712.55</v>
      </c>
      <c r="H61" s="541">
        <v>9278453</v>
      </c>
      <c r="I61" s="438" t="str">
        <f>VLOOKUP(H61,Цены!$A:$B,2,0)</f>
        <v>Комплект для синхронизации Push to open Silent для Actro YOU под мойку</v>
      </c>
      <c r="J61" s="463">
        <v>1</v>
      </c>
      <c r="K61" s="432">
        <f>IFERROR(VLOOKUP(H61,Sale!$A:$E,5,0),VLOOKUP(H61,Цены!$A:$G,7,0))*J61</f>
        <v>7121.08</v>
      </c>
    </row>
    <row r="300" spans="2:2" hidden="1" x14ac:dyDescent="0.35"/>
    <row r="301" spans="2:2" hidden="1" x14ac:dyDescent="0.35"/>
    <row r="302" spans="2:2" hidden="1" x14ac:dyDescent="0.35">
      <c r="B302" s="551" t="s">
        <v>67</v>
      </c>
    </row>
    <row r="303" spans="2:2" hidden="1" x14ac:dyDescent="0.35">
      <c r="B303" s="552" t="s">
        <v>82</v>
      </c>
    </row>
    <row r="304" spans="2:2" hidden="1" x14ac:dyDescent="0.35">
      <c r="B304" s="543" t="s">
        <v>69</v>
      </c>
    </row>
  </sheetData>
  <sheetProtection algorithmName="SHA-512" hashValue="5UlWzFMIhOT+jKUM+LnYh/UX5xJxf9thC+Pkbeup3WP8W5kXHYo0J0AQCqDhvvWcMDmSyEedc0MOpA8dtDQsLQ==" saltValue="y5OMkE69Ct8QIEV7/y9xpg==" spinCount="100000" sheet="1" objects="1" scenarios="1"/>
  <mergeCells count="14">
    <mergeCell ref="A50:L50"/>
    <mergeCell ref="D28:D30"/>
    <mergeCell ref="E28:E30"/>
    <mergeCell ref="B31:E31"/>
    <mergeCell ref="J28:J30"/>
    <mergeCell ref="K28:K30"/>
    <mergeCell ref="H31:K31"/>
    <mergeCell ref="A1:L1"/>
    <mergeCell ref="B8:E8"/>
    <mergeCell ref="D5:D7"/>
    <mergeCell ref="E5:E7"/>
    <mergeCell ref="J5:J7"/>
    <mergeCell ref="K5:K7"/>
    <mergeCell ref="H8:K8"/>
  </mergeCells>
  <conditionalFormatting sqref="C5">
    <cfRule type="cellIs" dxfId="3" priority="11" operator="equal">
      <formula>$B$157</formula>
    </cfRule>
    <cfRule type="cellIs" dxfId="2" priority="12" operator="equal">
      <formula>$B$156</formula>
    </cfRule>
  </conditionalFormatting>
  <dataValidations count="6">
    <dataValidation type="list" allowBlank="1" showErrorMessage="1" prompt="Выбрать тип петли" sqref="I28 I5" xr:uid="{FC8B9184-41FD-426F-818C-4B3A3A9437F3}">
      <formula1>"Quadro 10 кг,Quadro 30 кг,"</formula1>
    </dataValidation>
    <dataValidation type="list" allowBlank="1" showInputMessage="1" showErrorMessage="1" sqref="I29 I6" xr:uid="{CE3E2ABA-5AEA-4A2F-8986-179DE2A1C327}">
      <formula1>"270 мм,300 мм,350 мм,400 мм,450 мм,500 мм,550 мм,600 мм"</formula1>
    </dataValidation>
    <dataValidation type="list" allowBlank="1" showErrorMessage="1" prompt="Выбрать тип петли" sqref="C5 C28" xr:uid="{A3368E29-8E86-44F5-BDB7-3ED604CD4AA4}">
      <formula1>"Actro 10 кг,Actro 40 кг,Actro 70 кг"</formula1>
    </dataValidation>
    <dataValidation type="list" allowBlank="1" showInputMessage="1" showErrorMessage="1" sqref="C6 C29" xr:uid="{782CE696-E217-403D-B0FD-962012B00366}">
      <formula1>"270 мм,300 мм,350 мм,400 мм,450 мм,500 мм,550 мм,600 мм,650 мм"</formula1>
    </dataValidation>
    <dataValidation type="list" allowBlank="1" showInputMessage="1" showErrorMessage="1" sqref="I7 I30" xr:uid="{2713BA5C-23B5-4DE8-B9DD-CDEB1C1A099F}">
      <formula1>"Silent System/С доводчиком,Push to Open/От нажатия,Push to Open Silent до 10 кг,Push to Open Silent до 20 кг,Push to Open Silent до 30 кг,"</formula1>
    </dataValidation>
    <dataValidation type="list" allowBlank="1" showInputMessage="1" showErrorMessage="1" sqref="C7 C30" xr:uid="{30E5EEA0-0648-4ABE-9957-6CFC071DE683}">
      <formula1>"Silent System/С доводчиком,Push to Open Silent до 10 кг,Push to Open Silent до 20 кг,Push to Open Silent до 40 кг,Push to Open Silent до 70 кг,"</formula1>
    </dataValidation>
  </dataValidations>
  <pageMargins left="0.7" right="0.7" top="0.75" bottom="0.75" header="0.3" footer="0.3"/>
  <pageSetup paperSize="9" orientation="portrait" horizontalDpi="300" verticalDpi="30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Лист17">
    <tabColor rgb="FFFFFF00"/>
  </sheetPr>
  <dimension ref="A1:L310"/>
  <sheetViews>
    <sheetView showRowColHeaders="0" zoomScale="70" zoomScaleNormal="70" workbookViewId="0">
      <pane ySplit="1" topLeftCell="A2" activePane="bottomLeft" state="frozen"/>
      <selection pane="bottomLeft" activeCell="H9" sqref="H9"/>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2" width="30.453125" style="13" customWidth="1"/>
    <col min="13" max="16384" width="9.1796875" style="13"/>
  </cols>
  <sheetData>
    <row r="1" spans="1:12" s="192" customFormat="1" ht="70.5" customHeight="1" x14ac:dyDescent="0.35">
      <c r="A1" s="691" t="s">
        <v>612</v>
      </c>
      <c r="B1" s="691"/>
      <c r="C1" s="691"/>
      <c r="D1" s="691"/>
      <c r="E1" s="691"/>
      <c r="F1" s="691"/>
      <c r="G1" s="691"/>
      <c r="H1" s="691"/>
      <c r="I1" s="691"/>
      <c r="J1" s="691"/>
      <c r="K1" s="691"/>
      <c r="L1" s="691"/>
    </row>
    <row r="2" spans="1:12" s="192" customFormat="1" ht="28.5" x14ac:dyDescent="0.65">
      <c r="A2" s="753" t="s">
        <v>154</v>
      </c>
      <c r="B2" s="753"/>
      <c r="C2" s="753"/>
      <c r="D2" s="753"/>
      <c r="E2" s="753"/>
      <c r="F2" s="753"/>
      <c r="G2" s="753"/>
      <c r="H2" s="753"/>
      <c r="I2" s="753"/>
      <c r="J2" s="753"/>
      <c r="K2" s="753"/>
      <c r="L2" s="753"/>
    </row>
    <row r="3" spans="1:12" ht="168" customHeight="1" thickBot="1" x14ac:dyDescent="0.4">
      <c r="K3" s="37"/>
    </row>
    <row r="4" spans="1:12" ht="18.5" customHeight="1" x14ac:dyDescent="0.35">
      <c r="B4" s="544" t="s">
        <v>155</v>
      </c>
      <c r="C4" s="139" t="s">
        <v>156</v>
      </c>
      <c r="D4" s="731">
        <v>1</v>
      </c>
      <c r="E4" s="734">
        <f>SUM(E9:E12)</f>
        <v>3724.1999999999994</v>
      </c>
    </row>
    <row r="5" spans="1:12" ht="18.5" customHeight="1" x14ac:dyDescent="0.35">
      <c r="B5" s="545" t="s">
        <v>118</v>
      </c>
      <c r="C5" s="144" t="s">
        <v>157</v>
      </c>
      <c r="D5" s="732"/>
      <c r="E5" s="735"/>
    </row>
    <row r="6" spans="1:12" ht="18.5" customHeight="1" x14ac:dyDescent="0.35">
      <c r="B6" s="545" t="s">
        <v>81</v>
      </c>
      <c r="C6" s="144" t="s">
        <v>84</v>
      </c>
      <c r="D6" s="733"/>
      <c r="E6" s="736"/>
    </row>
    <row r="7" spans="1:12" ht="18.5" customHeight="1" x14ac:dyDescent="0.35">
      <c r="B7" s="900"/>
      <c r="C7" s="901"/>
      <c r="D7" s="901"/>
      <c r="E7" s="906"/>
    </row>
    <row r="8" spans="1:12" x14ac:dyDescent="0.35">
      <c r="B8" s="558" t="s">
        <v>9</v>
      </c>
      <c r="C8" s="35" t="s">
        <v>10</v>
      </c>
      <c r="D8" s="35" t="s">
        <v>16</v>
      </c>
      <c r="E8" s="49" t="s">
        <v>11</v>
      </c>
    </row>
    <row r="9" spans="1:12" ht="30.5" customHeight="1" x14ac:dyDescent="0.35">
      <c r="B9" s="540">
        <f>VLOOKUP(C6,CHOOSE(IF(C5="Stop Control/Без доводчика",1,IF(C5="Silent System/С доводчиком",2,3)),DrawerRunners!$A$5:$C$11,DrawerRunners!$A$15:$C$21,DrawerRunners!$A$25:$C$31),MATCH(C4,DrawerRunners!A4:C4,0),0)</f>
        <v>9105123</v>
      </c>
      <c r="C9" s="424" t="str">
        <f>VLOOKUP(B9,Цены!$A:$B,2,0)</f>
        <v>Направляющая Quadro V6 25 надвижного монтажа, полного выдвижения, c механизмом Push to open, 25 кг, EB20, NL300, левая</v>
      </c>
      <c r="D9" s="440">
        <f>D4</f>
        <v>1</v>
      </c>
      <c r="E9" s="426">
        <f>IFERROR(VLOOKUP(B9,Sale!$A:$E,5,0),VLOOKUP(B9,Цены!$A:$G,7,0))*D9</f>
        <v>1753.6499999999999</v>
      </c>
    </row>
    <row r="10" spans="1:12" ht="30.5" customHeight="1" x14ac:dyDescent="0.35">
      <c r="B10" s="540">
        <f>VLOOKUP(C6,CHOOSE(IF(C5="Stop Control/Без доводчика",1,IF(C5="Silent System/С доводчиком",2,3)),DrawerRunners!$E$5:$G$11,DrawerRunners!$E$15:$G$21,DrawerRunners!$E$25:$G$31),MATCH(C4,DrawerRunners!E4:G4,0),0)</f>
        <v>9105124</v>
      </c>
      <c r="C10" s="424" t="str">
        <f>VLOOKUP(B10,Цены!$A:$B,2,0)</f>
        <v>Направляющая Quadro V6 25 надвижного монтажа, полного выдвижения, c механизмом Push to open, 25 кг, EB20, NL300, правая</v>
      </c>
      <c r="D10" s="440">
        <f>D4</f>
        <v>1</v>
      </c>
      <c r="E10" s="426">
        <f>IFERROR(VLOOKUP(B10,Sale!$A:$E,5,0),VLOOKUP(B10,Цены!$A:$G,7,0))*D10</f>
        <v>1753.6499999999999</v>
      </c>
    </row>
    <row r="11" spans="1:12" ht="30.5" customHeight="1" x14ac:dyDescent="0.35">
      <c r="B11" s="540">
        <v>9144830</v>
      </c>
      <c r="C11" s="424" t="str">
        <f>VLOOKUP(B11,Цены!$A:$B,2,0)</f>
        <v>Фиксатор для Quadro надвижного монтажа для деревянных ящиков, левый</v>
      </c>
      <c r="D11" s="440">
        <f>D4</f>
        <v>1</v>
      </c>
      <c r="E11" s="426">
        <f>IFERROR(VLOOKUP(B11,Sale!$A:$E,5,0),VLOOKUP(B11,Цены!$A:$G,7,0))*D11</f>
        <v>108.45</v>
      </c>
    </row>
    <row r="12" spans="1:12" ht="30.5" customHeight="1" thickBot="1" x14ac:dyDescent="0.4">
      <c r="B12" s="541">
        <v>9144841</v>
      </c>
      <c r="C12" s="438" t="str">
        <f>VLOOKUP(B12,Цены!$A:$B,2,0)</f>
        <v>Фиксатор для Quadro надвижного монтажа для деревянных ящиков, правый</v>
      </c>
      <c r="D12" s="439">
        <f>D4</f>
        <v>1</v>
      </c>
      <c r="E12" s="432">
        <f>IFERROR(VLOOKUP(B12,Sale!$A:$E,5,0),VLOOKUP(B12,Цены!$A:$G,7,0))*D12</f>
        <v>108.45</v>
      </c>
    </row>
    <row r="13" spans="1:12" ht="25.5" customHeight="1" x14ac:dyDescent="0.35"/>
    <row r="14" spans="1:12" ht="15" thickBot="1" x14ac:dyDescent="0.4"/>
    <row r="15" spans="1:12" x14ac:dyDescent="0.35">
      <c r="B15" s="548" t="s">
        <v>9</v>
      </c>
      <c r="C15" s="17" t="s">
        <v>10</v>
      </c>
      <c r="D15" s="54" t="s">
        <v>16</v>
      </c>
      <c r="E15" s="18" t="s">
        <v>11</v>
      </c>
    </row>
    <row r="16" spans="1:12" ht="30.5" customHeight="1" x14ac:dyDescent="0.35">
      <c r="B16" s="540">
        <v>9236718</v>
      </c>
      <c r="C16" s="424" t="str">
        <f>VLOOKUP(B16,Цены!$A:$B,2,0)</f>
        <v>Штанга для синхронизации механизма Push to open / Push to open Silent, L2000, алюминий</v>
      </c>
      <c r="D16" s="473">
        <v>1</v>
      </c>
      <c r="E16" s="426">
        <f>IFERROR(VLOOKUP(B16,Sale!$A:$E,5,0),VLOOKUP(B16,Цены!$A:$G,7,0))*D16</f>
        <v>1143.98</v>
      </c>
    </row>
    <row r="17" spans="1:12" ht="30.5" customHeight="1" thickBot="1" x14ac:dyDescent="0.4">
      <c r="B17" s="541">
        <v>9219966</v>
      </c>
      <c r="C17" s="438" t="str">
        <f>VLOOKUP(B17,Цены!$A:$B,2,0)</f>
        <v>Адаптер для синхронизации для Push to open / Push to open Silent, тип A</v>
      </c>
      <c r="D17" s="474">
        <v>2</v>
      </c>
      <c r="E17" s="432">
        <f>IFERROR(VLOOKUP(B17,Sale!$A:$E,5,0),VLOOKUP(B17,Цены!$A:$G,7,0))*D17</f>
        <v>265.94</v>
      </c>
    </row>
    <row r="18" spans="1:12" ht="25.5" customHeight="1" x14ac:dyDescent="0.35"/>
    <row r="19" spans="1:12" ht="15" thickBot="1" x14ac:dyDescent="0.4"/>
    <row r="20" spans="1:12" x14ac:dyDescent="0.35">
      <c r="B20" s="548" t="s">
        <v>9</v>
      </c>
      <c r="C20" s="17" t="s">
        <v>10</v>
      </c>
      <c r="D20" s="54" t="s">
        <v>16</v>
      </c>
      <c r="E20" s="18" t="s">
        <v>11</v>
      </c>
    </row>
    <row r="21" spans="1:12" ht="30.5" customHeight="1" x14ac:dyDescent="0.35">
      <c r="B21" s="540">
        <v>9236718</v>
      </c>
      <c r="C21" s="424" t="str">
        <f>VLOOKUP(B21,Цены!$A:$B,2,0)</f>
        <v>Штанга для синхронизации механизма Push to open / Push to open Silent, L2000, алюминий</v>
      </c>
      <c r="D21" s="473">
        <v>1</v>
      </c>
      <c r="E21" s="426">
        <f>IFERROR(VLOOKUP(B21,Sale!$A:$E,5,0),VLOOKUP(B21,Цены!$A:$G,7,0))*D21</f>
        <v>1143.98</v>
      </c>
    </row>
    <row r="22" spans="1:12" ht="30.5" customHeight="1" thickBot="1" x14ac:dyDescent="0.4">
      <c r="B22" s="541">
        <v>9254549</v>
      </c>
      <c r="C22" s="438" t="str">
        <f>VLOOKUP(B22,Цены!$A:$B,2,0)</f>
        <v>Адаптер для синхронизации для Push to open / Push to open Silent, тип С</v>
      </c>
      <c r="D22" s="474">
        <v>2</v>
      </c>
      <c r="E22" s="432">
        <f>IFERROR(VLOOKUP(B22,Sale!$A:$E,5,0),VLOOKUP(B22,Цены!$A:$G,7,0))*D22</f>
        <v>265.94</v>
      </c>
    </row>
    <row r="26" spans="1:12" s="192" customFormat="1" ht="28.5" x14ac:dyDescent="0.65">
      <c r="A26" s="753" t="s">
        <v>166</v>
      </c>
      <c r="B26" s="753"/>
      <c r="C26" s="753"/>
      <c r="D26" s="753"/>
      <c r="E26" s="753"/>
      <c r="F26" s="753"/>
      <c r="G26" s="753"/>
      <c r="H26" s="753"/>
      <c r="I26" s="753"/>
      <c r="J26" s="753"/>
      <c r="K26" s="753"/>
      <c r="L26" s="753"/>
    </row>
    <row r="27" spans="1:12" ht="171" customHeight="1" thickBot="1" x14ac:dyDescent="0.4">
      <c r="K27" s="37"/>
    </row>
    <row r="28" spans="1:12" ht="18.5" customHeight="1" x14ac:dyDescent="0.35">
      <c r="B28" s="544" t="s">
        <v>155</v>
      </c>
      <c r="C28" s="139" t="s">
        <v>159</v>
      </c>
      <c r="D28" s="737">
        <v>1</v>
      </c>
      <c r="E28" s="739">
        <f>SUM(E33:E34)</f>
        <v>2392.6799999999998</v>
      </c>
    </row>
    <row r="29" spans="1:12" ht="18.5" customHeight="1" x14ac:dyDescent="0.35">
      <c r="B29" s="545" t="s">
        <v>118</v>
      </c>
      <c r="C29" s="144" t="s">
        <v>157</v>
      </c>
      <c r="D29" s="738"/>
      <c r="E29" s="740"/>
    </row>
    <row r="30" spans="1:12" ht="18.5" customHeight="1" x14ac:dyDescent="0.35">
      <c r="B30" s="545" t="s">
        <v>81</v>
      </c>
      <c r="C30" s="144" t="s">
        <v>86</v>
      </c>
      <c r="D30" s="738"/>
      <c r="E30" s="740"/>
    </row>
    <row r="31" spans="1:12" ht="18.5" customHeight="1" x14ac:dyDescent="0.35">
      <c r="B31" s="862"/>
      <c r="C31" s="863"/>
      <c r="D31" s="863"/>
      <c r="E31" s="864"/>
    </row>
    <row r="32" spans="1:12" x14ac:dyDescent="0.35">
      <c r="B32" s="558" t="s">
        <v>9</v>
      </c>
      <c r="C32" s="35" t="s">
        <v>10</v>
      </c>
      <c r="D32" s="35" t="s">
        <v>16</v>
      </c>
      <c r="E32" s="49" t="s">
        <v>11</v>
      </c>
    </row>
    <row r="33" spans="1:12" ht="30.5" customHeight="1" x14ac:dyDescent="0.35">
      <c r="B33" s="540">
        <f>VLOOKUP(C30,DrawerRunners!$A$37:$D$45,MATCH(C29,DrawerRunners!A37:D37,0),0)</f>
        <v>9273040</v>
      </c>
      <c r="C33" s="424" t="str">
        <f>VLOOKUP(B33,Цены!$A:$B,2,0)</f>
        <v>Направляющая Quadro 25 насадного монтажа, частичного выдвижения, c механизмом Push to open, 25 кг, EB20, NL400, левая</v>
      </c>
      <c r="D33" s="440">
        <f>D28</f>
        <v>1</v>
      </c>
      <c r="E33" s="426">
        <f>IFERROR(VLOOKUP(B33,Sale!$A:$E,5,0),VLOOKUP(B33,Цены!$A:$G,7,0))*D33</f>
        <v>1196.3399999999999</v>
      </c>
    </row>
    <row r="34" spans="1:12" ht="30.5" customHeight="1" thickBot="1" x14ac:dyDescent="0.4">
      <c r="B34" s="541">
        <f>VLOOKUP(C30,DrawerRunners!$A$50:$D$58,MATCH(C29,DrawerRunners!A50:D50,0),0)</f>
        <v>9273041</v>
      </c>
      <c r="C34" s="438" t="str">
        <f>VLOOKUP(B34,Цены!$A:$B,2,0)</f>
        <v>Направляющая Quadro 25 насадного монтажа, частичного выдвижения, c механизмом Push to open, 25 кг, EB20, NL400, правая</v>
      </c>
      <c r="D34" s="439">
        <f>D28</f>
        <v>1</v>
      </c>
      <c r="E34" s="432">
        <f>IFERROR(VLOOKUP(B34,Sale!$A:$E,5,0),VLOOKUP(B34,Цены!$A:$G,7,0))*D34</f>
        <v>1196.3399999999999</v>
      </c>
    </row>
    <row r="35" spans="1:12" ht="25.5" customHeight="1" x14ac:dyDescent="0.35"/>
    <row r="36" spans="1:12" ht="15" thickBot="1" x14ac:dyDescent="0.4"/>
    <row r="37" spans="1:12" x14ac:dyDescent="0.35">
      <c r="B37" s="548" t="s">
        <v>9</v>
      </c>
      <c r="C37" s="17" t="s">
        <v>10</v>
      </c>
      <c r="D37" s="54" t="s">
        <v>16</v>
      </c>
      <c r="E37" s="18" t="s">
        <v>11</v>
      </c>
    </row>
    <row r="38" spans="1:12" ht="30.5" customHeight="1" x14ac:dyDescent="0.35">
      <c r="B38" s="540">
        <v>9236718</v>
      </c>
      <c r="C38" s="424" t="str">
        <f>VLOOKUP(B38,Цены!$A:$B,2,0)</f>
        <v>Штанга для синхронизации механизма Push to open / Push to open Silent, L2000, алюминий</v>
      </c>
      <c r="D38" s="473">
        <v>1</v>
      </c>
      <c r="E38" s="426">
        <f>IFERROR(VLOOKUP(B38,Sale!$A:$E,5,0),VLOOKUP(B38,Цены!$A:$G,7,0))*D38</f>
        <v>1143.98</v>
      </c>
    </row>
    <row r="39" spans="1:12" ht="30.5" customHeight="1" thickBot="1" x14ac:dyDescent="0.4">
      <c r="B39" s="541">
        <v>9254549</v>
      </c>
      <c r="C39" s="438" t="str">
        <f>VLOOKUP(B39,Цены!$A:$B,2,0)</f>
        <v>Адаптер для синхронизации для Push to open / Push to open Silent, тип С</v>
      </c>
      <c r="D39" s="474">
        <v>2</v>
      </c>
      <c r="E39" s="432">
        <f>IFERROR(VLOOKUP(B39,Sale!$A:$E,5,0),VLOOKUP(B39,Цены!$A:$G,7,0))*D39</f>
        <v>265.94</v>
      </c>
    </row>
    <row r="43" spans="1:12" s="192" customFormat="1" ht="28.5" x14ac:dyDescent="0.35">
      <c r="A43" s="752" t="s">
        <v>455</v>
      </c>
      <c r="B43" s="752"/>
      <c r="C43" s="752"/>
      <c r="D43" s="752"/>
      <c r="E43" s="752"/>
      <c r="F43" s="752"/>
      <c r="G43" s="752"/>
      <c r="H43" s="752"/>
      <c r="I43" s="752"/>
      <c r="J43" s="752"/>
      <c r="K43" s="752"/>
      <c r="L43" s="752"/>
    </row>
    <row r="45" spans="1:12" ht="86.5" customHeight="1" thickBot="1" x14ac:dyDescent="0.4"/>
    <row r="46" spans="1:12" x14ac:dyDescent="0.35">
      <c r="B46" s="548" t="s">
        <v>9</v>
      </c>
      <c r="C46" s="17" t="s">
        <v>10</v>
      </c>
      <c r="D46" s="54" t="s">
        <v>16</v>
      </c>
      <c r="E46" s="18" t="s">
        <v>11</v>
      </c>
      <c r="H46" s="548" t="s">
        <v>9</v>
      </c>
      <c r="I46" s="17" t="s">
        <v>10</v>
      </c>
      <c r="J46" s="54" t="s">
        <v>16</v>
      </c>
      <c r="K46" s="18" t="s">
        <v>11</v>
      </c>
    </row>
    <row r="47" spans="1:12" ht="30.5" customHeight="1" x14ac:dyDescent="0.35">
      <c r="B47" s="540">
        <v>9236718</v>
      </c>
      <c r="C47" s="424" t="str">
        <f>VLOOKUP(B47,Цены!$A:$B,2,0)</f>
        <v>Штанга для синхронизации механизма Push to open / Push to open Silent, L2000, алюминий</v>
      </c>
      <c r="D47" s="462">
        <v>1</v>
      </c>
      <c r="E47" s="426">
        <f>IFERROR(VLOOKUP(B47,Sale!$A:$E,5,0),VLOOKUP(B47,Цены!$A:$G,7,0))*D47</f>
        <v>1143.98</v>
      </c>
      <c r="H47" s="540">
        <v>9236718</v>
      </c>
      <c r="I47" s="424" t="str">
        <f>VLOOKUP(H47,Цены!$A:$B,2,0)</f>
        <v>Штанга для синхронизации механизма Push to open / Push to open Silent, L2000, алюминий</v>
      </c>
      <c r="J47" s="462">
        <v>1</v>
      </c>
      <c r="K47" s="426">
        <f>IFERROR(VLOOKUP(H47,Sale!$A:$E,5,0),VLOOKUP(H47,Цены!$A:$G,7,0))*J47</f>
        <v>1143.98</v>
      </c>
    </row>
    <row r="48" spans="1:12" ht="30.5" customHeight="1" x14ac:dyDescent="0.35">
      <c r="B48" s="540">
        <v>9221295</v>
      </c>
      <c r="C48" s="424" t="str">
        <f>VLOOKUP(B48,Цены!$A:$B,2,0)</f>
        <v>Соединитель штанги для синхронизации механизма Push to open / Push to open Silent</v>
      </c>
      <c r="D48" s="462">
        <v>1</v>
      </c>
      <c r="E48" s="426">
        <f>IFERROR(VLOOKUP(B48,Sale!$A:$E,5,0),VLOOKUP(B48,Цены!$A:$G,7,0))*D48</f>
        <v>96.63</v>
      </c>
      <c r="H48" s="540">
        <v>9219966</v>
      </c>
      <c r="I48" s="424" t="str">
        <f>VLOOKUP(H48,Цены!$A:$B,2,0)</f>
        <v>Адаптер для синхронизации для Push to open / Push to open Silent, тип A</v>
      </c>
      <c r="J48" s="462">
        <v>1</v>
      </c>
      <c r="K48" s="426">
        <f>IFERROR(VLOOKUP(H48,Sale!$A:$E,5,0),VLOOKUP(H48,Цены!$A:$G,7,0))*J48</f>
        <v>132.97</v>
      </c>
    </row>
    <row r="49" spans="1:12" ht="30.5" customHeight="1" thickBot="1" x14ac:dyDescent="0.4">
      <c r="B49" s="540">
        <v>9219966</v>
      </c>
      <c r="C49" s="424" t="str">
        <f>VLOOKUP(B49,Цены!$A:$B,2,0)</f>
        <v>Адаптер для синхронизации для Push to open / Push to open Silent, тип A</v>
      </c>
      <c r="D49" s="514">
        <v>1</v>
      </c>
      <c r="E49" s="426">
        <f>IFERROR(VLOOKUP(B49,Sale!$A:$E,5,0),VLOOKUP(B49,Цены!$A:$G,7,0))*D49</f>
        <v>132.97</v>
      </c>
      <c r="H49" s="541">
        <v>9236526</v>
      </c>
      <c r="I49" s="438" t="str">
        <f>VLOOKUP(H49,Цены!$A:$B,2,0)</f>
        <v>Адаптер для синхронизации 2-сторонний для Push to open / Push to open Silent, тип A</v>
      </c>
      <c r="J49" s="483">
        <v>1</v>
      </c>
      <c r="K49" s="432">
        <f>IFERROR(VLOOKUP(H49,Sale!$A:$E,5,0),VLOOKUP(H49,Цены!$A:$G,7,0))*J49</f>
        <v>132.97</v>
      </c>
    </row>
    <row r="50" spans="1:12" ht="30.5" customHeight="1" thickBot="1" x14ac:dyDescent="0.4">
      <c r="B50" s="541">
        <v>9254549</v>
      </c>
      <c r="C50" s="438" t="str">
        <f>VLOOKUP(B50,Цены!$A:$B,2,0)</f>
        <v>Адаптер для синхронизации для Push to open / Push to open Silent, тип С</v>
      </c>
      <c r="D50" s="483">
        <v>1</v>
      </c>
      <c r="E50" s="432">
        <f>IFERROR(VLOOKUP(B50,Sale!$A:$E,5,0),VLOOKUP(B50,Цены!$A:$G,7,0))*D50</f>
        <v>132.97</v>
      </c>
    </row>
    <row r="51" spans="1:12" ht="15.5" customHeight="1" x14ac:dyDescent="0.35"/>
    <row r="52" spans="1:12" ht="15.5" customHeight="1" x14ac:dyDescent="0.35"/>
    <row r="53" spans="1:12" ht="15.5" customHeight="1" x14ac:dyDescent="0.35">
      <c r="B53" s="556"/>
      <c r="C53" s="348"/>
      <c r="D53" s="379"/>
      <c r="E53" s="348"/>
    </row>
    <row r="54" spans="1:12" s="192" customFormat="1" ht="28.5" x14ac:dyDescent="0.65">
      <c r="A54" s="753" t="s">
        <v>475</v>
      </c>
      <c r="B54" s="753"/>
      <c r="C54" s="753"/>
      <c r="D54" s="753"/>
      <c r="E54" s="753"/>
      <c r="F54" s="753"/>
      <c r="G54" s="753"/>
      <c r="H54" s="753"/>
      <c r="I54" s="753"/>
      <c r="J54" s="753"/>
      <c r="K54" s="753"/>
      <c r="L54" s="753"/>
    </row>
    <row r="55" spans="1:12" ht="86.5" customHeight="1" thickBot="1" x14ac:dyDescent="0.4"/>
    <row r="56" spans="1:12" ht="18.5" customHeight="1" x14ac:dyDescent="0.35">
      <c r="B56" s="544" t="s">
        <v>80</v>
      </c>
      <c r="C56" s="314" t="s">
        <v>69</v>
      </c>
      <c r="D56" s="737">
        <v>1</v>
      </c>
      <c r="E56" s="739">
        <f>SUM(E59:E59)</f>
        <v>2066.79</v>
      </c>
    </row>
    <row r="57" spans="1:12" ht="25.5" customHeight="1" thickBot="1" x14ac:dyDescent="0.4">
      <c r="B57" s="545"/>
      <c r="C57" s="315"/>
      <c r="D57" s="738"/>
      <c r="E57" s="740"/>
    </row>
    <row r="58" spans="1:12" ht="14.5" customHeight="1" x14ac:dyDescent="0.35">
      <c r="B58" s="558" t="s">
        <v>9</v>
      </c>
      <c r="C58" s="35" t="s">
        <v>10</v>
      </c>
      <c r="D58" s="35" t="s">
        <v>16</v>
      </c>
      <c r="E58" s="49" t="s">
        <v>11</v>
      </c>
      <c r="H58" s="548" t="s">
        <v>9</v>
      </c>
      <c r="I58" s="17" t="s">
        <v>10</v>
      </c>
      <c r="J58" s="54" t="s">
        <v>16</v>
      </c>
      <c r="K58" s="18" t="s">
        <v>11</v>
      </c>
    </row>
    <row r="59" spans="1:12" ht="30.5" customHeight="1" thickBot="1" x14ac:dyDescent="0.4">
      <c r="B59" s="541">
        <f>VLOOKUP(C56,DrawerRunners!$J$2:$K$4,2,0)</f>
        <v>9257725</v>
      </c>
      <c r="C59" s="438" t="str">
        <f>VLOOKUP(B59,Цены!$A:$B,2,0)</f>
        <v>Комплект стопора для выдвижной полки в открытом положении, цвет белый</v>
      </c>
      <c r="D59" s="439">
        <f>D56</f>
        <v>1</v>
      </c>
      <c r="E59" s="432">
        <f>IFERROR(VLOOKUP(B59,Sale!$A:$E,5,0),VLOOKUP(B59,Цены!$A:$G,7,0))*D59</f>
        <v>2066.79</v>
      </c>
      <c r="H59" s="541">
        <v>75808</v>
      </c>
      <c r="I59" s="438" t="str">
        <f>VLOOKUP(H59,Цены!$A:$B,2,0)</f>
        <v>Комплект фиксаторов для Quadro надвижного монтажа для деревянных ящиков с дном заподлицо</v>
      </c>
      <c r="J59" s="463">
        <v>1</v>
      </c>
      <c r="K59" s="432">
        <f>IFERROR(VLOOKUP(H59,Sale!$A:$E,5,0),VLOOKUP(H59,Цены!$A:$G,7,0))*J59</f>
        <v>223.38000000000002</v>
      </c>
    </row>
    <row r="62" spans="1:12" ht="86.5" customHeight="1" thickBot="1" x14ac:dyDescent="0.4"/>
    <row r="63" spans="1:12" x14ac:dyDescent="0.35">
      <c r="B63" s="548" t="s">
        <v>9</v>
      </c>
      <c r="C63" s="17" t="s">
        <v>10</v>
      </c>
      <c r="D63" s="54" t="s">
        <v>16</v>
      </c>
      <c r="E63" s="18" t="s">
        <v>11</v>
      </c>
      <c r="H63" s="556"/>
      <c r="I63" s="348"/>
      <c r="J63" s="379"/>
      <c r="K63" s="348"/>
    </row>
    <row r="64" spans="1:12" ht="30.5" customHeight="1" x14ac:dyDescent="0.35">
      <c r="B64" s="540">
        <v>1016170</v>
      </c>
      <c r="C64" s="424" t="str">
        <f>VLOOKUP(B64,Цены!$A:$B,2,0)</f>
        <v>Деталь крепления передняя для Quadro насадного монтажа для деревянных ящиков</v>
      </c>
      <c r="D64" s="462">
        <v>1</v>
      </c>
      <c r="E64" s="426">
        <f>IFERROR(VLOOKUP(B64,Sale!$A:$E,5,0),VLOOKUP(B64,Цены!$A:$G,7,0))*D64</f>
        <v>33.950000000000003</v>
      </c>
      <c r="H64" s="443"/>
      <c r="I64" s="444"/>
      <c r="J64" s="465"/>
      <c r="K64" s="446"/>
    </row>
    <row r="65" spans="1:12" ht="30.5" customHeight="1" thickBot="1" x14ac:dyDescent="0.4">
      <c r="B65" s="541">
        <v>1021493</v>
      </c>
      <c r="C65" s="438" t="str">
        <f>VLOOKUP(B65,Цены!$A:$B,2,0)</f>
        <v>Деталь крепления задняя для Quadro насадного монтажа для деревянных ящиков</v>
      </c>
      <c r="D65" s="463">
        <v>1</v>
      </c>
      <c r="E65" s="432">
        <f>IFERROR(VLOOKUP(B65,Sale!$A:$E,5,0),VLOOKUP(B65,Цены!$A:$G,7,0))*D65</f>
        <v>21.95</v>
      </c>
      <c r="H65" s="443"/>
      <c r="I65" s="444"/>
      <c r="J65" s="465"/>
      <c r="K65" s="446"/>
    </row>
    <row r="68" spans="1:12" s="192" customFormat="1" ht="28.5" x14ac:dyDescent="0.65">
      <c r="A68" s="753" t="s">
        <v>611</v>
      </c>
      <c r="B68" s="753"/>
      <c r="C68" s="753"/>
      <c r="D68" s="753"/>
      <c r="E68" s="753"/>
      <c r="F68" s="753"/>
      <c r="G68" s="753"/>
      <c r="H68" s="753"/>
      <c r="I68" s="753"/>
      <c r="J68" s="753"/>
      <c r="K68" s="753"/>
      <c r="L68" s="753"/>
    </row>
    <row r="69" spans="1:12" ht="86.5" customHeight="1" thickBot="1" x14ac:dyDescent="0.4"/>
    <row r="70" spans="1:12" x14ac:dyDescent="0.35">
      <c r="B70" s="548" t="s">
        <v>9</v>
      </c>
      <c r="C70" s="17" t="s">
        <v>10</v>
      </c>
      <c r="D70" s="54" t="s">
        <v>16</v>
      </c>
      <c r="E70" s="18" t="s">
        <v>11</v>
      </c>
    </row>
    <row r="71" spans="1:12" ht="30.5" customHeight="1" thickBot="1" x14ac:dyDescent="0.4">
      <c r="B71" s="541">
        <v>56014</v>
      </c>
      <c r="C71" s="438" t="str">
        <f>VLOOKUP(B71,Цены!$A:$B,2,0)</f>
        <v>Комплект направляющих Quadro 25 для выдвижной полки, частичного выдвижения, 25 кг</v>
      </c>
      <c r="D71" s="463">
        <v>1</v>
      </c>
      <c r="E71" s="432">
        <f>IFERROR(VLOOKUP(B71,Sale!$A:$E,5,0),VLOOKUP(B71,Цены!$A:$G,7,0))*D71</f>
        <v>8634.48</v>
      </c>
    </row>
    <row r="306" spans="2:2" hidden="1" x14ac:dyDescent="0.35"/>
    <row r="307" spans="2:2" hidden="1" x14ac:dyDescent="0.35"/>
    <row r="308" spans="2:2" hidden="1" x14ac:dyDescent="0.35">
      <c r="B308" s="551" t="s">
        <v>67</v>
      </c>
    </row>
    <row r="309" spans="2:2" hidden="1" x14ac:dyDescent="0.35">
      <c r="B309" s="552" t="s">
        <v>82</v>
      </c>
    </row>
    <row r="310" spans="2:2" hidden="1" x14ac:dyDescent="0.35">
      <c r="B310" s="543" t="s">
        <v>69</v>
      </c>
    </row>
  </sheetData>
  <sheetProtection algorithmName="SHA-512" hashValue="Gp6xPWCamRMmWyyV2H95Tlxz91StiHmISMl4QGXfNTD9tZyh5zTqPsTlHM9u/eyFiOfvfyPVh48NnwPkfr2T/g==" saltValue="YiMTW8iBc052GFD/GbvMhA==" spinCount="100000" sheet="1" objects="1" scenarios="1"/>
  <mergeCells count="14">
    <mergeCell ref="A68:L68"/>
    <mergeCell ref="D4:D6"/>
    <mergeCell ref="E4:E6"/>
    <mergeCell ref="B7:E7"/>
    <mergeCell ref="D56:D57"/>
    <mergeCell ref="E56:E57"/>
    <mergeCell ref="A1:L1"/>
    <mergeCell ref="A2:L2"/>
    <mergeCell ref="A26:L26"/>
    <mergeCell ref="A43:L43"/>
    <mergeCell ref="A54:L54"/>
    <mergeCell ref="D28:D30"/>
    <mergeCell ref="E28:E30"/>
    <mergeCell ref="B31:E31"/>
  </mergeCells>
  <conditionalFormatting sqref="C4 C28">
    <cfRule type="cellIs" dxfId="1" priority="15" operator="equal">
      <formula>$B$163</formula>
    </cfRule>
    <cfRule type="cellIs" dxfId="0" priority="16" operator="equal">
      <formula>$B$162</formula>
    </cfRule>
  </conditionalFormatting>
  <dataValidations count="5">
    <dataValidation type="list" allowBlank="1" showInputMessage="1" showErrorMessage="1" sqref="C6 C30" xr:uid="{00000000-0002-0000-1600-000000000000}">
      <formula1>"250 мм,300 мм,350 мм,400 мм,450 мм,500 мм,550 мм,"</formula1>
    </dataValidation>
    <dataValidation type="list" allowBlank="1" showInputMessage="1" showErrorMessage="1" sqref="C5 C29" xr:uid="{00000000-0002-0000-1600-000001000000}">
      <formula1>"Stop Control/Без доводчика,Silent System/С доводчиком,Push to Open/От нажатия,"</formula1>
    </dataValidation>
    <dataValidation type="list" allowBlank="1" showErrorMessage="1" prompt="Выбрать тип петли" sqref="C4" xr:uid="{00000000-0002-0000-1600-000002000000}">
      <formula1>"Полное выдвижение,Частичное выдвижение,"</formula1>
    </dataValidation>
    <dataValidation type="list" allowBlank="1" showErrorMessage="1" prompt="Выбрать тип петли" sqref="C28" xr:uid="{00000000-0002-0000-1600-000003000000}">
      <formula1>"Частичное выдвижение,"</formula1>
    </dataValidation>
    <dataValidation type="list" allowBlank="1" showErrorMessage="1" prompt="Выбрать тип петли" sqref="C56" xr:uid="{16D8EA78-3B83-4715-9C62-73F4E0705086}">
      <formula1>"Белый,Антрацит,"</formula1>
    </dataValidation>
  </dataValidations>
  <pageMargins left="0.7" right="0.7" top="0.75" bottom="0.75" header="0.3" footer="0.3"/>
  <pageSetup paperSize="9" orientation="portrait" horizontalDpi="300" verticalDpi="30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Лист5"/>
  <dimension ref="A1:Q404"/>
  <sheetViews>
    <sheetView topLeftCell="A373" zoomScale="60" zoomScaleNormal="60" workbookViewId="0">
      <selection activeCell="C402" sqref="C402:C404"/>
    </sheetView>
  </sheetViews>
  <sheetFormatPr defaultRowHeight="14.5" x14ac:dyDescent="0.35"/>
  <cols>
    <col min="1" max="1" width="48.7265625" customWidth="1"/>
    <col min="2" max="2" width="23" customWidth="1"/>
    <col min="3" max="3" width="23.1796875" customWidth="1"/>
    <col min="4" max="4" width="42.26953125" customWidth="1"/>
    <col min="5" max="5" width="14.453125" customWidth="1"/>
    <col min="6" max="6" width="40.7265625" bestFit="1" customWidth="1"/>
    <col min="7" max="7" width="40.7265625" customWidth="1"/>
    <col min="8" max="8" width="37.7265625" bestFit="1" customWidth="1"/>
    <col min="9" max="9" width="17.54296875" bestFit="1" customWidth="1"/>
    <col min="10" max="10" width="41.6328125" customWidth="1"/>
    <col min="11" max="11" width="17.36328125" customWidth="1"/>
    <col min="12" max="12" width="16.453125" customWidth="1"/>
    <col min="14" max="14" width="40.54296875" customWidth="1"/>
    <col min="15" max="15" width="21.26953125" customWidth="1"/>
    <col min="16" max="16" width="24.1796875" customWidth="1"/>
    <col min="17" max="17" width="26.7265625" customWidth="1"/>
  </cols>
  <sheetData>
    <row r="1" spans="1:10" s="58" customFormat="1" x14ac:dyDescent="0.35"/>
    <row r="2" spans="1:10" s="58" customFormat="1" x14ac:dyDescent="0.35">
      <c r="A2" s="819"/>
      <c r="B2" s="819"/>
      <c r="C2" s="819"/>
      <c r="D2" s="819"/>
      <c r="E2"/>
      <c r="F2" s="313" t="s">
        <v>708</v>
      </c>
      <c r="G2" s="326"/>
      <c r="H2" s="313" t="s">
        <v>709</v>
      </c>
      <c r="I2" s="313" t="s">
        <v>710</v>
      </c>
      <c r="J2" s="313" t="s">
        <v>623</v>
      </c>
    </row>
    <row r="3" spans="1:10" s="58" customFormat="1" x14ac:dyDescent="0.35">
      <c r="A3" s="819"/>
      <c r="B3" s="819"/>
      <c r="C3" s="819"/>
      <c r="D3" s="819"/>
      <c r="E3"/>
      <c r="F3" t="b">
        <v>0</v>
      </c>
      <c r="G3"/>
      <c r="H3" t="b">
        <v>0</v>
      </c>
      <c r="I3" t="b">
        <v>0</v>
      </c>
      <c r="J3"/>
    </row>
    <row r="4" spans="1:10" s="58" customFormat="1" x14ac:dyDescent="0.35">
      <c r="E4" s="288" t="b">
        <v>1</v>
      </c>
      <c r="F4" s="284" t="e">
        <f>SUM(#REF!)</f>
        <v>#REF!</v>
      </c>
      <c r="G4" s="284"/>
      <c r="H4" s="285" t="e">
        <f>SUM(#REF!)</f>
        <v>#REF!</v>
      </c>
      <c r="I4" s="284" t="e">
        <f>SUM(#REF!)</f>
        <v>#REF!</v>
      </c>
      <c r="J4" t="e">
        <f>SUM(#REF!)</f>
        <v>#REF!</v>
      </c>
    </row>
    <row r="5" spans="1:10" s="58" customFormat="1" x14ac:dyDescent="0.35">
      <c r="E5" s="288" t="b">
        <v>0</v>
      </c>
      <c r="F5">
        <v>0</v>
      </c>
      <c r="G5"/>
      <c r="H5">
        <v>0</v>
      </c>
      <c r="I5">
        <v>0</v>
      </c>
      <c r="J5"/>
    </row>
    <row r="6" spans="1:10" s="58" customFormat="1" x14ac:dyDescent="0.35">
      <c r="E6"/>
      <c r="F6"/>
      <c r="G6"/>
      <c r="H6"/>
      <c r="I6"/>
      <c r="J6"/>
    </row>
    <row r="7" spans="1:10" s="58" customFormat="1" x14ac:dyDescent="0.35">
      <c r="E7"/>
      <c r="F7">
        <f>VLOOKUP(F3,E4:I5,2,0)</f>
        <v>0</v>
      </c>
      <c r="G7"/>
      <c r="H7">
        <f>VLOOKUP(H3,E4:I5,3,0)</f>
        <v>0</v>
      </c>
      <c r="I7">
        <f>VLOOKUP(I3,E4:I5,4,0)</f>
        <v>0</v>
      </c>
      <c r="J7" t="e">
        <f>J4</f>
        <v>#REF!</v>
      </c>
    </row>
    <row r="8" spans="1:10" s="58" customFormat="1" x14ac:dyDescent="0.35"/>
    <row r="9" spans="1:10" s="58" customFormat="1" x14ac:dyDescent="0.35"/>
    <row r="10" spans="1:10" s="58" customFormat="1" x14ac:dyDescent="0.35"/>
    <row r="12" spans="1:10" x14ac:dyDescent="0.35">
      <c r="A12" s="722"/>
      <c r="B12" s="722"/>
      <c r="D12" s="721" t="s">
        <v>181</v>
      </c>
      <c r="E12" s="721"/>
    </row>
    <row r="13" spans="1:10" x14ac:dyDescent="0.35">
      <c r="D13" s="28" t="s">
        <v>175</v>
      </c>
      <c r="E13" s="28">
        <v>3</v>
      </c>
    </row>
    <row r="14" spans="1:10" x14ac:dyDescent="0.35">
      <c r="D14" s="28" t="s">
        <v>182</v>
      </c>
      <c r="E14" s="28">
        <v>4</v>
      </c>
    </row>
    <row r="15" spans="1:10" x14ac:dyDescent="0.35">
      <c r="D15" s="28" t="s">
        <v>183</v>
      </c>
      <c r="E15" s="28">
        <v>6</v>
      </c>
    </row>
    <row r="17" spans="1:8" x14ac:dyDescent="0.35">
      <c r="A17" s="722" t="s">
        <v>178</v>
      </c>
      <c r="B17" s="722"/>
      <c r="D17" s="721" t="s">
        <v>184</v>
      </c>
      <c r="E17" s="721"/>
    </row>
    <row r="18" spans="1:8" x14ac:dyDescent="0.35">
      <c r="A18" t="s">
        <v>177</v>
      </c>
      <c r="B18">
        <v>9130038</v>
      </c>
      <c r="D18" s="28" t="s">
        <v>175</v>
      </c>
      <c r="E18" s="28">
        <v>1</v>
      </c>
    </row>
    <row r="19" spans="1:8" x14ac:dyDescent="0.35">
      <c r="A19" t="s">
        <v>179</v>
      </c>
      <c r="B19">
        <v>9136121</v>
      </c>
      <c r="D19" s="28" t="s">
        <v>182</v>
      </c>
      <c r="E19" s="28">
        <v>2</v>
      </c>
    </row>
    <row r="20" spans="1:8" x14ac:dyDescent="0.35">
      <c r="D20" s="28" t="s">
        <v>183</v>
      </c>
      <c r="E20" s="28">
        <v>2</v>
      </c>
    </row>
    <row r="21" spans="1:8" x14ac:dyDescent="0.35">
      <c r="A21" s="722" t="s">
        <v>180</v>
      </c>
      <c r="B21" s="722"/>
    </row>
    <row r="22" spans="1:8" x14ac:dyDescent="0.35">
      <c r="A22" t="s">
        <v>177</v>
      </c>
      <c r="B22">
        <v>9130062</v>
      </c>
    </row>
    <row r="23" spans="1:8" x14ac:dyDescent="0.35">
      <c r="A23" t="s">
        <v>179</v>
      </c>
      <c r="B23">
        <v>9136122</v>
      </c>
    </row>
    <row r="26" spans="1:8" x14ac:dyDescent="0.35">
      <c r="A26" s="819"/>
      <c r="B26" s="819"/>
      <c r="C26" s="819"/>
      <c r="D26" s="819"/>
      <c r="F26" t="s">
        <v>371</v>
      </c>
      <c r="H26">
        <v>4</v>
      </c>
    </row>
    <row r="27" spans="1:8" x14ac:dyDescent="0.35">
      <c r="A27" s="58" t="s">
        <v>458</v>
      </c>
      <c r="B27" s="58">
        <v>1</v>
      </c>
      <c r="C27" s="58"/>
      <c r="D27" s="58"/>
      <c r="F27" t="s">
        <v>383</v>
      </c>
      <c r="H27">
        <v>2</v>
      </c>
    </row>
    <row r="28" spans="1:8" x14ac:dyDescent="0.35">
      <c r="A28" s="58" t="s">
        <v>371</v>
      </c>
      <c r="B28" s="58">
        <v>2</v>
      </c>
      <c r="C28" s="58"/>
      <c r="D28" s="58"/>
      <c r="F28" t="s">
        <v>384</v>
      </c>
      <c r="H28">
        <v>2</v>
      </c>
    </row>
    <row r="29" spans="1:8" x14ac:dyDescent="0.35">
      <c r="A29" s="58" t="s">
        <v>372</v>
      </c>
      <c r="B29" s="58">
        <v>3</v>
      </c>
      <c r="C29" s="58"/>
      <c r="D29" s="58"/>
    </row>
    <row r="30" spans="1:8" x14ac:dyDescent="0.35">
      <c r="A30" s="58"/>
      <c r="B30" s="58"/>
      <c r="C30" s="58"/>
      <c r="D30" s="58"/>
    </row>
    <row r="31" spans="1:8" x14ac:dyDescent="0.35">
      <c r="A31" s="58"/>
      <c r="B31" s="58" t="s">
        <v>207</v>
      </c>
      <c r="C31" s="58" t="s">
        <v>209</v>
      </c>
      <c r="D31" s="58" t="s">
        <v>628</v>
      </c>
    </row>
    <row r="32" spans="1:8" x14ac:dyDescent="0.35">
      <c r="A32" s="58" t="s">
        <v>276</v>
      </c>
      <c r="B32" s="272">
        <v>1013474</v>
      </c>
      <c r="C32" s="272">
        <v>1015945</v>
      </c>
      <c r="D32" s="58" t="s">
        <v>373</v>
      </c>
    </row>
    <row r="33" spans="1:8" x14ac:dyDescent="0.35">
      <c r="A33" t="s">
        <v>69</v>
      </c>
      <c r="B33" s="58" t="s">
        <v>373</v>
      </c>
      <c r="C33" s="58" t="s">
        <v>373</v>
      </c>
      <c r="D33" s="222">
        <v>25120</v>
      </c>
    </row>
    <row r="34" spans="1:8" x14ac:dyDescent="0.35">
      <c r="A34" s="61" t="s">
        <v>278</v>
      </c>
      <c r="B34" s="58" t="s">
        <v>373</v>
      </c>
      <c r="C34" s="58" t="s">
        <v>373</v>
      </c>
      <c r="D34" s="222">
        <v>25660</v>
      </c>
    </row>
    <row r="35" spans="1:8" x14ac:dyDescent="0.35">
      <c r="A35" t="s">
        <v>629</v>
      </c>
      <c r="B35" s="58" t="s">
        <v>373</v>
      </c>
      <c r="C35" s="58" t="s">
        <v>373</v>
      </c>
      <c r="D35" s="222">
        <v>61546</v>
      </c>
    </row>
    <row r="36" spans="1:8" x14ac:dyDescent="0.35">
      <c r="A36" t="s">
        <v>277</v>
      </c>
      <c r="B36" s="58" t="s">
        <v>373</v>
      </c>
      <c r="C36" s="58" t="s">
        <v>373</v>
      </c>
      <c r="D36" s="222">
        <v>66900</v>
      </c>
      <c r="F36" t="s">
        <v>583</v>
      </c>
      <c r="H36">
        <v>2</v>
      </c>
    </row>
    <row r="37" spans="1:8" x14ac:dyDescent="0.35">
      <c r="F37" t="s">
        <v>582</v>
      </c>
      <c r="H37">
        <v>4</v>
      </c>
    </row>
    <row r="38" spans="1:8" x14ac:dyDescent="0.35">
      <c r="A38" s="282" t="s">
        <v>458</v>
      </c>
      <c r="B38" s="282">
        <v>2</v>
      </c>
      <c r="C38" s="282"/>
      <c r="D38" s="282"/>
    </row>
    <row r="39" spans="1:8" x14ac:dyDescent="0.35">
      <c r="A39" s="290" t="s">
        <v>371</v>
      </c>
      <c r="B39" s="58">
        <v>4</v>
      </c>
      <c r="C39" s="58"/>
      <c r="D39" s="58"/>
    </row>
    <row r="40" spans="1:8" x14ac:dyDescent="0.35">
      <c r="A40" s="58"/>
      <c r="B40" s="58"/>
      <c r="C40" s="58"/>
      <c r="D40" s="58"/>
    </row>
    <row r="41" spans="1:8" x14ac:dyDescent="0.35">
      <c r="A41" s="282" t="s">
        <v>458</v>
      </c>
      <c r="B41" s="282">
        <v>0</v>
      </c>
      <c r="C41" s="58"/>
      <c r="D41" s="58"/>
    </row>
    <row r="42" spans="1:8" x14ac:dyDescent="0.35">
      <c r="A42" s="290" t="s">
        <v>371</v>
      </c>
      <c r="B42" s="58">
        <v>1</v>
      </c>
      <c r="C42" s="58"/>
      <c r="D42" s="58"/>
    </row>
    <row r="43" spans="1:8" x14ac:dyDescent="0.35">
      <c r="A43" s="58"/>
      <c r="B43" s="58"/>
      <c r="C43" s="58"/>
      <c r="D43" s="58"/>
    </row>
    <row r="44" spans="1:8" x14ac:dyDescent="0.35">
      <c r="A44" s="58"/>
      <c r="B44" s="58"/>
      <c r="C44" s="58"/>
      <c r="D44" s="58"/>
    </row>
    <row r="45" spans="1:8" x14ac:dyDescent="0.35">
      <c r="A45" s="58"/>
      <c r="B45" s="58"/>
      <c r="C45" s="58"/>
      <c r="D45" s="58"/>
    </row>
    <row r="46" spans="1:8" x14ac:dyDescent="0.35">
      <c r="A46" s="58"/>
      <c r="B46" s="58"/>
      <c r="C46" s="58"/>
      <c r="D46" s="58"/>
    </row>
    <row r="47" spans="1:8" x14ac:dyDescent="0.35">
      <c r="A47" s="819"/>
      <c r="B47" s="819"/>
      <c r="C47" s="819"/>
      <c r="D47" s="819"/>
    </row>
    <row r="48" spans="1:8" x14ac:dyDescent="0.35">
      <c r="B48" t="s">
        <v>458</v>
      </c>
      <c r="C48" t="s">
        <v>371</v>
      </c>
      <c r="D48" t="s">
        <v>372</v>
      </c>
    </row>
    <row r="49" spans="1:4" x14ac:dyDescent="0.35">
      <c r="A49" s="58" t="s">
        <v>1180</v>
      </c>
      <c r="B49" s="272">
        <v>45080</v>
      </c>
      <c r="C49" s="272">
        <v>45080</v>
      </c>
      <c r="D49" s="272">
        <v>45080</v>
      </c>
    </row>
    <row r="50" spans="1:4" x14ac:dyDescent="0.35">
      <c r="A50" s="58" t="s">
        <v>1181</v>
      </c>
      <c r="B50" s="272">
        <v>1005712</v>
      </c>
      <c r="C50" s="272">
        <v>1005712</v>
      </c>
      <c r="D50" s="272">
        <v>1005712</v>
      </c>
    </row>
    <row r="51" spans="1:4" x14ac:dyDescent="0.35">
      <c r="A51" s="58" t="s">
        <v>1182</v>
      </c>
      <c r="B51" s="272">
        <v>1005712</v>
      </c>
      <c r="C51" s="272">
        <v>1005712</v>
      </c>
      <c r="D51" s="272">
        <v>1005712</v>
      </c>
    </row>
    <row r="52" spans="1:4" x14ac:dyDescent="0.35">
      <c r="A52" s="58" t="s">
        <v>1183</v>
      </c>
      <c r="B52" s="272">
        <v>1005650</v>
      </c>
      <c r="C52" s="222">
        <v>1005650</v>
      </c>
      <c r="D52" s="222">
        <v>1005650</v>
      </c>
    </row>
    <row r="53" spans="1:4" x14ac:dyDescent="0.35">
      <c r="A53" s="58" t="s">
        <v>1184</v>
      </c>
      <c r="B53" s="272">
        <v>1005650</v>
      </c>
      <c r="C53" s="222">
        <v>1005650</v>
      </c>
      <c r="D53" s="222">
        <v>1005650</v>
      </c>
    </row>
    <row r="54" spans="1:4" x14ac:dyDescent="0.35">
      <c r="A54" s="58"/>
      <c r="B54" s="58"/>
    </row>
    <row r="55" spans="1:4" x14ac:dyDescent="0.35">
      <c r="A55" s="819"/>
      <c r="B55" s="819"/>
      <c r="C55" s="819"/>
      <c r="D55" s="819"/>
    </row>
    <row r="56" spans="1:4" x14ac:dyDescent="0.35">
      <c r="B56" t="s">
        <v>458</v>
      </c>
      <c r="C56" t="s">
        <v>371</v>
      </c>
      <c r="D56" t="s">
        <v>372</v>
      </c>
    </row>
    <row r="57" spans="1:4" x14ac:dyDescent="0.35">
      <c r="A57" s="58" t="s">
        <v>1180</v>
      </c>
      <c r="B57" s="272" t="s">
        <v>91</v>
      </c>
      <c r="C57" s="272" t="s">
        <v>91</v>
      </c>
      <c r="D57" s="272" t="s">
        <v>91</v>
      </c>
    </row>
    <row r="58" spans="1:4" x14ac:dyDescent="0.35">
      <c r="A58" s="58" t="s">
        <v>1181</v>
      </c>
      <c r="B58" s="272">
        <v>1005691</v>
      </c>
      <c r="C58" s="272">
        <v>1005691</v>
      </c>
      <c r="D58" s="272">
        <v>1005691</v>
      </c>
    </row>
    <row r="59" spans="1:4" x14ac:dyDescent="0.35">
      <c r="A59" s="58" t="s">
        <v>1182</v>
      </c>
      <c r="B59" s="272">
        <v>1005691</v>
      </c>
      <c r="C59" s="272">
        <v>1005691</v>
      </c>
      <c r="D59" s="272">
        <v>1005691</v>
      </c>
    </row>
    <row r="60" spans="1:4" x14ac:dyDescent="0.35">
      <c r="A60" s="58" t="s">
        <v>1183</v>
      </c>
      <c r="B60" s="272" t="s">
        <v>91</v>
      </c>
      <c r="C60" s="272" t="s">
        <v>91</v>
      </c>
      <c r="D60" s="272" t="s">
        <v>91</v>
      </c>
    </row>
    <row r="61" spans="1:4" x14ac:dyDescent="0.35">
      <c r="A61" s="58" t="s">
        <v>1184</v>
      </c>
      <c r="B61" s="272" t="s">
        <v>91</v>
      </c>
      <c r="C61" s="272" t="s">
        <v>91</v>
      </c>
      <c r="D61" s="272" t="s">
        <v>91</v>
      </c>
    </row>
    <row r="63" spans="1:4" x14ac:dyDescent="0.35">
      <c r="B63" t="s">
        <v>458</v>
      </c>
      <c r="C63" t="s">
        <v>371</v>
      </c>
      <c r="D63" t="s">
        <v>372</v>
      </c>
    </row>
    <row r="64" spans="1:4" x14ac:dyDescent="0.35">
      <c r="A64" s="58" t="s">
        <v>1180</v>
      </c>
      <c r="B64" s="272">
        <v>1</v>
      </c>
      <c r="C64" s="272">
        <v>1</v>
      </c>
      <c r="D64" s="272">
        <v>2</v>
      </c>
    </row>
    <row r="65" spans="1:4" x14ac:dyDescent="0.35">
      <c r="A65" s="58" t="s">
        <v>1181</v>
      </c>
      <c r="B65" s="272">
        <v>2</v>
      </c>
      <c r="C65" s="272">
        <v>4</v>
      </c>
      <c r="D65" s="272">
        <v>6</v>
      </c>
    </row>
    <row r="66" spans="1:4" x14ac:dyDescent="0.35">
      <c r="A66" s="58" t="s">
        <v>1182</v>
      </c>
      <c r="B66" s="272">
        <v>2</v>
      </c>
      <c r="C66" s="272">
        <v>4</v>
      </c>
      <c r="D66" s="272">
        <v>6</v>
      </c>
    </row>
    <row r="67" spans="1:4" x14ac:dyDescent="0.35">
      <c r="A67" s="58" t="s">
        <v>1183</v>
      </c>
      <c r="B67" s="272">
        <v>2</v>
      </c>
      <c r="C67" s="222">
        <v>4</v>
      </c>
      <c r="D67" s="222">
        <v>6</v>
      </c>
    </row>
    <row r="68" spans="1:4" x14ac:dyDescent="0.35">
      <c r="A68" s="58" t="s">
        <v>1184</v>
      </c>
      <c r="B68" s="272">
        <v>2</v>
      </c>
      <c r="C68" s="222">
        <v>4</v>
      </c>
      <c r="D68" s="222">
        <v>6</v>
      </c>
    </row>
    <row r="69" spans="1:4" x14ac:dyDescent="0.35">
      <c r="A69" s="58"/>
      <c r="B69" s="58"/>
      <c r="C69" s="58"/>
    </row>
    <row r="70" spans="1:4" x14ac:dyDescent="0.35">
      <c r="A70" s="58" t="s">
        <v>1180</v>
      </c>
      <c r="B70" s="222">
        <v>9184615</v>
      </c>
    </row>
    <row r="71" spans="1:4" x14ac:dyDescent="0.35">
      <c r="A71" s="58" t="s">
        <v>1181</v>
      </c>
      <c r="B71" s="518">
        <v>1078482</v>
      </c>
      <c r="C71" s="61"/>
    </row>
    <row r="72" spans="1:4" x14ac:dyDescent="0.35">
      <c r="A72" s="58" t="s">
        <v>1182</v>
      </c>
      <c r="B72" s="222">
        <v>1076001</v>
      </c>
    </row>
    <row r="73" spans="1:4" x14ac:dyDescent="0.35">
      <c r="A73" s="58" t="s">
        <v>1183</v>
      </c>
      <c r="B73" s="222">
        <v>1026912</v>
      </c>
    </row>
    <row r="74" spans="1:4" x14ac:dyDescent="0.35">
      <c r="A74" s="58" t="s">
        <v>1184</v>
      </c>
      <c r="B74" s="222">
        <v>1014041</v>
      </c>
    </row>
    <row r="75" spans="1:4" x14ac:dyDescent="0.35">
      <c r="A75" s="722"/>
      <c r="B75" s="722"/>
      <c r="C75" s="722"/>
    </row>
    <row r="79" spans="1:4" x14ac:dyDescent="0.35">
      <c r="A79" s="722"/>
      <c r="B79" s="722"/>
      <c r="C79" s="722"/>
    </row>
    <row r="83" spans="1:8" x14ac:dyDescent="0.35">
      <c r="A83" s="722" t="s">
        <v>188</v>
      </c>
      <c r="B83" s="722"/>
      <c r="C83" s="722"/>
    </row>
    <row r="84" spans="1:8" x14ac:dyDescent="0.35">
      <c r="A84" t="s">
        <v>304</v>
      </c>
      <c r="B84">
        <v>9136105</v>
      </c>
    </row>
    <row r="85" spans="1:8" x14ac:dyDescent="0.35">
      <c r="A85" t="s">
        <v>305</v>
      </c>
      <c r="B85">
        <v>9145851</v>
      </c>
    </row>
    <row r="87" spans="1:8" x14ac:dyDescent="0.35">
      <c r="A87" s="722" t="s">
        <v>192</v>
      </c>
      <c r="B87" s="722"/>
      <c r="C87" s="722"/>
    </row>
    <row r="88" spans="1:8" x14ac:dyDescent="0.35">
      <c r="A88" t="s">
        <v>190</v>
      </c>
      <c r="B88">
        <v>9208511</v>
      </c>
    </row>
    <row r="89" spans="1:8" x14ac:dyDescent="0.35">
      <c r="A89" t="s">
        <v>191</v>
      </c>
      <c r="B89">
        <v>9134311</v>
      </c>
    </row>
    <row r="91" spans="1:8" x14ac:dyDescent="0.35">
      <c r="A91" s="722" t="s">
        <v>200</v>
      </c>
      <c r="B91" s="722"/>
      <c r="C91" s="722"/>
      <c r="E91" t="s">
        <v>195</v>
      </c>
      <c r="F91" t="s">
        <v>196</v>
      </c>
      <c r="G91" t="s">
        <v>727</v>
      </c>
      <c r="H91" t="s">
        <v>306</v>
      </c>
    </row>
    <row r="92" spans="1:8" x14ac:dyDescent="0.35">
      <c r="A92" t="s">
        <v>195</v>
      </c>
      <c r="B92">
        <v>9209223</v>
      </c>
      <c r="D92" t="s">
        <v>726</v>
      </c>
      <c r="E92" s="222">
        <v>9209223</v>
      </c>
      <c r="F92" s="222">
        <v>9209225</v>
      </c>
      <c r="G92" s="222">
        <v>9209228</v>
      </c>
      <c r="H92" s="222">
        <v>9209230</v>
      </c>
    </row>
    <row r="93" spans="1:8" x14ac:dyDescent="0.35">
      <c r="A93" t="s">
        <v>196</v>
      </c>
      <c r="B93">
        <v>9209225</v>
      </c>
      <c r="D93" t="s">
        <v>390</v>
      </c>
      <c r="E93" s="222">
        <v>9209224</v>
      </c>
      <c r="F93" s="222">
        <v>9209226</v>
      </c>
      <c r="G93" s="222">
        <v>9209229</v>
      </c>
      <c r="H93" s="222">
        <v>9209231</v>
      </c>
    </row>
    <row r="94" spans="1:8" x14ac:dyDescent="0.35">
      <c r="A94" t="s">
        <v>306</v>
      </c>
      <c r="B94">
        <v>9209230</v>
      </c>
    </row>
    <row r="95" spans="1:8" x14ac:dyDescent="0.35">
      <c r="D95" t="s">
        <v>729</v>
      </c>
      <c r="E95" t="s">
        <v>195</v>
      </c>
      <c r="F95" t="s">
        <v>196</v>
      </c>
      <c r="G95" t="s">
        <v>727</v>
      </c>
      <c r="H95" t="s">
        <v>306</v>
      </c>
    </row>
    <row r="96" spans="1:8" x14ac:dyDescent="0.35">
      <c r="A96" s="722" t="s">
        <v>201</v>
      </c>
      <c r="B96" s="722"/>
      <c r="C96" s="722"/>
      <c r="D96" t="s">
        <v>726</v>
      </c>
      <c r="E96" s="222">
        <v>9209232</v>
      </c>
      <c r="F96" s="222">
        <v>9209277</v>
      </c>
      <c r="G96" s="222">
        <v>9209286</v>
      </c>
      <c r="H96" s="222">
        <v>9209399</v>
      </c>
    </row>
    <row r="97" spans="1:8" x14ac:dyDescent="0.35">
      <c r="A97" t="s">
        <v>195</v>
      </c>
      <c r="B97">
        <v>9209232</v>
      </c>
      <c r="D97" t="s">
        <v>390</v>
      </c>
      <c r="E97" s="222">
        <v>9209268</v>
      </c>
      <c r="F97" s="222">
        <v>9209278</v>
      </c>
      <c r="G97" s="222">
        <v>9209287</v>
      </c>
      <c r="H97" s="222">
        <v>9209400</v>
      </c>
    </row>
    <row r="98" spans="1:8" x14ac:dyDescent="0.35">
      <c r="A98" t="s">
        <v>196</v>
      </c>
      <c r="B98">
        <v>9209277</v>
      </c>
    </row>
    <row r="99" spans="1:8" x14ac:dyDescent="0.35">
      <c r="A99" t="s">
        <v>306</v>
      </c>
      <c r="B99">
        <v>9209399</v>
      </c>
    </row>
    <row r="100" spans="1:8" x14ac:dyDescent="0.35">
      <c r="D100" t="s">
        <v>730</v>
      </c>
      <c r="E100" t="s">
        <v>195</v>
      </c>
      <c r="F100" t="s">
        <v>196</v>
      </c>
      <c r="G100" t="s">
        <v>727</v>
      </c>
      <c r="H100" t="s">
        <v>306</v>
      </c>
    </row>
    <row r="101" spans="1:8" x14ac:dyDescent="0.35">
      <c r="A101" s="722" t="s">
        <v>202</v>
      </c>
      <c r="B101" s="722"/>
      <c r="C101" s="722"/>
      <c r="D101" t="s">
        <v>726</v>
      </c>
      <c r="E101" s="222">
        <v>9209272</v>
      </c>
      <c r="F101" s="222">
        <v>9209281</v>
      </c>
      <c r="G101" s="222">
        <v>9209310</v>
      </c>
      <c r="H101" s="222">
        <v>9209404</v>
      </c>
    </row>
    <row r="102" spans="1:8" x14ac:dyDescent="0.35">
      <c r="A102" t="s">
        <v>198</v>
      </c>
      <c r="B102">
        <v>9201921</v>
      </c>
      <c r="D102" t="s">
        <v>390</v>
      </c>
      <c r="E102" s="222">
        <v>9209273</v>
      </c>
      <c r="F102" s="222">
        <v>9209283</v>
      </c>
      <c r="G102" s="222">
        <v>9209311</v>
      </c>
      <c r="H102" s="222">
        <v>9209405</v>
      </c>
    </row>
    <row r="103" spans="1:8" x14ac:dyDescent="0.35">
      <c r="A103" t="s">
        <v>199</v>
      </c>
      <c r="B103">
        <v>9156338</v>
      </c>
    </row>
    <row r="105" spans="1:8" x14ac:dyDescent="0.35">
      <c r="A105" s="722" t="s">
        <v>203</v>
      </c>
      <c r="B105" s="722"/>
      <c r="C105" s="722"/>
      <c r="D105" t="s">
        <v>731</v>
      </c>
      <c r="E105" t="s">
        <v>195</v>
      </c>
      <c r="F105" t="s">
        <v>196</v>
      </c>
      <c r="G105" t="s">
        <v>727</v>
      </c>
      <c r="H105" t="s">
        <v>306</v>
      </c>
    </row>
    <row r="106" spans="1:8" x14ac:dyDescent="0.35">
      <c r="A106" t="s">
        <v>204</v>
      </c>
      <c r="B106">
        <v>9227245</v>
      </c>
      <c r="D106" t="s">
        <v>726</v>
      </c>
      <c r="E106" s="222">
        <v>9209269</v>
      </c>
      <c r="F106" s="222">
        <v>9209279</v>
      </c>
      <c r="G106" s="222">
        <v>9209308</v>
      </c>
      <c r="H106" s="222">
        <v>9209402</v>
      </c>
    </row>
    <row r="107" spans="1:8" x14ac:dyDescent="0.35">
      <c r="A107" t="s">
        <v>205</v>
      </c>
      <c r="B107">
        <v>9227246</v>
      </c>
      <c r="D107" t="s">
        <v>390</v>
      </c>
      <c r="E107" s="222">
        <v>9209271</v>
      </c>
      <c r="F107" s="222">
        <v>9209280</v>
      </c>
      <c r="G107" s="222">
        <v>9209309</v>
      </c>
      <c r="H107" s="222">
        <v>9209403</v>
      </c>
    </row>
    <row r="109" spans="1:8" x14ac:dyDescent="0.35">
      <c r="A109" s="722" t="s">
        <v>203</v>
      </c>
      <c r="B109" s="722"/>
      <c r="C109" s="722"/>
      <c r="E109" t="s">
        <v>204</v>
      </c>
      <c r="F109" t="s">
        <v>205</v>
      </c>
    </row>
    <row r="110" spans="1:8" x14ac:dyDescent="0.35">
      <c r="A110" t="s">
        <v>198</v>
      </c>
      <c r="B110">
        <v>9201921</v>
      </c>
      <c r="D110" t="s">
        <v>726</v>
      </c>
      <c r="E110" s="222">
        <v>9227245</v>
      </c>
      <c r="F110" s="222">
        <v>9227246</v>
      </c>
    </row>
    <row r="111" spans="1:8" x14ac:dyDescent="0.35">
      <c r="A111" t="s">
        <v>199</v>
      </c>
      <c r="B111">
        <v>9156338</v>
      </c>
      <c r="D111" t="s">
        <v>390</v>
      </c>
      <c r="E111" s="222">
        <v>9236576</v>
      </c>
      <c r="F111" s="222">
        <v>9239329</v>
      </c>
    </row>
    <row r="113" spans="1:6" x14ac:dyDescent="0.35">
      <c r="A113" s="722" t="s">
        <v>208</v>
      </c>
      <c r="B113" s="722"/>
      <c r="C113" s="722"/>
      <c r="E113" t="s">
        <v>204</v>
      </c>
      <c r="F113" t="s">
        <v>205</v>
      </c>
    </row>
    <row r="114" spans="1:6" x14ac:dyDescent="0.35">
      <c r="A114" t="s">
        <v>207</v>
      </c>
      <c r="B114">
        <v>1013474</v>
      </c>
      <c r="D114" t="s">
        <v>726</v>
      </c>
      <c r="E114">
        <v>1</v>
      </c>
      <c r="F114">
        <v>1</v>
      </c>
    </row>
    <row r="115" spans="1:6" x14ac:dyDescent="0.35">
      <c r="A115" t="s">
        <v>209</v>
      </c>
      <c r="B115">
        <v>1015945</v>
      </c>
      <c r="D115" t="s">
        <v>390</v>
      </c>
      <c r="E115">
        <v>2</v>
      </c>
      <c r="F115">
        <v>4</v>
      </c>
    </row>
    <row r="117" spans="1:6" x14ac:dyDescent="0.35">
      <c r="A117" s="722" t="s">
        <v>218</v>
      </c>
      <c r="B117" s="722"/>
    </row>
    <row r="118" spans="1:6" x14ac:dyDescent="0.35">
      <c r="A118" t="s">
        <v>215</v>
      </c>
      <c r="B118">
        <v>9239311</v>
      </c>
    </row>
    <row r="119" spans="1:6" x14ac:dyDescent="0.35">
      <c r="A119" t="s">
        <v>219</v>
      </c>
      <c r="B119">
        <v>9237916</v>
      </c>
    </row>
    <row r="121" spans="1:6" x14ac:dyDescent="0.35">
      <c r="A121" s="722" t="s">
        <v>221</v>
      </c>
      <c r="B121" s="722"/>
    </row>
    <row r="122" spans="1:6" x14ac:dyDescent="0.35">
      <c r="B122" t="s">
        <v>214</v>
      </c>
      <c r="C122" t="s">
        <v>222</v>
      </c>
    </row>
    <row r="123" spans="1:6" x14ac:dyDescent="0.35">
      <c r="A123" t="s">
        <v>212</v>
      </c>
      <c r="B123">
        <v>9237882</v>
      </c>
      <c r="C123">
        <v>9237852</v>
      </c>
    </row>
    <row r="124" spans="1:6" x14ac:dyDescent="0.35">
      <c r="A124" t="s">
        <v>220</v>
      </c>
      <c r="B124">
        <v>9237906</v>
      </c>
      <c r="C124">
        <v>9237890</v>
      </c>
    </row>
    <row r="126" spans="1:6" x14ac:dyDescent="0.35">
      <c r="A126" s="722" t="s">
        <v>223</v>
      </c>
      <c r="B126" s="722"/>
    </row>
    <row r="127" spans="1:6" x14ac:dyDescent="0.35">
      <c r="B127" t="s">
        <v>214</v>
      </c>
      <c r="C127" t="s">
        <v>222</v>
      </c>
    </row>
    <row r="128" spans="1:6" x14ac:dyDescent="0.35">
      <c r="A128" t="s">
        <v>212</v>
      </c>
      <c r="B128">
        <v>9237903</v>
      </c>
      <c r="C128">
        <v>9237852</v>
      </c>
    </row>
    <row r="129" spans="1:8" x14ac:dyDescent="0.35">
      <c r="A129" t="s">
        <v>220</v>
      </c>
      <c r="B129">
        <v>9237902</v>
      </c>
      <c r="C129">
        <v>9237890</v>
      </c>
    </row>
    <row r="130" spans="1:8" x14ac:dyDescent="0.35">
      <c r="E130" s="88" t="s">
        <v>308</v>
      </c>
      <c r="F130" s="88">
        <v>9264191</v>
      </c>
      <c r="G130" s="58"/>
    </row>
    <row r="131" spans="1:8" x14ac:dyDescent="0.35">
      <c r="A131" s="722" t="s">
        <v>224</v>
      </c>
      <c r="B131" s="722"/>
      <c r="C131" s="722"/>
      <c r="E131" s="88" t="s">
        <v>309</v>
      </c>
      <c r="F131" s="88">
        <v>9266220</v>
      </c>
      <c r="G131" s="58"/>
    </row>
    <row r="132" spans="1:8" x14ac:dyDescent="0.35">
      <c r="A132" t="s">
        <v>217</v>
      </c>
      <c r="B132">
        <v>0</v>
      </c>
    </row>
    <row r="133" spans="1:8" x14ac:dyDescent="0.35">
      <c r="A133" t="s">
        <v>225</v>
      </c>
      <c r="B133">
        <v>1</v>
      </c>
    </row>
    <row r="134" spans="1:8" x14ac:dyDescent="0.35">
      <c r="A134" t="s">
        <v>227</v>
      </c>
      <c r="B134">
        <v>2</v>
      </c>
    </row>
    <row r="135" spans="1:8" ht="15.5" x14ac:dyDescent="0.35">
      <c r="A135" t="s">
        <v>226</v>
      </c>
      <c r="B135">
        <v>3</v>
      </c>
      <c r="E135" s="96" t="s">
        <v>239</v>
      </c>
      <c r="F135" s="90"/>
      <c r="G135" s="90"/>
      <c r="H135" s="99"/>
    </row>
    <row r="136" spans="1:8" ht="15.5" x14ac:dyDescent="0.35">
      <c r="A136" t="s">
        <v>228</v>
      </c>
      <c r="B136">
        <v>4</v>
      </c>
      <c r="E136" s="96" t="s">
        <v>240</v>
      </c>
      <c r="F136" s="90"/>
      <c r="G136" s="90"/>
      <c r="H136" s="99"/>
    </row>
    <row r="137" spans="1:8" ht="15.5" x14ac:dyDescent="0.35">
      <c r="A137" t="s">
        <v>229</v>
      </c>
      <c r="B137">
        <v>5</v>
      </c>
      <c r="E137" s="96" t="s">
        <v>241</v>
      </c>
      <c r="F137" s="90"/>
      <c r="G137" s="90"/>
      <c r="H137" s="99"/>
    </row>
    <row r="138" spans="1:8" ht="15.5" x14ac:dyDescent="0.35">
      <c r="A138" t="s">
        <v>247</v>
      </c>
      <c r="B138">
        <v>6</v>
      </c>
      <c r="E138" s="96"/>
      <c r="F138" s="90"/>
      <c r="G138" s="90"/>
      <c r="H138" s="99"/>
    </row>
    <row r="139" spans="1:8" ht="15.5" x14ac:dyDescent="0.35">
      <c r="A139" t="s">
        <v>248</v>
      </c>
      <c r="B139">
        <v>8</v>
      </c>
      <c r="E139" s="96" t="e">
        <f>IF(AND('WL L'!#REF!&lt;12,'WL L'!#REF!&lt;= 450),E136,E140)</f>
        <v>#REF!</v>
      </c>
      <c r="F139" s="90"/>
      <c r="G139" s="90"/>
      <c r="H139" s="99"/>
    </row>
    <row r="140" spans="1:8" ht="15.5" x14ac:dyDescent="0.35">
      <c r="A140" t="s">
        <v>249</v>
      </c>
      <c r="B140">
        <v>10</v>
      </c>
      <c r="E140" s="96" t="e">
        <f>IF(AND('WL L'!#REF!&lt;12,'WL L'!#REF!&gt; 450,'WL L'!#REF!&lt;= 500,'WL L'!#REF!&lt;= 2000),E136,E141)</f>
        <v>#REF!</v>
      </c>
      <c r="F140" s="90"/>
      <c r="G140" s="90"/>
      <c r="H140" s="99"/>
    </row>
    <row r="141" spans="1:8" ht="15.5" x14ac:dyDescent="0.35">
      <c r="E141" s="96" t="e">
        <f>IF(AND('WL L'!#REF!&lt;=25,'WL L'!#REF!&gt;= 300,'WL L'!#REF!&lt;= 600),E137,#REF!)</f>
        <v>#REF!</v>
      </c>
      <c r="F141" s="90"/>
      <c r="G141" s="90"/>
      <c r="H141" s="99"/>
    </row>
    <row r="142" spans="1:8" ht="20" x14ac:dyDescent="0.4">
      <c r="E142" s="89"/>
      <c r="F142" s="90" t="s">
        <v>310</v>
      </c>
      <c r="G142" s="90"/>
      <c r="H142" s="91">
        <v>680</v>
      </c>
    </row>
    <row r="143" spans="1:8" ht="15.5" x14ac:dyDescent="0.35">
      <c r="E143" s="92"/>
      <c r="F143" s="90" t="s">
        <v>313</v>
      </c>
      <c r="G143" s="90"/>
      <c r="H143" s="91">
        <v>800</v>
      </c>
    </row>
    <row r="144" spans="1:8" ht="15.5" x14ac:dyDescent="0.35">
      <c r="E144" s="93"/>
      <c r="F144" s="94" t="s">
        <v>314</v>
      </c>
      <c r="G144" s="94"/>
      <c r="H144" s="95">
        <v>2600</v>
      </c>
    </row>
    <row r="147" spans="1:3" x14ac:dyDescent="0.35">
      <c r="A147" s="722" t="s">
        <v>231</v>
      </c>
      <c r="B147" s="722"/>
    </row>
    <row r="148" spans="1:3" x14ac:dyDescent="0.35">
      <c r="A148" t="s">
        <v>215</v>
      </c>
      <c r="B148">
        <v>9239311</v>
      </c>
    </row>
    <row r="149" spans="1:3" x14ac:dyDescent="0.35">
      <c r="A149" t="s">
        <v>219</v>
      </c>
      <c r="B149">
        <v>9237916</v>
      </c>
    </row>
    <row r="150" spans="1:3" x14ac:dyDescent="0.35">
      <c r="A150" t="s">
        <v>232</v>
      </c>
      <c r="B150">
        <v>9239310</v>
      </c>
    </row>
    <row r="151" spans="1:3" x14ac:dyDescent="0.35">
      <c r="A151" t="s">
        <v>233</v>
      </c>
      <c r="B151">
        <v>9237917</v>
      </c>
    </row>
    <row r="153" spans="1:3" x14ac:dyDescent="0.35">
      <c r="A153" s="722" t="s">
        <v>235</v>
      </c>
      <c r="B153" s="722"/>
      <c r="C153" s="722"/>
    </row>
    <row r="154" spans="1:3" x14ac:dyDescent="0.35">
      <c r="B154" t="s">
        <v>214</v>
      </c>
      <c r="C154" t="s">
        <v>222</v>
      </c>
    </row>
    <row r="155" spans="1:3" x14ac:dyDescent="0.35">
      <c r="A155" t="s">
        <v>215</v>
      </c>
      <c r="B155">
        <v>9237882</v>
      </c>
      <c r="C155">
        <v>9237852</v>
      </c>
    </row>
    <row r="156" spans="1:3" x14ac:dyDescent="0.35">
      <c r="A156" t="s">
        <v>219</v>
      </c>
      <c r="B156">
        <v>9237903</v>
      </c>
      <c r="C156">
        <v>9237852</v>
      </c>
    </row>
    <row r="157" spans="1:3" x14ac:dyDescent="0.35">
      <c r="A157" t="s">
        <v>232</v>
      </c>
      <c r="B157">
        <v>9237882</v>
      </c>
      <c r="C157">
        <v>9237852</v>
      </c>
    </row>
    <row r="158" spans="1:3" x14ac:dyDescent="0.35">
      <c r="A158" t="s">
        <v>233</v>
      </c>
      <c r="B158">
        <v>9237903</v>
      </c>
      <c r="C158">
        <v>9237852</v>
      </c>
    </row>
    <row r="160" spans="1:3" x14ac:dyDescent="0.35">
      <c r="A160" s="722" t="s">
        <v>234</v>
      </c>
      <c r="B160" s="722"/>
      <c r="C160" s="722"/>
    </row>
    <row r="161" spans="1:3" x14ac:dyDescent="0.35">
      <c r="B161" t="s">
        <v>214</v>
      </c>
      <c r="C161" t="s">
        <v>222</v>
      </c>
    </row>
    <row r="162" spans="1:3" x14ac:dyDescent="0.35">
      <c r="A162" t="s">
        <v>215</v>
      </c>
      <c r="B162">
        <v>9237906</v>
      </c>
      <c r="C162">
        <v>9237890</v>
      </c>
    </row>
    <row r="163" spans="1:3" x14ac:dyDescent="0.35">
      <c r="A163" t="s">
        <v>219</v>
      </c>
      <c r="B163">
        <v>9237902</v>
      </c>
      <c r="C163">
        <v>9237890</v>
      </c>
    </row>
    <row r="164" spans="1:3" x14ac:dyDescent="0.35">
      <c r="A164" t="s">
        <v>232</v>
      </c>
      <c r="B164">
        <v>9237906</v>
      </c>
      <c r="C164">
        <v>9237890</v>
      </c>
    </row>
    <row r="165" spans="1:3" x14ac:dyDescent="0.35">
      <c r="A165" t="s">
        <v>233</v>
      </c>
      <c r="B165">
        <v>9237902</v>
      </c>
      <c r="C165">
        <v>9237890</v>
      </c>
    </row>
    <row r="167" spans="1:3" x14ac:dyDescent="0.35">
      <c r="A167" s="722" t="s">
        <v>237</v>
      </c>
      <c r="B167" s="722"/>
    </row>
    <row r="168" spans="1:3" x14ac:dyDescent="0.35">
      <c r="B168" t="s">
        <v>214</v>
      </c>
      <c r="C168" t="s">
        <v>222</v>
      </c>
    </row>
    <row r="169" spans="1:3" x14ac:dyDescent="0.35">
      <c r="A169" t="s">
        <v>212</v>
      </c>
      <c r="B169">
        <v>9237905</v>
      </c>
      <c r="C169">
        <v>9237880</v>
      </c>
    </row>
    <row r="170" spans="1:3" x14ac:dyDescent="0.35">
      <c r="A170" t="s">
        <v>220</v>
      </c>
      <c r="B170">
        <v>9237904</v>
      </c>
      <c r="C170">
        <v>9237881</v>
      </c>
    </row>
    <row r="172" spans="1:3" x14ac:dyDescent="0.35">
      <c r="A172" s="722" t="s">
        <v>238</v>
      </c>
      <c r="B172" s="722"/>
    </row>
    <row r="173" spans="1:3" x14ac:dyDescent="0.35">
      <c r="B173" t="s">
        <v>214</v>
      </c>
      <c r="C173" t="s">
        <v>222</v>
      </c>
    </row>
    <row r="174" spans="1:3" x14ac:dyDescent="0.35">
      <c r="A174" t="s">
        <v>212</v>
      </c>
      <c r="B174">
        <v>9237901</v>
      </c>
      <c r="C174">
        <v>9237880</v>
      </c>
    </row>
    <row r="175" spans="1:3" x14ac:dyDescent="0.35">
      <c r="A175" t="s">
        <v>220</v>
      </c>
      <c r="B175">
        <v>9237900</v>
      </c>
      <c r="C175">
        <v>9237881</v>
      </c>
    </row>
    <row r="177" spans="1:4" x14ac:dyDescent="0.35">
      <c r="A177" s="722" t="s">
        <v>221</v>
      </c>
      <c r="B177" s="722"/>
    </row>
    <row r="178" spans="1:4" x14ac:dyDescent="0.35">
      <c r="B178" t="s">
        <v>239</v>
      </c>
      <c r="C178" t="s">
        <v>240</v>
      </c>
      <c r="D178" t="s">
        <v>241</v>
      </c>
    </row>
    <row r="179" spans="1:4" x14ac:dyDescent="0.35">
      <c r="A179" t="s">
        <v>212</v>
      </c>
      <c r="B179">
        <v>9266113</v>
      </c>
      <c r="C179">
        <v>9265960</v>
      </c>
      <c r="D179">
        <v>9265959</v>
      </c>
    </row>
    <row r="180" spans="1:4" x14ac:dyDescent="0.35">
      <c r="A180" t="s">
        <v>220</v>
      </c>
      <c r="B180">
        <v>9266111</v>
      </c>
      <c r="C180">
        <v>9266112</v>
      </c>
      <c r="D180">
        <v>9265958</v>
      </c>
    </row>
    <row r="182" spans="1:4" x14ac:dyDescent="0.35">
      <c r="A182" s="722" t="s">
        <v>243</v>
      </c>
      <c r="B182" s="722"/>
      <c r="C182" s="722"/>
    </row>
    <row r="183" spans="1:4" x14ac:dyDescent="0.35">
      <c r="B183" t="s">
        <v>214</v>
      </c>
      <c r="C183" t="s">
        <v>222</v>
      </c>
    </row>
    <row r="184" spans="1:4" x14ac:dyDescent="0.35">
      <c r="A184" t="s">
        <v>215</v>
      </c>
      <c r="B184">
        <v>9237905</v>
      </c>
      <c r="C184">
        <v>9237880</v>
      </c>
    </row>
    <row r="185" spans="1:4" x14ac:dyDescent="0.35">
      <c r="A185" t="s">
        <v>232</v>
      </c>
      <c r="B185">
        <v>9237905</v>
      </c>
      <c r="C185">
        <v>9237880</v>
      </c>
    </row>
    <row r="187" spans="1:4" x14ac:dyDescent="0.35">
      <c r="A187" s="722" t="s">
        <v>244</v>
      </c>
      <c r="B187" s="722"/>
      <c r="C187" s="722"/>
    </row>
    <row r="188" spans="1:4" x14ac:dyDescent="0.35">
      <c r="B188" t="s">
        <v>214</v>
      </c>
      <c r="C188" t="s">
        <v>222</v>
      </c>
    </row>
    <row r="189" spans="1:4" x14ac:dyDescent="0.35">
      <c r="A189" t="s">
        <v>215</v>
      </c>
      <c r="B189">
        <v>9237904</v>
      </c>
      <c r="C189">
        <v>9237881</v>
      </c>
    </row>
    <row r="190" spans="1:4" x14ac:dyDescent="0.35">
      <c r="A190" t="s">
        <v>232</v>
      </c>
      <c r="B190">
        <v>9237904</v>
      </c>
      <c r="C190">
        <v>9237881</v>
      </c>
    </row>
    <row r="192" spans="1:4" x14ac:dyDescent="0.35">
      <c r="A192" s="721" t="s">
        <v>221</v>
      </c>
      <c r="B192" s="721"/>
    </row>
    <row r="193" spans="1:4" x14ac:dyDescent="0.35">
      <c r="A193" s="28"/>
      <c r="B193" s="28" t="s">
        <v>245</v>
      </c>
    </row>
    <row r="194" spans="1:4" x14ac:dyDescent="0.35">
      <c r="A194" s="28" t="s">
        <v>239</v>
      </c>
      <c r="B194" s="28">
        <v>9266111</v>
      </c>
    </row>
    <row r="195" spans="1:4" x14ac:dyDescent="0.35">
      <c r="A195" s="28" t="s">
        <v>240</v>
      </c>
      <c r="B195" s="28">
        <v>9266112</v>
      </c>
    </row>
    <row r="196" spans="1:4" x14ac:dyDescent="0.35">
      <c r="A196" s="28" t="s">
        <v>241</v>
      </c>
      <c r="B196" s="28">
        <v>9265958</v>
      </c>
    </row>
    <row r="198" spans="1:4" x14ac:dyDescent="0.35">
      <c r="A198" s="721" t="s">
        <v>221</v>
      </c>
      <c r="B198" s="721"/>
    </row>
    <row r="199" spans="1:4" x14ac:dyDescent="0.35">
      <c r="A199" s="28"/>
      <c r="B199" s="28" t="s">
        <v>246</v>
      </c>
    </row>
    <row r="200" spans="1:4" x14ac:dyDescent="0.35">
      <c r="A200" s="28" t="s">
        <v>239</v>
      </c>
      <c r="B200" s="28">
        <v>9266113</v>
      </c>
    </row>
    <row r="201" spans="1:4" x14ac:dyDescent="0.35">
      <c r="A201" s="28" t="s">
        <v>240</v>
      </c>
      <c r="B201" s="28">
        <v>9265960</v>
      </c>
    </row>
    <row r="202" spans="1:4" x14ac:dyDescent="0.35">
      <c r="A202" s="28" t="s">
        <v>241</v>
      </c>
      <c r="B202" s="28">
        <v>9265959</v>
      </c>
    </row>
    <row r="204" spans="1:4" x14ac:dyDescent="0.35">
      <c r="A204" s="722" t="s">
        <v>250</v>
      </c>
      <c r="B204" s="722"/>
    </row>
    <row r="205" spans="1:4" x14ac:dyDescent="0.35">
      <c r="B205" t="s">
        <v>239</v>
      </c>
      <c r="C205" t="s">
        <v>240</v>
      </c>
      <c r="D205" t="s">
        <v>241</v>
      </c>
    </row>
    <row r="206" spans="1:4" x14ac:dyDescent="0.35">
      <c r="A206" t="s">
        <v>212</v>
      </c>
      <c r="B206">
        <v>9238120</v>
      </c>
      <c r="C206">
        <v>9238121</v>
      </c>
      <c r="D206">
        <v>9238123</v>
      </c>
    </row>
    <row r="207" spans="1:4" x14ac:dyDescent="0.35">
      <c r="A207" t="s">
        <v>220</v>
      </c>
      <c r="B207">
        <v>9238119</v>
      </c>
      <c r="C207">
        <v>9238124</v>
      </c>
      <c r="D207">
        <v>9238122</v>
      </c>
    </row>
    <row r="209" spans="1:2" x14ac:dyDescent="0.35">
      <c r="A209" s="721" t="s">
        <v>251</v>
      </c>
      <c r="B209" s="721"/>
    </row>
    <row r="210" spans="1:2" x14ac:dyDescent="0.35">
      <c r="A210" s="28"/>
      <c r="B210" s="28" t="s">
        <v>245</v>
      </c>
    </row>
    <row r="211" spans="1:2" x14ac:dyDescent="0.35">
      <c r="A211" s="28" t="s">
        <v>239</v>
      </c>
      <c r="B211" s="28">
        <v>9238119</v>
      </c>
    </row>
    <row r="212" spans="1:2" x14ac:dyDescent="0.35">
      <c r="A212" s="28" t="s">
        <v>240</v>
      </c>
      <c r="B212" s="28">
        <v>9238124</v>
      </c>
    </row>
    <row r="213" spans="1:2" x14ac:dyDescent="0.35">
      <c r="A213" s="28" t="s">
        <v>241</v>
      </c>
      <c r="B213" s="28">
        <v>9238122</v>
      </c>
    </row>
    <row r="215" spans="1:2" x14ac:dyDescent="0.35">
      <c r="A215" s="721" t="s">
        <v>251</v>
      </c>
      <c r="B215" s="721"/>
    </row>
    <row r="216" spans="1:2" x14ac:dyDescent="0.35">
      <c r="A216" s="28"/>
      <c r="B216" s="28" t="s">
        <v>246</v>
      </c>
    </row>
    <row r="217" spans="1:2" x14ac:dyDescent="0.35">
      <c r="A217" s="28" t="s">
        <v>239</v>
      </c>
      <c r="B217" s="28">
        <v>9238120</v>
      </c>
    </row>
    <row r="218" spans="1:2" x14ac:dyDescent="0.35">
      <c r="A218" s="28" t="s">
        <v>240</v>
      </c>
      <c r="B218" s="28">
        <v>9238121</v>
      </c>
    </row>
    <row r="219" spans="1:2" x14ac:dyDescent="0.35">
      <c r="A219" s="28" t="s">
        <v>241</v>
      </c>
      <c r="B219" s="28">
        <v>9238123</v>
      </c>
    </row>
    <row r="222" spans="1:2" x14ac:dyDescent="0.35">
      <c r="A222" t="s">
        <v>69</v>
      </c>
      <c r="B222" s="222">
        <v>79013</v>
      </c>
    </row>
    <row r="223" spans="1:2" x14ac:dyDescent="0.35">
      <c r="A223" t="s">
        <v>277</v>
      </c>
      <c r="B223" s="222">
        <v>79014</v>
      </c>
    </row>
    <row r="225" spans="1:12" x14ac:dyDescent="0.35">
      <c r="E225" t="s">
        <v>629</v>
      </c>
      <c r="F225" t="s">
        <v>69</v>
      </c>
      <c r="G225" t="s">
        <v>277</v>
      </c>
      <c r="J225" t="s">
        <v>629</v>
      </c>
      <c r="K225" t="s">
        <v>69</v>
      </c>
      <c r="L225" t="s">
        <v>277</v>
      </c>
    </row>
    <row r="226" spans="1:12" x14ac:dyDescent="0.35">
      <c r="A226" t="s">
        <v>371</v>
      </c>
      <c r="B226" s="222">
        <v>79015</v>
      </c>
      <c r="D226" t="s">
        <v>371</v>
      </c>
      <c r="E226">
        <v>9238123</v>
      </c>
      <c r="F226" s="222">
        <v>9277698</v>
      </c>
      <c r="G226" s="222">
        <v>9277700</v>
      </c>
      <c r="I226" t="s">
        <v>371</v>
      </c>
      <c r="J226">
        <v>9238122</v>
      </c>
      <c r="K226" s="222">
        <v>9277699</v>
      </c>
      <c r="L226" s="222">
        <v>9277701</v>
      </c>
    </row>
    <row r="227" spans="1:12" x14ac:dyDescent="0.35">
      <c r="A227" t="s">
        <v>384</v>
      </c>
      <c r="B227" s="222">
        <v>10084</v>
      </c>
      <c r="D227" t="s">
        <v>384</v>
      </c>
      <c r="E227">
        <v>9238122</v>
      </c>
      <c r="F227" s="222">
        <v>9277699</v>
      </c>
      <c r="G227" s="222">
        <v>9277701</v>
      </c>
      <c r="I227" t="s">
        <v>384</v>
      </c>
      <c r="J227" t="s">
        <v>91</v>
      </c>
      <c r="K227" t="s">
        <v>91</v>
      </c>
      <c r="L227" t="s">
        <v>91</v>
      </c>
    </row>
    <row r="228" spans="1:12" x14ac:dyDescent="0.35">
      <c r="A228" t="s">
        <v>383</v>
      </c>
      <c r="B228" s="222">
        <v>10083</v>
      </c>
      <c r="D228" t="s">
        <v>383</v>
      </c>
      <c r="E228" t="s">
        <v>91</v>
      </c>
      <c r="F228" t="s">
        <v>91</v>
      </c>
      <c r="G228" t="s">
        <v>91</v>
      </c>
      <c r="I228" t="s">
        <v>383</v>
      </c>
      <c r="J228">
        <v>9238123</v>
      </c>
      <c r="K228" s="222">
        <v>9277698</v>
      </c>
      <c r="L228" s="222">
        <v>9277700</v>
      </c>
    </row>
    <row r="230" spans="1:12" x14ac:dyDescent="0.35">
      <c r="A230" s="907" t="s">
        <v>387</v>
      </c>
      <c r="B230" s="907"/>
      <c r="C230" s="907"/>
      <c r="D230" s="907"/>
      <c r="E230" s="907"/>
    </row>
    <row r="231" spans="1:12" x14ac:dyDescent="0.35">
      <c r="B231" t="s">
        <v>82</v>
      </c>
      <c r="C231" t="s">
        <v>277</v>
      </c>
    </row>
    <row r="232" spans="1:12" x14ac:dyDescent="0.35">
      <c r="A232" s="148" t="s">
        <v>389</v>
      </c>
      <c r="B232" s="148">
        <v>9278672</v>
      </c>
      <c r="C232" s="676">
        <v>9338329</v>
      </c>
    </row>
    <row r="233" spans="1:12" x14ac:dyDescent="0.35">
      <c r="A233" s="148" t="s">
        <v>390</v>
      </c>
      <c r="B233" s="148">
        <v>9278657</v>
      </c>
      <c r="C233" s="676">
        <v>9336470</v>
      </c>
      <c r="D233" s="723" t="s">
        <v>617</v>
      </c>
      <c r="E233" s="723"/>
      <c r="F233" s="723"/>
      <c r="G233" s="723"/>
      <c r="H233" s="723"/>
    </row>
    <row r="234" spans="1:12" x14ac:dyDescent="0.35">
      <c r="A234" s="819"/>
      <c r="B234" s="819"/>
      <c r="D234" s="277"/>
      <c r="E234" s="277" t="s">
        <v>613</v>
      </c>
      <c r="F234" s="277" t="s">
        <v>614</v>
      </c>
      <c r="G234" s="327"/>
      <c r="H234" s="277" t="s">
        <v>615</v>
      </c>
    </row>
    <row r="235" spans="1:12" x14ac:dyDescent="0.35">
      <c r="A235" s="325"/>
      <c r="B235" s="325"/>
      <c r="D235" s="327" t="s">
        <v>732</v>
      </c>
      <c r="E235" s="204">
        <v>9275796</v>
      </c>
      <c r="F235" s="327">
        <v>9275786</v>
      </c>
      <c r="G235" s="327"/>
      <c r="H235" s="204">
        <v>9278780</v>
      </c>
    </row>
    <row r="236" spans="1:12" x14ac:dyDescent="0.35">
      <c r="A236" s="58"/>
      <c r="B236" s="58"/>
      <c r="D236" s="277" t="s">
        <v>391</v>
      </c>
      <c r="E236" s="277">
        <v>9275796</v>
      </c>
      <c r="F236" s="277">
        <v>9275786</v>
      </c>
      <c r="G236" s="327"/>
      <c r="H236" s="204">
        <v>9278780</v>
      </c>
    </row>
    <row r="237" spans="1:12" x14ac:dyDescent="0.35">
      <c r="A237" s="58"/>
      <c r="B237" s="58"/>
      <c r="D237" s="277" t="s">
        <v>393</v>
      </c>
      <c r="E237" s="277">
        <v>9275794</v>
      </c>
      <c r="F237" s="277">
        <v>9275785</v>
      </c>
      <c r="G237" s="327"/>
      <c r="H237" s="204">
        <v>9278791</v>
      </c>
    </row>
    <row r="238" spans="1:12" x14ac:dyDescent="0.35">
      <c r="A238" s="58"/>
      <c r="B238" s="58"/>
      <c r="D238" s="277" t="s">
        <v>392</v>
      </c>
      <c r="E238" s="277">
        <v>9275787</v>
      </c>
      <c r="F238" s="277">
        <v>9275783</v>
      </c>
      <c r="G238" s="327"/>
      <c r="H238" s="204">
        <v>9278793</v>
      </c>
    </row>
    <row r="239" spans="1:12" x14ac:dyDescent="0.35">
      <c r="A239" s="58"/>
      <c r="B239" s="58"/>
      <c r="D239" s="277" t="s">
        <v>394</v>
      </c>
      <c r="E239" s="277">
        <v>9275740</v>
      </c>
      <c r="F239" s="277">
        <v>9275782</v>
      </c>
      <c r="G239" s="327"/>
      <c r="H239" s="277" t="s">
        <v>616</v>
      </c>
    </row>
    <row r="240" spans="1:12" x14ac:dyDescent="0.35">
      <c r="A240" s="58"/>
      <c r="B240" s="58"/>
    </row>
    <row r="241" spans="1:17" x14ac:dyDescent="0.35">
      <c r="B241" s="679" t="s">
        <v>613</v>
      </c>
      <c r="C241" t="s">
        <v>614</v>
      </c>
    </row>
    <row r="242" spans="1:17" x14ac:dyDescent="0.35">
      <c r="A242" s="148" t="s">
        <v>391</v>
      </c>
      <c r="B242" s="148">
        <v>9276732</v>
      </c>
      <c r="D242" s="723" t="s">
        <v>618</v>
      </c>
      <c r="E242" s="723"/>
      <c r="F242" s="723"/>
      <c r="G242" s="723"/>
      <c r="H242" s="723"/>
    </row>
    <row r="243" spans="1:17" x14ac:dyDescent="0.35">
      <c r="A243" s="148" t="s">
        <v>393</v>
      </c>
      <c r="B243" s="148">
        <v>9276732</v>
      </c>
      <c r="D243" s="277"/>
      <c r="E243" s="277" t="s">
        <v>613</v>
      </c>
      <c r="F243" s="277" t="s">
        <v>614</v>
      </c>
      <c r="G243" s="327"/>
      <c r="H243" s="277" t="s">
        <v>615</v>
      </c>
      <c r="J243" s="723" t="s">
        <v>388</v>
      </c>
      <c r="K243" s="723"/>
      <c r="L243" s="676"/>
      <c r="M243" s="676"/>
      <c r="N243" s="676"/>
    </row>
    <row r="244" spans="1:17" x14ac:dyDescent="0.35">
      <c r="A244" s="148" t="s">
        <v>392</v>
      </c>
      <c r="B244" s="148">
        <v>9276737</v>
      </c>
      <c r="D244" s="327" t="s">
        <v>732</v>
      </c>
      <c r="E244" s="204">
        <v>9276735</v>
      </c>
      <c r="F244" s="204">
        <v>9276645</v>
      </c>
      <c r="G244" s="327"/>
      <c r="H244" s="204">
        <v>9278798</v>
      </c>
      <c r="J244" s="676" t="s">
        <v>391</v>
      </c>
      <c r="K244" s="676">
        <v>9336465</v>
      </c>
      <c r="L244" s="204"/>
      <c r="M244" s="676"/>
      <c r="N244" s="204"/>
    </row>
    <row r="245" spans="1:17" x14ac:dyDescent="0.35">
      <c r="A245" s="278" t="s">
        <v>394</v>
      </c>
      <c r="B245" s="278">
        <v>9276737</v>
      </c>
      <c r="D245" s="277" t="s">
        <v>391</v>
      </c>
      <c r="E245" s="277">
        <v>9276732</v>
      </c>
      <c r="F245" s="277">
        <v>9276643</v>
      </c>
      <c r="G245" s="327"/>
      <c r="H245" s="204">
        <v>9278799</v>
      </c>
      <c r="J245" s="676" t="s">
        <v>393</v>
      </c>
      <c r="K245" s="676">
        <v>9336465</v>
      </c>
      <c r="L245" s="676"/>
      <c r="M245" s="676"/>
      <c r="N245" s="204"/>
    </row>
    <row r="246" spans="1:17" x14ac:dyDescent="0.35">
      <c r="D246" s="277" t="s">
        <v>393</v>
      </c>
      <c r="E246" s="277">
        <v>9276732</v>
      </c>
      <c r="F246" s="277">
        <v>9276643</v>
      </c>
      <c r="G246" s="327"/>
      <c r="H246" s="204">
        <v>9278799</v>
      </c>
      <c r="J246" s="676"/>
      <c r="K246" s="676"/>
      <c r="L246" s="676"/>
      <c r="M246" s="676"/>
      <c r="N246" s="204"/>
    </row>
    <row r="247" spans="1:17" x14ac:dyDescent="0.35">
      <c r="A247" s="819"/>
      <c r="B247" s="819"/>
      <c r="D247" s="277" t="s">
        <v>392</v>
      </c>
      <c r="E247" s="277">
        <v>9276737</v>
      </c>
      <c r="F247" s="277">
        <v>9276646</v>
      </c>
      <c r="G247" s="327"/>
      <c r="H247" s="204">
        <v>9278799</v>
      </c>
      <c r="J247" s="676" t="s">
        <v>392</v>
      </c>
      <c r="K247" s="676">
        <v>9336466</v>
      </c>
      <c r="L247" s="676"/>
      <c r="M247" s="676"/>
      <c r="N247" s="204"/>
    </row>
    <row r="248" spans="1:17" x14ac:dyDescent="0.35">
      <c r="A248" s="58"/>
      <c r="B248" s="58"/>
      <c r="D248" s="277" t="s">
        <v>394</v>
      </c>
      <c r="E248" s="278">
        <v>9276737</v>
      </c>
      <c r="F248" s="277">
        <v>9276646</v>
      </c>
      <c r="G248" s="327"/>
      <c r="H248" s="277" t="s">
        <v>616</v>
      </c>
      <c r="J248" s="677" t="s">
        <v>394</v>
      </c>
      <c r="K248" s="676">
        <v>9336466</v>
      </c>
      <c r="L248" s="676"/>
      <c r="M248" s="676"/>
      <c r="N248" s="676"/>
    </row>
    <row r="249" spans="1:17" x14ac:dyDescent="0.35">
      <c r="A249" s="58"/>
      <c r="B249" s="58"/>
      <c r="D249" s="283"/>
      <c r="J249" s="819"/>
      <c r="K249" s="819"/>
    </row>
    <row r="250" spans="1:17" x14ac:dyDescent="0.35">
      <c r="A250" s="58"/>
      <c r="B250" s="58"/>
      <c r="D250" s="283" t="s">
        <v>619</v>
      </c>
      <c r="H250" s="283" t="s">
        <v>275</v>
      </c>
      <c r="J250" s="58"/>
      <c r="K250" s="58"/>
    </row>
    <row r="251" spans="1:17" x14ac:dyDescent="0.35">
      <c r="A251" s="58"/>
      <c r="B251" s="58"/>
      <c r="D251" s="277" t="s">
        <v>613</v>
      </c>
      <c r="E251">
        <v>3</v>
      </c>
      <c r="H251" s="277" t="s">
        <v>613</v>
      </c>
      <c r="I251">
        <v>2</v>
      </c>
      <c r="J251" s="58"/>
      <c r="K251" s="58"/>
    </row>
    <row r="252" spans="1:17" x14ac:dyDescent="0.35">
      <c r="D252" s="277" t="s">
        <v>614</v>
      </c>
      <c r="E252">
        <v>4</v>
      </c>
      <c r="H252" s="277" t="s">
        <v>614</v>
      </c>
      <c r="I252">
        <v>3</v>
      </c>
      <c r="J252" s="58"/>
      <c r="K252" s="58"/>
      <c r="N252" s="676"/>
      <c r="O252" s="676" t="s">
        <v>613</v>
      </c>
      <c r="P252" s="676" t="s">
        <v>614</v>
      </c>
      <c r="Q252" s="676" t="s">
        <v>615</v>
      </c>
    </row>
    <row r="253" spans="1:17" x14ac:dyDescent="0.35">
      <c r="A253" s="723" t="s">
        <v>395</v>
      </c>
      <c r="B253" s="723"/>
      <c r="D253" s="277" t="s">
        <v>615</v>
      </c>
      <c r="E253">
        <v>6</v>
      </c>
      <c r="H253" s="277" t="s">
        <v>615</v>
      </c>
      <c r="I253">
        <v>4</v>
      </c>
      <c r="J253" s="58"/>
      <c r="K253" s="58"/>
      <c r="N253" s="676" t="s">
        <v>732</v>
      </c>
      <c r="O253" s="204">
        <v>9276735</v>
      </c>
      <c r="P253" s="204">
        <v>9276645</v>
      </c>
      <c r="Q253" s="204">
        <v>9278798</v>
      </c>
    </row>
    <row r="254" spans="1:17" x14ac:dyDescent="0.35">
      <c r="A254" s="148" t="s">
        <v>391</v>
      </c>
      <c r="B254" s="148">
        <v>9276643</v>
      </c>
      <c r="N254" s="676" t="s">
        <v>391</v>
      </c>
      <c r="O254" s="676">
        <v>9276732</v>
      </c>
      <c r="P254" s="676">
        <v>9276643</v>
      </c>
      <c r="Q254" s="204">
        <v>9278799</v>
      </c>
    </row>
    <row r="255" spans="1:17" x14ac:dyDescent="0.35">
      <c r="A255" s="148" t="s">
        <v>393</v>
      </c>
      <c r="B255" s="148">
        <v>9276643</v>
      </c>
      <c r="D255" s="283" t="s">
        <v>620</v>
      </c>
      <c r="J255" s="723" t="s">
        <v>395</v>
      </c>
      <c r="K255" s="723"/>
      <c r="N255" s="676" t="s">
        <v>393</v>
      </c>
      <c r="O255" s="676">
        <v>9276732</v>
      </c>
      <c r="P255" s="676">
        <v>9276643</v>
      </c>
      <c r="Q255" s="204">
        <v>9278799</v>
      </c>
    </row>
    <row r="256" spans="1:17" x14ac:dyDescent="0.35">
      <c r="A256" s="148" t="s">
        <v>392</v>
      </c>
      <c r="B256" s="148">
        <v>9276646</v>
      </c>
      <c r="D256" s="277" t="s">
        <v>613</v>
      </c>
      <c r="E256">
        <v>1</v>
      </c>
      <c r="J256" s="676" t="s">
        <v>391</v>
      </c>
      <c r="K256" s="676">
        <v>9336468</v>
      </c>
      <c r="N256" s="676" t="s">
        <v>392</v>
      </c>
      <c r="O256" s="676">
        <v>9276737</v>
      </c>
      <c r="P256" s="676">
        <v>9276646</v>
      </c>
      <c r="Q256" s="204">
        <v>9278799</v>
      </c>
    </row>
    <row r="257" spans="1:17" x14ac:dyDescent="0.35">
      <c r="A257" s="148" t="s">
        <v>394</v>
      </c>
      <c r="B257" s="148">
        <v>9276646</v>
      </c>
      <c r="D257" s="277" t="s">
        <v>614</v>
      </c>
      <c r="E257">
        <v>2</v>
      </c>
      <c r="J257" s="676" t="s">
        <v>393</v>
      </c>
      <c r="K257" s="676">
        <v>9336468</v>
      </c>
      <c r="N257" s="676" t="s">
        <v>394</v>
      </c>
      <c r="O257" s="677">
        <v>9276737</v>
      </c>
      <c r="P257" s="676">
        <v>9276646</v>
      </c>
      <c r="Q257" s="676" t="s">
        <v>616</v>
      </c>
    </row>
    <row r="258" spans="1:17" x14ac:dyDescent="0.35">
      <c r="D258" s="277" t="s">
        <v>615</v>
      </c>
      <c r="E258">
        <v>2</v>
      </c>
      <c r="J258" s="676" t="s">
        <v>392</v>
      </c>
      <c r="K258" s="676">
        <v>9336469</v>
      </c>
      <c r="O258" s="679"/>
    </row>
    <row r="259" spans="1:17" x14ac:dyDescent="0.35">
      <c r="A259" s="907" t="s">
        <v>396</v>
      </c>
      <c r="B259" s="907"/>
      <c r="C259" s="907"/>
      <c r="D259" s="907"/>
      <c r="E259" s="61"/>
      <c r="F259" t="s">
        <v>277</v>
      </c>
      <c r="H259" t="s">
        <v>69</v>
      </c>
      <c r="J259" s="676" t="s">
        <v>394</v>
      </c>
      <c r="K259" s="676">
        <v>9336469</v>
      </c>
      <c r="N259" s="676"/>
      <c r="O259" s="676" t="s">
        <v>613</v>
      </c>
      <c r="P259" s="676" t="s">
        <v>614</v>
      </c>
      <c r="Q259" s="676" t="s">
        <v>615</v>
      </c>
    </row>
    <row r="260" spans="1:17" x14ac:dyDescent="0.35">
      <c r="A260" s="149" t="s">
        <v>389</v>
      </c>
      <c r="B260" s="149">
        <v>9277164</v>
      </c>
      <c r="E260" s="160" t="s">
        <v>389</v>
      </c>
      <c r="F260" s="222">
        <v>9209402</v>
      </c>
      <c r="G260" s="222"/>
      <c r="H260" s="222">
        <v>9209404</v>
      </c>
      <c r="N260" s="676" t="s">
        <v>732</v>
      </c>
      <c r="O260" s="204">
        <v>9336464</v>
      </c>
      <c r="P260" s="204">
        <v>9336467</v>
      </c>
      <c r="Q260" s="204" t="s">
        <v>91</v>
      </c>
    </row>
    <row r="261" spans="1:17" x14ac:dyDescent="0.35">
      <c r="A261" s="149" t="s">
        <v>390</v>
      </c>
      <c r="B261" s="149">
        <v>9277167</v>
      </c>
      <c r="E261" s="160" t="s">
        <v>390</v>
      </c>
      <c r="F261" s="222">
        <v>9209403</v>
      </c>
      <c r="G261" s="222"/>
      <c r="H261" s="222">
        <v>9209405</v>
      </c>
      <c r="N261" s="676" t="s">
        <v>391</v>
      </c>
      <c r="O261" s="676">
        <v>9336465</v>
      </c>
      <c r="P261" s="676">
        <v>9336468</v>
      </c>
      <c r="Q261" s="204" t="s">
        <v>91</v>
      </c>
    </row>
    <row r="262" spans="1:17" x14ac:dyDescent="0.35">
      <c r="N262" s="676" t="s">
        <v>393</v>
      </c>
      <c r="O262" s="676">
        <v>9336465</v>
      </c>
      <c r="P262" s="676">
        <v>9336468</v>
      </c>
      <c r="Q262" s="204" t="s">
        <v>91</v>
      </c>
    </row>
    <row r="263" spans="1:17" x14ac:dyDescent="0.35">
      <c r="A263" s="282"/>
      <c r="B263" s="282"/>
      <c r="C263" s="58"/>
      <c r="E263" s="276" t="s">
        <v>178</v>
      </c>
      <c r="F263" s="276" t="s">
        <v>275</v>
      </c>
      <c r="G263" s="326"/>
      <c r="H263" s="276" t="s">
        <v>622</v>
      </c>
      <c r="I263" s="280" t="s">
        <v>623</v>
      </c>
      <c r="N263" s="676" t="s">
        <v>392</v>
      </c>
      <c r="O263" s="676">
        <v>9336466</v>
      </c>
      <c r="P263" s="676">
        <v>9336469</v>
      </c>
      <c r="Q263" s="204" t="s">
        <v>91</v>
      </c>
    </row>
    <row r="264" spans="1:17" x14ac:dyDescent="0.35">
      <c r="A264" s="58"/>
      <c r="B264" s="58"/>
      <c r="C264" s="58"/>
      <c r="E264" t="b">
        <v>0</v>
      </c>
      <c r="F264" t="b">
        <v>0</v>
      </c>
      <c r="H264" t="b">
        <v>0</v>
      </c>
      <c r="N264" s="676" t="s">
        <v>394</v>
      </c>
      <c r="O264" s="676">
        <v>9336466</v>
      </c>
      <c r="P264" s="676">
        <v>9336469</v>
      </c>
      <c r="Q264" s="676" t="s">
        <v>91</v>
      </c>
    </row>
    <row r="265" spans="1:17" x14ac:dyDescent="0.35">
      <c r="A265" s="58"/>
      <c r="B265" s="58"/>
      <c r="C265" s="58"/>
      <c r="D265" s="288" t="b">
        <v>1</v>
      </c>
      <c r="E265" s="284">
        <f>SUM('TL XL'!K5:K6)</f>
        <v>16117.060000000001</v>
      </c>
      <c r="F265" s="285">
        <f>SUM('TL XL'!K15)</f>
        <v>12153.720000000001</v>
      </c>
      <c r="G265" s="285"/>
      <c r="H265" s="284">
        <f>SUM('TL XL'!E16:E17)</f>
        <v>3690.19</v>
      </c>
      <c r="I265">
        <f>SUM('TL XL'!E5:E7)</f>
        <v>76497.03</v>
      </c>
    </row>
    <row r="266" spans="1:17" x14ac:dyDescent="0.35">
      <c r="D266" s="288" t="b">
        <v>0</v>
      </c>
      <c r="E266">
        <v>0</v>
      </c>
      <c r="F266">
        <v>0</v>
      </c>
      <c r="H266">
        <v>0</v>
      </c>
    </row>
    <row r="267" spans="1:17" x14ac:dyDescent="0.35">
      <c r="A267" s="282"/>
      <c r="B267" s="282"/>
      <c r="C267" s="58"/>
    </row>
    <row r="268" spans="1:17" x14ac:dyDescent="0.35">
      <c r="A268" s="58"/>
      <c r="B268" s="58"/>
      <c r="C268" s="58"/>
      <c r="E268">
        <f>VLOOKUP(E264,$D$265:$H$266,2,0)</f>
        <v>0</v>
      </c>
      <c r="F268">
        <f>VLOOKUP(F264,$D$265:$H$266,3,0)</f>
        <v>0</v>
      </c>
      <c r="H268">
        <f>VLOOKUP(H264,$D$265:$H$266,5,0)</f>
        <v>0</v>
      </c>
      <c r="I268">
        <f>I265</f>
        <v>76497.03</v>
      </c>
    </row>
    <row r="269" spans="1:17" x14ac:dyDescent="0.35">
      <c r="A269" s="58"/>
      <c r="B269" s="58"/>
      <c r="C269" s="58"/>
    </row>
    <row r="271" spans="1:17" ht="23.5" x14ac:dyDescent="0.55000000000000004">
      <c r="A271" s="722" t="s">
        <v>456</v>
      </c>
      <c r="B271" s="722"/>
      <c r="C271" s="722"/>
      <c r="D271" s="909" t="s">
        <v>625</v>
      </c>
      <c r="E271" s="909"/>
      <c r="F271" s="909"/>
      <c r="G271" s="909"/>
      <c r="H271" s="909"/>
      <c r="I271" s="909"/>
    </row>
    <row r="272" spans="1:17" x14ac:dyDescent="0.35">
      <c r="A272" s="173" t="s">
        <v>207</v>
      </c>
      <c r="B272" s="173">
        <v>1014039</v>
      </c>
      <c r="D272" s="281"/>
      <c r="E272" s="281" t="s">
        <v>624</v>
      </c>
      <c r="F272" s="281" t="s">
        <v>626</v>
      </c>
      <c r="G272" s="327"/>
      <c r="H272" s="281" t="s">
        <v>614</v>
      </c>
    </row>
    <row r="273" spans="1:9" x14ac:dyDescent="0.35">
      <c r="A273" s="173" t="s">
        <v>209</v>
      </c>
      <c r="B273" s="173">
        <v>1026913</v>
      </c>
      <c r="D273" s="289" t="s">
        <v>398</v>
      </c>
      <c r="E273" s="281">
        <v>9242708</v>
      </c>
      <c r="F273" s="281">
        <v>9242709</v>
      </c>
      <c r="G273" s="327"/>
      <c r="H273" s="281">
        <v>9242710</v>
      </c>
    </row>
    <row r="274" spans="1:9" x14ac:dyDescent="0.35">
      <c r="A274" s="173" t="s">
        <v>457</v>
      </c>
      <c r="B274" s="173">
        <v>1014040</v>
      </c>
      <c r="D274" s="281" t="s">
        <v>399</v>
      </c>
      <c r="E274" s="281">
        <v>9242711</v>
      </c>
      <c r="F274" s="281">
        <v>9242712</v>
      </c>
      <c r="G274" s="327"/>
      <c r="H274" s="281">
        <v>9242713</v>
      </c>
    </row>
    <row r="276" spans="1:9" x14ac:dyDescent="0.35">
      <c r="A276" s="173" t="s">
        <v>207</v>
      </c>
      <c r="B276" s="173">
        <v>1013752</v>
      </c>
      <c r="D276" s="281"/>
      <c r="E276" s="281" t="s">
        <v>624</v>
      </c>
      <c r="F276" s="281" t="s">
        <v>626</v>
      </c>
      <c r="G276" s="327"/>
      <c r="H276" s="281" t="s">
        <v>614</v>
      </c>
    </row>
    <row r="277" spans="1:9" x14ac:dyDescent="0.35">
      <c r="A277" s="173" t="s">
        <v>209</v>
      </c>
      <c r="B277" s="173">
        <v>1026912</v>
      </c>
      <c r="D277" s="281" t="s">
        <v>468</v>
      </c>
      <c r="E277" s="281">
        <v>9277096</v>
      </c>
      <c r="F277" s="281">
        <v>9277096</v>
      </c>
      <c r="G277" s="327"/>
      <c r="H277" s="281">
        <v>9277098</v>
      </c>
    </row>
    <row r="278" spans="1:9" x14ac:dyDescent="0.35">
      <c r="A278" s="173" t="s">
        <v>457</v>
      </c>
      <c r="B278" s="173">
        <v>1140343</v>
      </c>
      <c r="D278" s="281" t="s">
        <v>470</v>
      </c>
      <c r="E278" s="281">
        <v>9242238</v>
      </c>
      <c r="F278" s="281">
        <v>9242238</v>
      </c>
      <c r="G278" s="327"/>
      <c r="H278" s="281">
        <v>9242240</v>
      </c>
    </row>
    <row r="280" spans="1:9" x14ac:dyDescent="0.35">
      <c r="A280" t="s">
        <v>458</v>
      </c>
      <c r="B280">
        <v>2</v>
      </c>
      <c r="D280" s="281"/>
      <c r="E280" s="281" t="s">
        <v>624</v>
      </c>
      <c r="F280" s="281" t="s">
        <v>626</v>
      </c>
      <c r="G280" s="327"/>
      <c r="H280" s="281" t="s">
        <v>614</v>
      </c>
    </row>
    <row r="281" spans="1:9" x14ac:dyDescent="0.35">
      <c r="A281" t="s">
        <v>371</v>
      </c>
      <c r="B281">
        <v>4</v>
      </c>
      <c r="D281" s="281" t="s">
        <v>468</v>
      </c>
      <c r="E281" s="281">
        <v>9277151</v>
      </c>
      <c r="F281" s="281">
        <v>9277151</v>
      </c>
      <c r="G281" s="327"/>
      <c r="H281" s="281">
        <v>9277152</v>
      </c>
    </row>
    <row r="282" spans="1:9" x14ac:dyDescent="0.35">
      <c r="A282" t="s">
        <v>372</v>
      </c>
      <c r="B282">
        <v>6</v>
      </c>
      <c r="D282" s="281" t="s">
        <v>470</v>
      </c>
      <c r="E282" s="281">
        <v>9242227</v>
      </c>
      <c r="F282" s="281">
        <v>9242227</v>
      </c>
      <c r="G282" s="327"/>
      <c r="H282" s="281">
        <v>9242228</v>
      </c>
    </row>
    <row r="284" spans="1:9" x14ac:dyDescent="0.35">
      <c r="A284" t="s">
        <v>458</v>
      </c>
      <c r="B284">
        <v>0</v>
      </c>
      <c r="D284" s="283" t="s">
        <v>619</v>
      </c>
      <c r="H284" s="283" t="s">
        <v>275</v>
      </c>
    </row>
    <row r="285" spans="1:9" x14ac:dyDescent="0.35">
      <c r="A285" t="s">
        <v>371</v>
      </c>
      <c r="B285">
        <v>0</v>
      </c>
      <c r="D285" s="281" t="s">
        <v>624</v>
      </c>
      <c r="E285">
        <v>3</v>
      </c>
      <c r="H285" s="281" t="s">
        <v>624</v>
      </c>
      <c r="I285">
        <v>2</v>
      </c>
    </row>
    <row r="286" spans="1:9" x14ac:dyDescent="0.35">
      <c r="A286" t="s">
        <v>372</v>
      </c>
      <c r="B286">
        <v>1</v>
      </c>
      <c r="D286" s="281" t="s">
        <v>626</v>
      </c>
      <c r="E286">
        <v>3</v>
      </c>
      <c r="H286" s="281" t="s">
        <v>626</v>
      </c>
      <c r="I286">
        <v>2</v>
      </c>
    </row>
    <row r="287" spans="1:9" x14ac:dyDescent="0.35">
      <c r="D287" s="281" t="s">
        <v>614</v>
      </c>
      <c r="E287">
        <v>4</v>
      </c>
      <c r="H287" s="281" t="s">
        <v>614</v>
      </c>
      <c r="I287">
        <v>3</v>
      </c>
    </row>
    <row r="288" spans="1:9" x14ac:dyDescent="0.35">
      <c r="A288" t="s">
        <v>458</v>
      </c>
      <c r="B288">
        <v>0</v>
      </c>
    </row>
    <row r="289" spans="1:10" x14ac:dyDescent="0.35">
      <c r="A289" t="s">
        <v>371</v>
      </c>
      <c r="B289">
        <v>1</v>
      </c>
      <c r="D289" s="283" t="s">
        <v>620</v>
      </c>
    </row>
    <row r="290" spans="1:10" x14ac:dyDescent="0.35">
      <c r="A290" t="s">
        <v>372</v>
      </c>
      <c r="B290">
        <v>2</v>
      </c>
      <c r="D290" s="281" t="s">
        <v>624</v>
      </c>
      <c r="E290">
        <v>1</v>
      </c>
    </row>
    <row r="291" spans="1:10" x14ac:dyDescent="0.35">
      <c r="D291" s="281" t="s">
        <v>626</v>
      </c>
      <c r="E291">
        <v>1</v>
      </c>
    </row>
    <row r="292" spans="1:10" x14ac:dyDescent="0.35">
      <c r="A292" t="s">
        <v>458</v>
      </c>
      <c r="B292">
        <v>1</v>
      </c>
      <c r="D292" s="281" t="s">
        <v>614</v>
      </c>
      <c r="E292">
        <v>2</v>
      </c>
    </row>
    <row r="293" spans="1:10" x14ac:dyDescent="0.35">
      <c r="A293" t="s">
        <v>371</v>
      </c>
      <c r="B293">
        <v>2</v>
      </c>
    </row>
    <row r="294" spans="1:10" x14ac:dyDescent="0.35">
      <c r="A294" t="s">
        <v>372</v>
      </c>
      <c r="B294">
        <v>3</v>
      </c>
      <c r="E294" s="280" t="s">
        <v>178</v>
      </c>
      <c r="F294" s="280" t="s">
        <v>275</v>
      </c>
      <c r="G294" s="326"/>
      <c r="H294" s="280" t="s">
        <v>622</v>
      </c>
      <c r="I294" s="326" t="s">
        <v>725</v>
      </c>
      <c r="J294" s="280" t="s">
        <v>623</v>
      </c>
    </row>
    <row r="295" spans="1:10" x14ac:dyDescent="0.35">
      <c r="E295" t="b">
        <v>0</v>
      </c>
      <c r="F295" t="b">
        <v>0</v>
      </c>
      <c r="H295" t="b">
        <v>0</v>
      </c>
      <c r="I295" t="b">
        <v>0</v>
      </c>
    </row>
    <row r="296" spans="1:10" x14ac:dyDescent="0.35">
      <c r="A296" s="722"/>
      <c r="B296" s="722"/>
      <c r="D296" s="288" t="b">
        <v>1</v>
      </c>
      <c r="E296" s="284">
        <f>SUM('TL L'!K5:K6)</f>
        <v>16117.060000000001</v>
      </c>
      <c r="F296" s="285">
        <f>SUM('TL L'!K14)</f>
        <v>12153.720000000001</v>
      </c>
      <c r="G296" s="285"/>
      <c r="H296" s="284">
        <f>SUM('TL L'!E22:E23)</f>
        <v>1969.1000000000001</v>
      </c>
      <c r="I296">
        <f>SUM('TL L'!E16:E17)</f>
        <v>3912.9300000000003</v>
      </c>
      <c r="J296">
        <f>SUM('TL L'!$E$5:$E$8)</f>
        <v>29205.77</v>
      </c>
    </row>
    <row r="297" spans="1:10" x14ac:dyDescent="0.35">
      <c r="D297" s="288" t="b">
        <v>0</v>
      </c>
      <c r="E297">
        <v>0</v>
      </c>
      <c r="F297">
        <v>0</v>
      </c>
      <c r="H297">
        <v>0</v>
      </c>
      <c r="I297">
        <v>0</v>
      </c>
    </row>
    <row r="299" spans="1:10" x14ac:dyDescent="0.35">
      <c r="E299">
        <f>VLOOKUP(E295,$D$296:$H$297,2,0)</f>
        <v>0</v>
      </c>
      <c r="F299">
        <f>VLOOKUP(F295,$D$296:$H$297,3,0)</f>
        <v>0</v>
      </c>
      <c r="H299" s="330">
        <f>VLOOKUP(H295,$D$296:$H$297,5,0)</f>
        <v>0</v>
      </c>
      <c r="I299">
        <f>VLOOKUP(I295,$D$296:$I$297,6,0)</f>
        <v>0</v>
      </c>
      <c r="J299">
        <f>J296</f>
        <v>29205.77</v>
      </c>
    </row>
    <row r="300" spans="1:10" x14ac:dyDescent="0.35">
      <c r="A300" s="722"/>
      <c r="B300" s="722"/>
      <c r="D300" s="722"/>
      <c r="E300" s="722"/>
    </row>
    <row r="302" spans="1:10" x14ac:dyDescent="0.35">
      <c r="D302" s="283" t="s">
        <v>619</v>
      </c>
      <c r="H302" s="283" t="s">
        <v>275</v>
      </c>
    </row>
    <row r="303" spans="1:10" x14ac:dyDescent="0.35">
      <c r="D303" s="281" t="s">
        <v>458</v>
      </c>
      <c r="E303">
        <v>2</v>
      </c>
      <c r="H303" s="281" t="s">
        <v>458</v>
      </c>
      <c r="I303">
        <v>1</v>
      </c>
    </row>
    <row r="304" spans="1:10" x14ac:dyDescent="0.35">
      <c r="D304" s="281" t="s">
        <v>371</v>
      </c>
      <c r="E304">
        <v>3</v>
      </c>
      <c r="H304" s="281" t="s">
        <v>371</v>
      </c>
      <c r="I304">
        <v>2</v>
      </c>
    </row>
    <row r="305" spans="1:9" x14ac:dyDescent="0.35">
      <c r="A305" s="722" t="s">
        <v>472</v>
      </c>
      <c r="B305" s="722"/>
      <c r="D305" s="281" t="s">
        <v>372</v>
      </c>
      <c r="E305">
        <v>4</v>
      </c>
      <c r="H305" s="281" t="s">
        <v>372</v>
      </c>
      <c r="I305">
        <v>3</v>
      </c>
    </row>
    <row r="306" spans="1:9" x14ac:dyDescent="0.35">
      <c r="A306" s="187" t="s">
        <v>471</v>
      </c>
      <c r="B306" s="187">
        <v>9071313</v>
      </c>
    </row>
    <row r="307" spans="1:9" x14ac:dyDescent="0.35">
      <c r="A307" s="187" t="s">
        <v>473</v>
      </c>
      <c r="B307" s="187">
        <v>9005604</v>
      </c>
      <c r="D307" s="283" t="s">
        <v>620</v>
      </c>
    </row>
    <row r="308" spans="1:9" x14ac:dyDescent="0.35">
      <c r="D308" s="281" t="s">
        <v>458</v>
      </c>
      <c r="E308">
        <v>0</v>
      </c>
    </row>
    <row r="309" spans="1:9" x14ac:dyDescent="0.35">
      <c r="A309" s="722" t="s">
        <v>474</v>
      </c>
      <c r="B309" s="722"/>
      <c r="D309" s="281" t="s">
        <v>371</v>
      </c>
      <c r="E309">
        <v>1</v>
      </c>
    </row>
    <row r="310" spans="1:9" x14ac:dyDescent="0.35">
      <c r="A310" s="187" t="s">
        <v>471</v>
      </c>
      <c r="B310" s="512">
        <v>9082614</v>
      </c>
      <c r="D310" s="281" t="s">
        <v>372</v>
      </c>
      <c r="E310">
        <v>2</v>
      </c>
    </row>
    <row r="311" spans="1:9" x14ac:dyDescent="0.35">
      <c r="A311" s="187" t="s">
        <v>473</v>
      </c>
      <c r="B311" s="187" t="s">
        <v>91</v>
      </c>
    </row>
    <row r="312" spans="1:9" x14ac:dyDescent="0.35">
      <c r="E312" s="280" t="s">
        <v>178</v>
      </c>
      <c r="F312" s="280" t="s">
        <v>275</v>
      </c>
      <c r="G312" s="326"/>
      <c r="H312" s="280" t="s">
        <v>622</v>
      </c>
      <c r="I312" s="280" t="s">
        <v>623</v>
      </c>
    </row>
    <row r="313" spans="1:9" x14ac:dyDescent="0.35">
      <c r="A313" t="s">
        <v>583</v>
      </c>
      <c r="B313">
        <v>70986</v>
      </c>
      <c r="E313" t="b">
        <v>0</v>
      </c>
      <c r="F313" t="b">
        <v>0</v>
      </c>
      <c r="H313" t="b">
        <v>0</v>
      </c>
    </row>
    <row r="314" spans="1:9" x14ac:dyDescent="0.35">
      <c r="A314" t="s">
        <v>582</v>
      </c>
      <c r="B314">
        <v>70987</v>
      </c>
      <c r="D314" s="288" t="b">
        <v>1</v>
      </c>
      <c r="E314" s="284">
        <f>SUM('TL 27'!K7:K8)</f>
        <v>16117.060000000001</v>
      </c>
      <c r="F314" s="285">
        <f>SUM('TL 27'!K16)</f>
        <v>12153.720000000001</v>
      </c>
      <c r="G314" s="285"/>
      <c r="H314" s="284">
        <f>'TL 27'!E21</f>
        <v>0</v>
      </c>
      <c r="I314">
        <f>SUM('TL 27'!E5:E6)</f>
        <v>23156.3</v>
      </c>
    </row>
    <row r="315" spans="1:9" x14ac:dyDescent="0.35">
      <c r="D315" s="288" t="b">
        <v>0</v>
      </c>
      <c r="E315">
        <v>0</v>
      </c>
      <c r="F315">
        <v>0</v>
      </c>
      <c r="H315">
        <v>0</v>
      </c>
    </row>
    <row r="317" spans="1:9" x14ac:dyDescent="0.35">
      <c r="E317">
        <f>VLOOKUP(E313,$D$314:$H$315,2,0)</f>
        <v>0</v>
      </c>
      <c r="F317">
        <f>VLOOKUP(F313,$D$314:$H$315,3,0)</f>
        <v>0</v>
      </c>
      <c r="H317">
        <f>VLOOKUP(H313,$D$314:$H$315,5,0)</f>
        <v>0</v>
      </c>
      <c r="I317">
        <f>I314</f>
        <v>23156.3</v>
      </c>
    </row>
    <row r="320" spans="1:9" x14ac:dyDescent="0.35">
      <c r="D320" s="61"/>
      <c r="E320" t="s">
        <v>277</v>
      </c>
      <c r="F320" t="s">
        <v>69</v>
      </c>
    </row>
    <row r="321" spans="2:9" x14ac:dyDescent="0.35">
      <c r="D321" s="160" t="s">
        <v>389</v>
      </c>
      <c r="E321" s="222">
        <v>9209269</v>
      </c>
      <c r="F321" s="222">
        <v>9209272</v>
      </c>
      <c r="G321" s="222"/>
    </row>
    <row r="322" spans="2:9" x14ac:dyDescent="0.35">
      <c r="D322" s="160" t="s">
        <v>390</v>
      </c>
      <c r="E322" s="222">
        <v>9209271</v>
      </c>
      <c r="F322" s="222">
        <v>9209273</v>
      </c>
      <c r="G322" s="222"/>
    </row>
    <row r="325" spans="2:9" x14ac:dyDescent="0.35">
      <c r="H325" s="283" t="s">
        <v>275</v>
      </c>
    </row>
    <row r="326" spans="2:9" x14ac:dyDescent="0.35">
      <c r="H326" s="340" t="s">
        <v>768</v>
      </c>
      <c r="I326">
        <v>2</v>
      </c>
    </row>
    <row r="327" spans="2:9" x14ac:dyDescent="0.35">
      <c r="H327" s="340" t="s">
        <v>383</v>
      </c>
      <c r="I327">
        <v>1</v>
      </c>
    </row>
    <row r="328" spans="2:9" x14ac:dyDescent="0.35">
      <c r="H328" s="340" t="s">
        <v>384</v>
      </c>
      <c r="I328">
        <v>1</v>
      </c>
    </row>
    <row r="331" spans="2:9" x14ac:dyDescent="0.35">
      <c r="B331" t="s">
        <v>810</v>
      </c>
      <c r="C331">
        <v>41371</v>
      </c>
    </row>
    <row r="332" spans="2:9" x14ac:dyDescent="0.35">
      <c r="B332" t="s">
        <v>819</v>
      </c>
      <c r="C332">
        <v>41372</v>
      </c>
      <c r="H332" s="283" t="s">
        <v>275</v>
      </c>
    </row>
    <row r="333" spans="2:9" x14ac:dyDescent="0.35">
      <c r="B333" t="s">
        <v>817</v>
      </c>
      <c r="C333">
        <v>41373</v>
      </c>
      <c r="H333" s="388" t="s">
        <v>583</v>
      </c>
      <c r="I333">
        <v>2</v>
      </c>
    </row>
    <row r="334" spans="2:9" x14ac:dyDescent="0.35">
      <c r="B334" t="s">
        <v>820</v>
      </c>
      <c r="C334">
        <v>41374</v>
      </c>
      <c r="H334" s="388" t="s">
        <v>582</v>
      </c>
      <c r="I334">
        <v>4</v>
      </c>
    </row>
    <row r="335" spans="2:9" x14ac:dyDescent="0.35">
      <c r="B335" t="s">
        <v>821</v>
      </c>
      <c r="C335">
        <v>41375</v>
      </c>
      <c r="H335" s="388"/>
    </row>
    <row r="336" spans="2:9" x14ac:dyDescent="0.35">
      <c r="B336" t="s">
        <v>822</v>
      </c>
      <c r="C336">
        <v>41376</v>
      </c>
    </row>
    <row r="337" spans="1:9" x14ac:dyDescent="0.35">
      <c r="B337" t="s">
        <v>823</v>
      </c>
      <c r="C337">
        <v>41377</v>
      </c>
    </row>
    <row r="338" spans="1:9" x14ac:dyDescent="0.35">
      <c r="B338" t="s">
        <v>824</v>
      </c>
      <c r="C338">
        <v>41378</v>
      </c>
    </row>
    <row r="339" spans="1:9" x14ac:dyDescent="0.35">
      <c r="B339" t="s">
        <v>825</v>
      </c>
      <c r="C339">
        <v>41379</v>
      </c>
    </row>
    <row r="343" spans="1:9" x14ac:dyDescent="0.35">
      <c r="A343" s="908" t="s">
        <v>4882</v>
      </c>
      <c r="B343" s="908"/>
      <c r="C343" s="908"/>
      <c r="D343" s="908"/>
      <c r="E343" s="908"/>
      <c r="F343" s="908"/>
    </row>
    <row r="344" spans="1:9" x14ac:dyDescent="0.35">
      <c r="A344" s="908"/>
      <c r="B344" s="908"/>
      <c r="C344" s="908"/>
      <c r="D344" s="908"/>
      <c r="E344" s="908"/>
      <c r="F344" s="908"/>
    </row>
    <row r="345" spans="1:9" x14ac:dyDescent="0.35">
      <c r="A345" s="908"/>
      <c r="B345" s="908"/>
      <c r="C345" s="908"/>
      <c r="D345" s="908"/>
      <c r="E345" s="908"/>
      <c r="F345" s="908"/>
    </row>
    <row r="346" spans="1:9" x14ac:dyDescent="0.35">
      <c r="A346" s="907" t="s">
        <v>4902</v>
      </c>
      <c r="B346" s="907"/>
      <c r="C346" s="907"/>
      <c r="D346" s="907"/>
      <c r="F346" s="907" t="s">
        <v>4901</v>
      </c>
      <c r="G346" s="907"/>
      <c r="H346" s="907"/>
      <c r="I346" s="907"/>
    </row>
    <row r="347" spans="1:9" x14ac:dyDescent="0.35">
      <c r="B347" t="s">
        <v>629</v>
      </c>
      <c r="C347" t="s">
        <v>69</v>
      </c>
      <c r="D347" t="s">
        <v>67</v>
      </c>
      <c r="G347" t="s">
        <v>629</v>
      </c>
      <c r="H347" t="s">
        <v>69</v>
      </c>
      <c r="I347" t="s">
        <v>67</v>
      </c>
    </row>
    <row r="348" spans="1:9" x14ac:dyDescent="0.35">
      <c r="A348" t="s">
        <v>4883</v>
      </c>
      <c r="B348" s="222">
        <v>9339352</v>
      </c>
      <c r="C348" s="222">
        <v>9339354</v>
      </c>
      <c r="D348" s="222">
        <v>9339356</v>
      </c>
      <c r="F348" t="s">
        <v>4883</v>
      </c>
      <c r="G348" s="222">
        <v>9339344</v>
      </c>
      <c r="H348" s="222">
        <v>9339346</v>
      </c>
      <c r="I348" s="222">
        <v>9339347</v>
      </c>
    </row>
    <row r="349" spans="1:9" x14ac:dyDescent="0.35">
      <c r="A349" t="s">
        <v>4884</v>
      </c>
      <c r="B349" s="222">
        <v>9339382</v>
      </c>
      <c r="C349" s="222">
        <v>9339383</v>
      </c>
      <c r="D349" s="222">
        <v>9339384</v>
      </c>
      <c r="F349" t="s">
        <v>4884</v>
      </c>
      <c r="G349" s="222">
        <v>9339366</v>
      </c>
      <c r="H349" s="222">
        <v>9339367</v>
      </c>
      <c r="I349" s="222">
        <v>9339368</v>
      </c>
    </row>
    <row r="350" spans="1:9" x14ac:dyDescent="0.35">
      <c r="A350" t="s">
        <v>4885</v>
      </c>
      <c r="B350" s="222">
        <v>9339477</v>
      </c>
      <c r="C350" s="222">
        <v>9339478</v>
      </c>
      <c r="D350" s="222">
        <v>9339479</v>
      </c>
      <c r="F350" t="s">
        <v>4885</v>
      </c>
      <c r="G350" s="222">
        <v>9339389</v>
      </c>
      <c r="H350" s="222">
        <v>9339390</v>
      </c>
      <c r="I350" s="222">
        <v>9339391</v>
      </c>
    </row>
    <row r="354" spans="1:9" x14ac:dyDescent="0.35">
      <c r="A354" s="907" t="s">
        <v>4903</v>
      </c>
      <c r="B354" s="907"/>
      <c r="C354" s="907"/>
      <c r="D354" s="907"/>
      <c r="F354" s="907" t="s">
        <v>4904</v>
      </c>
      <c r="G354" s="907"/>
      <c r="H354" s="907"/>
      <c r="I354" s="907"/>
    </row>
    <row r="355" spans="1:9" x14ac:dyDescent="0.35">
      <c r="B355" t="s">
        <v>629</v>
      </c>
      <c r="C355" t="s">
        <v>69</v>
      </c>
      <c r="D355" t="s">
        <v>67</v>
      </c>
      <c r="G355" t="s">
        <v>629</v>
      </c>
      <c r="H355" t="s">
        <v>69</v>
      </c>
      <c r="I355" t="s">
        <v>67</v>
      </c>
    </row>
    <row r="356" spans="1:9" x14ac:dyDescent="0.35">
      <c r="A356" t="s">
        <v>4883</v>
      </c>
      <c r="B356" s="222">
        <v>9339500</v>
      </c>
      <c r="C356" s="222">
        <v>9279168</v>
      </c>
      <c r="D356" s="222">
        <v>9339502</v>
      </c>
      <c r="F356" t="s">
        <v>4883</v>
      </c>
      <c r="G356" s="222">
        <v>9339503</v>
      </c>
      <c r="H356" s="222">
        <v>9279169</v>
      </c>
      <c r="I356" s="222">
        <v>9339505</v>
      </c>
    </row>
    <row r="357" spans="1:9" x14ac:dyDescent="0.35">
      <c r="A357" t="s">
        <v>4884</v>
      </c>
      <c r="B357" s="222">
        <v>9339500</v>
      </c>
      <c r="C357" s="222">
        <v>9279168</v>
      </c>
      <c r="D357" s="222">
        <v>9339502</v>
      </c>
      <c r="F357" t="s">
        <v>4884</v>
      </c>
      <c r="G357" s="222">
        <v>9339503</v>
      </c>
      <c r="H357" s="222">
        <v>9279169</v>
      </c>
      <c r="I357" s="222">
        <v>9339505</v>
      </c>
    </row>
    <row r="358" spans="1:9" x14ac:dyDescent="0.35">
      <c r="A358" t="s">
        <v>4885</v>
      </c>
      <c r="B358" s="222">
        <v>9339507</v>
      </c>
      <c r="C358" s="222">
        <v>9279166</v>
      </c>
      <c r="D358" s="222">
        <v>9339509</v>
      </c>
      <c r="F358" t="s">
        <v>4885</v>
      </c>
      <c r="G358" s="222">
        <v>9339510</v>
      </c>
      <c r="H358" s="222">
        <v>9279170</v>
      </c>
      <c r="I358" s="222">
        <v>9339512</v>
      </c>
    </row>
    <row r="361" spans="1:9" x14ac:dyDescent="0.35">
      <c r="A361" s="907" t="s">
        <v>4905</v>
      </c>
      <c r="B361" s="907"/>
      <c r="D361" s="907" t="s">
        <v>4906</v>
      </c>
      <c r="E361" s="907"/>
    </row>
    <row r="362" spans="1:9" x14ac:dyDescent="0.35">
      <c r="A362" t="s">
        <v>629</v>
      </c>
      <c r="B362">
        <v>9071205</v>
      </c>
      <c r="D362" t="s">
        <v>629</v>
      </c>
      <c r="E362">
        <v>9071627</v>
      </c>
    </row>
    <row r="363" spans="1:9" x14ac:dyDescent="0.35">
      <c r="A363" t="s">
        <v>69</v>
      </c>
      <c r="B363">
        <v>9071205</v>
      </c>
      <c r="D363" t="s">
        <v>69</v>
      </c>
      <c r="E363">
        <v>9071627</v>
      </c>
    </row>
    <row r="364" spans="1:9" x14ac:dyDescent="0.35">
      <c r="A364" t="s">
        <v>67</v>
      </c>
      <c r="B364">
        <v>9117734</v>
      </c>
      <c r="D364" t="s">
        <v>67</v>
      </c>
      <c r="E364">
        <v>9091801</v>
      </c>
    </row>
    <row r="366" spans="1:9" x14ac:dyDescent="0.35">
      <c r="A366" s="907" t="s">
        <v>4907</v>
      </c>
      <c r="B366" s="907"/>
      <c r="D366" s="907" t="s">
        <v>4908</v>
      </c>
      <c r="E366" s="907"/>
    </row>
    <row r="367" spans="1:9" x14ac:dyDescent="0.35">
      <c r="A367" t="s">
        <v>629</v>
      </c>
      <c r="B367">
        <v>9082614</v>
      </c>
      <c r="D367" t="s">
        <v>629</v>
      </c>
      <c r="E367">
        <v>9082774</v>
      </c>
    </row>
    <row r="368" spans="1:9" x14ac:dyDescent="0.35">
      <c r="A368" t="s">
        <v>69</v>
      </c>
      <c r="B368">
        <v>9082614</v>
      </c>
      <c r="D368" t="s">
        <v>69</v>
      </c>
      <c r="E368">
        <v>9082774</v>
      </c>
    </row>
    <row r="369" spans="1:9" x14ac:dyDescent="0.35">
      <c r="A369" t="s">
        <v>67</v>
      </c>
      <c r="B369">
        <v>9091822</v>
      </c>
      <c r="D369" t="s">
        <v>67</v>
      </c>
      <c r="E369">
        <v>9091821</v>
      </c>
    </row>
    <row r="371" spans="1:9" x14ac:dyDescent="0.35">
      <c r="A371" s="907" t="s">
        <v>4909</v>
      </c>
      <c r="B371" s="907"/>
      <c r="D371" s="907" t="s">
        <v>4910</v>
      </c>
      <c r="E371" s="907"/>
    </row>
    <row r="372" spans="1:9" x14ac:dyDescent="0.35">
      <c r="A372" t="s">
        <v>629</v>
      </c>
      <c r="B372" s="222">
        <v>9339492</v>
      </c>
      <c r="D372" t="s">
        <v>629</v>
      </c>
      <c r="E372" s="222">
        <v>9339496</v>
      </c>
    </row>
    <row r="373" spans="1:9" x14ac:dyDescent="0.35">
      <c r="A373" t="s">
        <v>69</v>
      </c>
      <c r="B373" s="222">
        <v>9339493</v>
      </c>
      <c r="D373" t="s">
        <v>69</v>
      </c>
      <c r="E373" s="222">
        <v>9339498</v>
      </c>
    </row>
    <row r="374" spans="1:9" x14ac:dyDescent="0.35">
      <c r="A374" t="s">
        <v>67</v>
      </c>
      <c r="B374" s="222">
        <v>9339494</v>
      </c>
      <c r="D374" t="s">
        <v>67</v>
      </c>
      <c r="E374" s="222">
        <v>9339499</v>
      </c>
    </row>
    <row r="377" spans="1:9" x14ac:dyDescent="0.35">
      <c r="A377" s="907" t="s">
        <v>4919</v>
      </c>
      <c r="B377" s="907"/>
      <c r="C377" s="907"/>
      <c r="D377" s="907"/>
      <c r="F377" s="907" t="s">
        <v>4920</v>
      </c>
      <c r="G377" s="907"/>
      <c r="H377" s="907"/>
      <c r="I377" s="907"/>
    </row>
    <row r="378" spans="1:9" x14ac:dyDescent="0.35">
      <c r="B378" t="s">
        <v>629</v>
      </c>
      <c r="C378" t="s">
        <v>69</v>
      </c>
      <c r="D378" t="s">
        <v>67</v>
      </c>
      <c r="G378" t="s">
        <v>629</v>
      </c>
      <c r="H378" t="s">
        <v>69</v>
      </c>
      <c r="I378" t="s">
        <v>67</v>
      </c>
    </row>
    <row r="379" spans="1:9" x14ac:dyDescent="0.35">
      <c r="A379" t="s">
        <v>4883</v>
      </c>
      <c r="B379" s="222">
        <v>9339357</v>
      </c>
      <c r="C379" s="222">
        <v>9339363</v>
      </c>
      <c r="D379" s="222">
        <v>9339364</v>
      </c>
      <c r="F379" t="s">
        <v>4883</v>
      </c>
      <c r="G379" s="222">
        <v>9339348</v>
      </c>
      <c r="H379" s="222">
        <v>9339349</v>
      </c>
      <c r="I379" s="222">
        <v>9339350</v>
      </c>
    </row>
    <row r="380" spans="1:9" x14ac:dyDescent="0.35">
      <c r="A380" t="s">
        <v>4884</v>
      </c>
      <c r="B380" s="222">
        <v>9339386</v>
      </c>
      <c r="C380" s="222">
        <v>9339387</v>
      </c>
      <c r="D380" s="222">
        <v>9339388</v>
      </c>
      <c r="F380" t="s">
        <v>4884</v>
      </c>
      <c r="G380" s="222">
        <v>9339369</v>
      </c>
      <c r="H380" s="222">
        <v>9339370</v>
      </c>
      <c r="I380" s="222">
        <v>9339381</v>
      </c>
    </row>
    <row r="381" spans="1:9" x14ac:dyDescent="0.35">
      <c r="A381" t="s">
        <v>4885</v>
      </c>
      <c r="B381" s="222">
        <v>9339481</v>
      </c>
      <c r="C381" s="222">
        <v>9339482</v>
      </c>
      <c r="D381" s="222">
        <v>9339483</v>
      </c>
      <c r="F381" t="s">
        <v>4885</v>
      </c>
      <c r="G381" s="222">
        <v>9339392</v>
      </c>
      <c r="H381" s="222">
        <v>9339393</v>
      </c>
      <c r="I381" s="222">
        <v>9339394</v>
      </c>
    </row>
    <row r="383" spans="1:9" x14ac:dyDescent="0.35">
      <c r="A383" s="907" t="s">
        <v>4921</v>
      </c>
      <c r="B383" s="907"/>
    </row>
    <row r="384" spans="1:9" x14ac:dyDescent="0.35">
      <c r="A384" s="678"/>
      <c r="B384" s="678" t="s">
        <v>4885</v>
      </c>
      <c r="C384" t="s">
        <v>4884</v>
      </c>
      <c r="D384" t="s">
        <v>4883</v>
      </c>
    </row>
    <row r="385" spans="1:4" x14ac:dyDescent="0.35">
      <c r="A385" t="s">
        <v>629</v>
      </c>
      <c r="B385" s="222">
        <v>9339516</v>
      </c>
      <c r="C385" s="222">
        <v>9339516</v>
      </c>
      <c r="D385" s="222">
        <v>9339520</v>
      </c>
    </row>
    <row r="386" spans="1:4" x14ac:dyDescent="0.35">
      <c r="A386" t="s">
        <v>69</v>
      </c>
      <c r="B386" s="222">
        <v>9339517</v>
      </c>
      <c r="C386" s="222">
        <v>9339517</v>
      </c>
      <c r="D386" s="222">
        <v>9339521</v>
      </c>
    </row>
    <row r="387" spans="1:4" x14ac:dyDescent="0.35">
      <c r="A387" t="s">
        <v>67</v>
      </c>
      <c r="B387" s="222">
        <v>9339518</v>
      </c>
      <c r="C387" s="222">
        <v>9339518</v>
      </c>
      <c r="D387" s="222">
        <v>9339522</v>
      </c>
    </row>
    <row r="390" spans="1:4" x14ac:dyDescent="0.35">
      <c r="A390" s="907" t="s">
        <v>4905</v>
      </c>
      <c r="B390" s="907"/>
    </row>
    <row r="391" spans="1:4" x14ac:dyDescent="0.35">
      <c r="A391" t="s">
        <v>629</v>
      </c>
      <c r="B391">
        <v>9071313</v>
      </c>
    </row>
    <row r="392" spans="1:4" x14ac:dyDescent="0.35">
      <c r="A392" t="s">
        <v>69</v>
      </c>
      <c r="B392">
        <v>9071313</v>
      </c>
    </row>
    <row r="393" spans="1:4" x14ac:dyDescent="0.35">
      <c r="A393" t="s">
        <v>67</v>
      </c>
      <c r="B393">
        <v>9091741</v>
      </c>
    </row>
    <row r="395" spans="1:4" x14ac:dyDescent="0.35">
      <c r="B395" t="s">
        <v>629</v>
      </c>
      <c r="C395" t="s">
        <v>69</v>
      </c>
      <c r="D395" t="s">
        <v>67</v>
      </c>
    </row>
    <row r="396" spans="1:4" x14ac:dyDescent="0.35">
      <c r="A396" t="s">
        <v>308</v>
      </c>
      <c r="B396" s="222">
        <v>9282527</v>
      </c>
      <c r="C396" s="222">
        <v>9282600</v>
      </c>
      <c r="D396" s="222">
        <v>9282601</v>
      </c>
    </row>
    <row r="397" spans="1:4" x14ac:dyDescent="0.35">
      <c r="A397" t="s">
        <v>309</v>
      </c>
      <c r="B397" s="222">
        <v>9282900</v>
      </c>
      <c r="C397" s="222">
        <v>9282900</v>
      </c>
      <c r="D397" s="222">
        <v>9282900</v>
      </c>
    </row>
    <row r="398" spans="1:4" x14ac:dyDescent="0.35">
      <c r="A398" t="s">
        <v>4922</v>
      </c>
      <c r="B398" s="222">
        <v>9282902</v>
      </c>
      <c r="C398" s="222">
        <v>9282901</v>
      </c>
      <c r="D398" s="222">
        <v>9282902</v>
      </c>
    </row>
    <row r="400" spans="1:4" x14ac:dyDescent="0.35">
      <c r="A400" s="907" t="s">
        <v>4923</v>
      </c>
      <c r="B400" s="907"/>
    </row>
    <row r="401" spans="1:4" x14ac:dyDescent="0.35">
      <c r="A401" s="680"/>
      <c r="B401" s="680" t="s">
        <v>4885</v>
      </c>
      <c r="C401" t="s">
        <v>4884</v>
      </c>
      <c r="D401" t="s">
        <v>4883</v>
      </c>
    </row>
    <row r="402" spans="1:4" x14ac:dyDescent="0.35">
      <c r="A402" t="s">
        <v>629</v>
      </c>
      <c r="B402" s="222">
        <v>9339523</v>
      </c>
      <c r="C402" s="222">
        <v>9339523</v>
      </c>
      <c r="D402" s="222">
        <v>9339585</v>
      </c>
    </row>
    <row r="403" spans="1:4" x14ac:dyDescent="0.35">
      <c r="A403" t="s">
        <v>69</v>
      </c>
      <c r="B403" s="222">
        <v>9339583</v>
      </c>
      <c r="C403" s="222">
        <v>9339583</v>
      </c>
      <c r="D403" s="222">
        <v>9339586</v>
      </c>
    </row>
    <row r="404" spans="1:4" x14ac:dyDescent="0.35">
      <c r="A404" t="s">
        <v>67</v>
      </c>
      <c r="B404" s="222">
        <v>9339584</v>
      </c>
      <c r="C404" s="222">
        <v>9339584</v>
      </c>
      <c r="D404" s="222">
        <v>9339587</v>
      </c>
    </row>
  </sheetData>
  <mergeCells count="70">
    <mergeCell ref="A390:B390"/>
    <mergeCell ref="A371:B371"/>
    <mergeCell ref="D371:E371"/>
    <mergeCell ref="A377:D377"/>
    <mergeCell ref="D271:I271"/>
    <mergeCell ref="F377:I377"/>
    <mergeCell ref="A383:B383"/>
    <mergeCell ref="A361:B361"/>
    <mergeCell ref="D361:E361"/>
    <mergeCell ref="A366:B366"/>
    <mergeCell ref="D366:E366"/>
    <mergeCell ref="D242:H242"/>
    <mergeCell ref="A259:D259"/>
    <mergeCell ref="A354:D354"/>
    <mergeCell ref="F354:I354"/>
    <mergeCell ref="A271:C271"/>
    <mergeCell ref="A346:D346"/>
    <mergeCell ref="F346:I346"/>
    <mergeCell ref="A247:B247"/>
    <mergeCell ref="A253:B253"/>
    <mergeCell ref="A296:B296"/>
    <mergeCell ref="A343:F345"/>
    <mergeCell ref="A300:B300"/>
    <mergeCell ref="D300:E300"/>
    <mergeCell ref="A305:B305"/>
    <mergeCell ref="A309:B309"/>
    <mergeCell ref="A121:B121"/>
    <mergeCell ref="A126:B126"/>
    <mergeCell ref="A131:C131"/>
    <mergeCell ref="A147:B147"/>
    <mergeCell ref="A234:B234"/>
    <mergeCell ref="A2:D2"/>
    <mergeCell ref="A3:D3"/>
    <mergeCell ref="A12:B12"/>
    <mergeCell ref="A17:B17"/>
    <mergeCell ref="A21:B21"/>
    <mergeCell ref="D12:E12"/>
    <mergeCell ref="D17:E17"/>
    <mergeCell ref="A400:B400"/>
    <mergeCell ref="J243:K243"/>
    <mergeCell ref="J249:K249"/>
    <mergeCell ref="J255:K255"/>
    <mergeCell ref="A26:D26"/>
    <mergeCell ref="A47:D47"/>
    <mergeCell ref="A167:B167"/>
    <mergeCell ref="A172:B172"/>
    <mergeCell ref="A177:B177"/>
    <mergeCell ref="A209:B209"/>
    <mergeCell ref="A215:B215"/>
    <mergeCell ref="A182:C182"/>
    <mergeCell ref="A187:C187"/>
    <mergeCell ref="A204:B204"/>
    <mergeCell ref="A153:C153"/>
    <mergeCell ref="A160:C160"/>
    <mergeCell ref="A55:D55"/>
    <mergeCell ref="A230:E230"/>
    <mergeCell ref="D233:H233"/>
    <mergeCell ref="A75:C75"/>
    <mergeCell ref="A79:C79"/>
    <mergeCell ref="A83:C83"/>
    <mergeCell ref="A87:C87"/>
    <mergeCell ref="A91:C91"/>
    <mergeCell ref="A96:C96"/>
    <mergeCell ref="A101:C101"/>
    <mergeCell ref="A192:B192"/>
    <mergeCell ref="A198:B198"/>
    <mergeCell ref="A105:C105"/>
    <mergeCell ref="A109:C109"/>
    <mergeCell ref="A113:C113"/>
    <mergeCell ref="A117:B117"/>
  </mergeCell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Лист40">
    <tabColor theme="9"/>
  </sheetPr>
  <dimension ref="A1:L38"/>
  <sheetViews>
    <sheetView showRowColHeaders="0" zoomScale="70" zoomScaleNormal="70" workbookViewId="0">
      <pane ySplit="1" topLeftCell="A2" activePane="bottomLeft" state="frozen"/>
      <selection pane="bottomLeft" activeCell="C8" sqref="C8"/>
    </sheetView>
  </sheetViews>
  <sheetFormatPr defaultColWidth="9.1796875" defaultRowHeight="14.5" x14ac:dyDescent="0.35"/>
  <cols>
    <col min="1" max="1" width="13.26953125" style="13" customWidth="1"/>
    <col min="2" max="2" width="24.7265625" style="543" customWidth="1"/>
    <col min="3" max="3" width="64.453125" style="13" customWidth="1"/>
    <col min="4" max="4" width="9.1796875" style="13"/>
    <col min="5" max="5" width="13.36328125" style="13" customWidth="1"/>
    <col min="6" max="7" width="5.6328125" style="13" customWidth="1"/>
    <col min="8" max="8" width="24.6328125" style="543" customWidth="1"/>
    <col min="9" max="9" width="60.6328125" style="13" customWidth="1"/>
    <col min="10" max="10" width="9.1796875" style="13"/>
    <col min="11" max="11" width="13.36328125" style="13" customWidth="1"/>
    <col min="12" max="12" width="24.1796875" style="13" customWidth="1"/>
    <col min="13" max="16384" width="9.1796875" style="13"/>
  </cols>
  <sheetData>
    <row r="1" spans="1:12" s="192" customFormat="1" ht="75.650000000000006" customHeight="1" x14ac:dyDescent="0.35">
      <c r="A1" s="691" t="s">
        <v>601</v>
      </c>
      <c r="B1" s="691"/>
      <c r="C1" s="691"/>
      <c r="D1" s="691"/>
      <c r="E1" s="691"/>
      <c r="F1" s="691"/>
      <c r="G1" s="691"/>
      <c r="H1" s="691"/>
      <c r="I1" s="691"/>
      <c r="J1" s="691"/>
      <c r="K1" s="691"/>
      <c r="L1" s="691"/>
    </row>
    <row r="2" spans="1:12" ht="172.5" customHeight="1" x14ac:dyDescent="0.35">
      <c r="B2" s="602"/>
    </row>
    <row r="3" spans="1:12" ht="19" customHeight="1" x14ac:dyDescent="0.35"/>
    <row r="4" spans="1:12" ht="30.5" customHeight="1" thickBot="1" x14ac:dyDescent="0.4"/>
    <row r="5" spans="1:12" ht="18.5" customHeight="1" x14ac:dyDescent="0.35">
      <c r="B5" s="561" t="s">
        <v>206</v>
      </c>
      <c r="C5" s="275" t="s">
        <v>390</v>
      </c>
      <c r="D5" s="737">
        <v>1</v>
      </c>
      <c r="E5" s="739">
        <f>SUM(E11:E13)</f>
        <v>76497.03</v>
      </c>
      <c r="H5" s="911"/>
      <c r="I5" s="912"/>
      <c r="J5" s="913"/>
      <c r="K5" s="739">
        <f>SUM(K10:K11)</f>
        <v>16117.060000000001</v>
      </c>
    </row>
    <row r="6" spans="1:12" ht="18.5" customHeight="1" x14ac:dyDescent="0.35">
      <c r="B6" s="603" t="s">
        <v>428</v>
      </c>
      <c r="C6" s="145" t="s">
        <v>393</v>
      </c>
      <c r="D6" s="738"/>
      <c r="E6" s="740"/>
      <c r="H6" s="545" t="s">
        <v>176</v>
      </c>
      <c r="I6" s="914" t="s">
        <v>177</v>
      </c>
      <c r="J6" s="915"/>
      <c r="K6" s="740"/>
    </row>
    <row r="7" spans="1:12" ht="18.5" customHeight="1" x14ac:dyDescent="0.35">
      <c r="B7" s="603" t="s">
        <v>186</v>
      </c>
      <c r="C7" s="145" t="s">
        <v>613</v>
      </c>
      <c r="D7" s="738"/>
      <c r="E7" s="740"/>
      <c r="H7" s="841"/>
      <c r="I7" s="842"/>
      <c r="J7" s="842"/>
      <c r="K7" s="843"/>
    </row>
    <row r="8" spans="1:12" ht="18.5" customHeight="1" x14ac:dyDescent="0.35">
      <c r="B8" s="603" t="s">
        <v>80</v>
      </c>
      <c r="C8" s="145" t="s">
        <v>82</v>
      </c>
      <c r="D8" s="921"/>
      <c r="E8" s="922"/>
      <c r="H8" s="673"/>
      <c r="I8" s="674"/>
      <c r="J8" s="674"/>
      <c r="K8" s="675"/>
    </row>
    <row r="9" spans="1:12" x14ac:dyDescent="0.35">
      <c r="B9" s="841"/>
      <c r="C9" s="842"/>
      <c r="D9" s="842"/>
      <c r="E9" s="843"/>
      <c r="H9" s="558" t="s">
        <v>9</v>
      </c>
      <c r="I9" s="35" t="s">
        <v>10</v>
      </c>
      <c r="J9" s="35" t="s">
        <v>16</v>
      </c>
      <c r="K9" s="49" t="s">
        <v>11</v>
      </c>
    </row>
    <row r="10" spans="1:12" ht="30.5" customHeight="1" x14ac:dyDescent="0.35">
      <c r="B10" s="558" t="s">
        <v>9</v>
      </c>
      <c r="C10" s="35" t="s">
        <v>10</v>
      </c>
      <c r="D10" s="35" t="s">
        <v>16</v>
      </c>
      <c r="E10" s="49" t="s">
        <v>11</v>
      </c>
      <c r="H10" s="540">
        <f>VLOOKUP(I6,DoorSystem!$A$18:$B$19,2,0)</f>
        <v>9130038</v>
      </c>
      <c r="I10" s="424" t="str">
        <f>VLOOKUP(H10,Цены!$A:$B,2,0)</f>
        <v>Ручка-профиль, толщина двери 15-16 мм, L2500 мм, с перфорацией, алюминий анодированный</v>
      </c>
      <c r="J10" s="515">
        <f>VLOOKUP(C7,DoorSystem!$D$251:$E$253,2,0)</f>
        <v>3</v>
      </c>
      <c r="K10" s="426">
        <f>IFERROR(VLOOKUP(H10,Sale!$A:$E,5,0),VLOOKUP(H10,Цены!$A:$G,7,0))*J10</f>
        <v>12273.51</v>
      </c>
    </row>
    <row r="11" spans="1:12" ht="30.5" customHeight="1" thickBot="1" x14ac:dyDescent="0.4">
      <c r="B11" s="540">
        <f>VLOOKUP(C5,DoorSystem!A232:C233,MATCH(C8,DoorSystem!A231:C231,0),0)</f>
        <v>9278657</v>
      </c>
      <c r="C11" s="424" t="str">
        <f>VLOOKUP(B11,Цены!$A:$B,2,0)</f>
        <v>Комплект профилей TopLine XL strong/STB19.0, L4000 мм, алюминий анодированный</v>
      </c>
      <c r="D11" s="515">
        <f>D5</f>
        <v>1</v>
      </c>
      <c r="E11" s="426">
        <f>IFERROR(VLOOKUP(B11,Sale!$A:$E,5,0),VLOOKUP(B11,Цены!$A:$G,7,0))*D11</f>
        <v>39841.919999999998</v>
      </c>
      <c r="H11" s="541">
        <f>VLOOKUP(I6,DoorSystem!$A$22:$B$23,2,0)</f>
        <v>9130062</v>
      </c>
      <c r="I11" s="438" t="str">
        <f>VLOOKUP(H11,Цены!$A:$B,2,0)</f>
        <v>U-образный концевой профиль, толщина двери 15-16 мм, L2500 мм, с перфорацией, алюминий анодированный</v>
      </c>
      <c r="J11" s="450">
        <f>VLOOKUP(C7,DoorSystem!$D$256:$E$258,2,0)</f>
        <v>1</v>
      </c>
      <c r="K11" s="432">
        <f>IFERROR(VLOOKUP(H11,Sale!$A:$E,5,0),VLOOKUP(H11,Цены!$A:$G,7,0))*J11</f>
        <v>3843.55</v>
      </c>
    </row>
    <row r="12" spans="1:12" ht="30.5" customHeight="1" x14ac:dyDescent="0.35">
      <c r="B12" s="540">
        <f>VLOOKUP(C6,DoorSystem!$D$235:$H$239,MATCH(C7,DoorSystem!$D$234:$H$234,0),0)</f>
        <v>9275794</v>
      </c>
      <c r="C12" s="424" t="str">
        <f>VLOOKUP(B12,Цены!$A:$B,2,0)</f>
        <v>Комплект фурнитуры TopLine XL для 2 дверей, STB19/17мм, толщина двери 22-30 мм, 80 кг</v>
      </c>
      <c r="D12" s="515">
        <f>D5</f>
        <v>1</v>
      </c>
      <c r="E12" s="426">
        <f>IFERROR(VLOOKUP(B12,Sale!$A:$E,5,0),VLOOKUP(B12,Цены!$A:$G,7,0))*D12</f>
        <v>25309.760000000002</v>
      </c>
    </row>
    <row r="13" spans="1:12" ht="30.5" customHeight="1" thickBot="1" x14ac:dyDescent="0.4">
      <c r="B13" s="541">
        <f>VLOOKUP(C6,CHOOSE(IF(C8="Серебристый",1,IF(C8="Черный",2,3)),DoorSystem!N253:Q257,DoorSystem!N260:Q264),MATCH(C7,DoorSystem!N252:Q252,0),0)</f>
        <v>9276732</v>
      </c>
      <c r="C13" s="438" t="str">
        <f>VLOOKUP(B13,Цены!$A:$B,2,0)</f>
        <v>Комплект демпферов Silent System TopLine XL для 2 дверей, 30-80 кг</v>
      </c>
      <c r="D13" s="450">
        <f>D5</f>
        <v>1</v>
      </c>
      <c r="E13" s="432">
        <f>IFERROR(VLOOKUP(B13,Sale!$A:$E,5,0),VLOOKUP(B13,Цены!$A:$G,7,0))*D13</f>
        <v>11345.35</v>
      </c>
    </row>
    <row r="14" spans="1:12" ht="18.5" x14ac:dyDescent="0.35">
      <c r="B14" s="604"/>
      <c r="C14" s="271"/>
      <c r="D14" s="271"/>
      <c r="E14" s="271"/>
      <c r="H14" s="548" t="s">
        <v>9</v>
      </c>
      <c r="I14" s="17" t="s">
        <v>10</v>
      </c>
      <c r="J14" s="17" t="s">
        <v>16</v>
      </c>
      <c r="K14" s="18" t="s">
        <v>11</v>
      </c>
    </row>
    <row r="15" spans="1:12" ht="30.5" customHeight="1" thickBot="1" x14ac:dyDescent="0.4">
      <c r="B15" s="604"/>
      <c r="C15" s="271"/>
      <c r="D15" s="271"/>
      <c r="E15" s="271"/>
      <c r="H15" s="541">
        <v>9252651</v>
      </c>
      <c r="I15" s="438" t="str">
        <f>VLOOKUP(H15,Цены!$A:$B,2,0)</f>
        <v>Комплект стяжек-выпрямителей, алюминий</v>
      </c>
      <c r="J15" s="516">
        <f>VLOOKUP(C7,DoorSystem!$H$251:$I$253,2,0)</f>
        <v>2</v>
      </c>
      <c r="K15" s="517">
        <f>IFERROR(VLOOKUP(H15,Sale!$A:$E,5,0),VLOOKUP(H15,Цены!$A:$G,7,0))*J15</f>
        <v>12153.720000000001</v>
      </c>
    </row>
    <row r="16" spans="1:12" ht="18.5" customHeight="1" x14ac:dyDescent="0.35">
      <c r="B16" s="544" t="s">
        <v>80</v>
      </c>
      <c r="C16" s="322" t="s">
        <v>277</v>
      </c>
      <c r="D16" s="918"/>
      <c r="E16" s="739">
        <f>SUM(E20:E20)</f>
        <v>3690.19</v>
      </c>
    </row>
    <row r="17" spans="1:12" ht="18.5" customHeight="1" x14ac:dyDescent="0.35">
      <c r="B17" s="566"/>
      <c r="C17" s="329"/>
      <c r="D17" s="919"/>
      <c r="E17" s="740"/>
    </row>
    <row r="18" spans="1:12" x14ac:dyDescent="0.35">
      <c r="B18" s="916"/>
      <c r="C18" s="917"/>
      <c r="D18" s="917"/>
      <c r="E18" s="843"/>
    </row>
    <row r="19" spans="1:12" x14ac:dyDescent="0.35">
      <c r="B19" s="558" t="s">
        <v>9</v>
      </c>
      <c r="C19" s="35" t="s">
        <v>10</v>
      </c>
      <c r="D19" s="35" t="s">
        <v>16</v>
      </c>
      <c r="E19" s="49" t="s">
        <v>11</v>
      </c>
    </row>
    <row r="20" spans="1:12" ht="30.5" customHeight="1" thickBot="1" x14ac:dyDescent="0.6">
      <c r="B20" s="541">
        <f>VLOOKUP(C5,DoorSystem!E260:H261,MATCH(C16,DoorSystem!E259:H259,0),0)</f>
        <v>9209403</v>
      </c>
      <c r="C20" s="438" t="str">
        <f>VLOOKUP(B20,Цены!$A:$B,2,0)</f>
        <v>Комплект декоративного профиля SlideLine M, L4000 мм, H25 мм, под приклеивание, цвет черный</v>
      </c>
      <c r="D20" s="450">
        <v>1</v>
      </c>
      <c r="E20" s="432">
        <f>IFERROR(VLOOKUP(B20,Sale!$A:$E,5,0),VLOOKUP(B20,Цены!$A:$G,7,0))*D20</f>
        <v>3690.19</v>
      </c>
      <c r="H20" s="920" t="s">
        <v>621</v>
      </c>
      <c r="I20" s="920"/>
      <c r="J20" s="910">
        <f>SUM(DoorSystem!$E$268:$I$268)</f>
        <v>76497.03</v>
      </c>
      <c r="K20" s="910"/>
    </row>
    <row r="21" spans="1:12" x14ac:dyDescent="0.35">
      <c r="B21" s="203"/>
      <c r="C21" s="44"/>
      <c r="D21" s="32"/>
      <c r="E21" s="45"/>
    </row>
    <row r="23" spans="1:12" s="196" customFormat="1" ht="28.5" x14ac:dyDescent="0.35">
      <c r="A23" s="752" t="s">
        <v>174</v>
      </c>
      <c r="B23" s="752"/>
      <c r="C23" s="752"/>
      <c r="D23" s="752"/>
      <c r="E23" s="752"/>
      <c r="F23" s="752"/>
      <c r="G23" s="752"/>
      <c r="H23" s="752"/>
      <c r="I23" s="752"/>
      <c r="J23" s="752"/>
      <c r="K23" s="752"/>
      <c r="L23" s="752"/>
    </row>
    <row r="24" spans="1:12" ht="86.25" customHeight="1" thickBot="1" x14ac:dyDescent="0.4"/>
    <row r="25" spans="1:12" x14ac:dyDescent="0.35">
      <c r="B25" s="548" t="s">
        <v>9</v>
      </c>
      <c r="C25" s="17" t="s">
        <v>10</v>
      </c>
      <c r="D25" s="17" t="s">
        <v>16</v>
      </c>
      <c r="E25" s="18" t="s">
        <v>11</v>
      </c>
      <c r="H25" s="548" t="s">
        <v>9</v>
      </c>
      <c r="I25" s="17" t="s">
        <v>10</v>
      </c>
      <c r="J25" s="17" t="s">
        <v>16</v>
      </c>
      <c r="K25" s="18" t="s">
        <v>11</v>
      </c>
    </row>
    <row r="26" spans="1:12" ht="30.5" customHeight="1" thickBot="1" x14ac:dyDescent="0.4">
      <c r="B26" s="541">
        <v>9278801</v>
      </c>
      <c r="C26" s="438" t="str">
        <f>VLOOKUP(B26,Цены!$A:$B,2,0)</f>
        <v>Декоративный профиль TopLine XL для передней двери, L2000 мм, пластик, цвет серый</v>
      </c>
      <c r="D26" s="434">
        <v>1</v>
      </c>
      <c r="E26" s="432">
        <f>IFERROR(VLOOKUP(B26,Sale!$A:$E,5,0),VLOOKUP(B26,Цены!$A:$G,7,0))*D26</f>
        <v>2896.74</v>
      </c>
      <c r="H26" s="541">
        <v>9277155</v>
      </c>
      <c r="I26" s="438" t="str">
        <f>VLOOKUP(H26,Цены!$A:$B,2,0)</f>
        <v>Комплект соединительных пластин с крепежом для наборных дверей, малые, сталь оцинкованная</v>
      </c>
      <c r="J26" s="434">
        <v>1</v>
      </c>
      <c r="K26" s="432">
        <f>IFERROR(VLOOKUP(H26,Sale!$A:$E,5,0),VLOOKUP(H26,Цены!$A:$G,7,0))*J26</f>
        <v>326.78000000000003</v>
      </c>
    </row>
    <row r="30" spans="1:12" ht="86" customHeight="1" thickBot="1" x14ac:dyDescent="0.4"/>
    <row r="31" spans="1:12" x14ac:dyDescent="0.35">
      <c r="B31" s="548" t="s">
        <v>9</v>
      </c>
      <c r="C31" s="17" t="s">
        <v>10</v>
      </c>
      <c r="D31" s="17" t="s">
        <v>16</v>
      </c>
      <c r="E31" s="18" t="s">
        <v>11</v>
      </c>
      <c r="H31" s="548" t="s">
        <v>9</v>
      </c>
      <c r="I31" s="17" t="s">
        <v>10</v>
      </c>
      <c r="J31" s="17" t="s">
        <v>16</v>
      </c>
      <c r="K31" s="18" t="s">
        <v>11</v>
      </c>
    </row>
    <row r="32" spans="1:12" ht="30.5" customHeight="1" thickBot="1" x14ac:dyDescent="0.4">
      <c r="B32" s="541">
        <v>40438</v>
      </c>
      <c r="C32" s="438" t="str">
        <f>VLOOKUP(B32,Цены!$A:$B,2,0)</f>
        <v>Опора регулируемая для шкафов, высота 60-80 мм, монтаж на боковую панель, сталь / пластик, цвет белый</v>
      </c>
      <c r="D32" s="434">
        <v>1</v>
      </c>
      <c r="E32" s="432">
        <f>IFERROR(VLOOKUP(B32,Sale!$A:$E,5,0),VLOOKUP(B32,Цены!$A:$G,7,0))*D32</f>
        <v>1063.1400000000001</v>
      </c>
      <c r="H32" s="541">
        <v>9277156</v>
      </c>
      <c r="I32" s="438" t="str">
        <f>VLOOKUP(H32,Цены!$A:$B,2,0)</f>
        <v>Комплект соединительных пластин с крепежом для наборных дверей, большие, сталь оцинкованная</v>
      </c>
      <c r="J32" s="434">
        <v>1</v>
      </c>
      <c r="K32" s="432">
        <f>IFERROR(VLOOKUP(H32,Sale!$A:$E,5,0),VLOOKUP(H32,Цены!$A:$G,7,0))*J32</f>
        <v>592.30999999999995</v>
      </c>
    </row>
    <row r="36" spans="2:5" ht="86.5" customHeight="1" thickBot="1" x14ac:dyDescent="0.4"/>
    <row r="37" spans="2:5" x14ac:dyDescent="0.35">
      <c r="B37" s="548" t="s">
        <v>9</v>
      </c>
      <c r="C37" s="17" t="s">
        <v>10</v>
      </c>
      <c r="D37" s="17" t="s">
        <v>16</v>
      </c>
      <c r="E37" s="18" t="s">
        <v>11</v>
      </c>
    </row>
    <row r="38" spans="2:5" ht="30.5" customHeight="1" thickBot="1" x14ac:dyDescent="0.4">
      <c r="B38" s="541">
        <v>9280180</v>
      </c>
      <c r="C38" s="438" t="str">
        <f>VLOOKUP(B38,Цены!$A:$B,2,0)</f>
        <v>Комплект стяжек-выпрямителей для тонких дверей толщиной 10-12 мм, алюминий</v>
      </c>
      <c r="D38" s="434">
        <v>1</v>
      </c>
      <c r="E38" s="432">
        <f>IFERROR(VLOOKUP(B38,Sale!$A:$E,5,0),VLOOKUP(B38,Цены!$A:$G,7,0))*D38</f>
        <v>13385.09</v>
      </c>
    </row>
  </sheetData>
  <sheetProtection algorithmName="SHA-512" hashValue="U7UeZbvblpbnN6JxNWhk8U5XAjjkjT5wqPFLDpArhMmlr2pJKSREpgpGdcS5iAoVgREIhOLoTEoEHNqm2ScezA==" saltValue="4zbOyBLeqW0t44v25+PeZQ==" spinCount="100000" sheet="1" objects="1" scenarios="1"/>
  <mergeCells count="15">
    <mergeCell ref="A1:L1"/>
    <mergeCell ref="D5:D7"/>
    <mergeCell ref="E5:E7"/>
    <mergeCell ref="J20:K20"/>
    <mergeCell ref="A23:L23"/>
    <mergeCell ref="K5:K6"/>
    <mergeCell ref="H7:K7"/>
    <mergeCell ref="H5:J5"/>
    <mergeCell ref="I6:J6"/>
    <mergeCell ref="B9:E9"/>
    <mergeCell ref="E16:E17"/>
    <mergeCell ref="B18:E18"/>
    <mergeCell ref="D16:D17"/>
    <mergeCell ref="H20:I20"/>
    <mergeCell ref="D8:E8"/>
  </mergeCells>
  <dataValidations count="6">
    <dataValidation type="list" allowBlank="1" showErrorMessage="1" prompt="Выбрать тип петли" sqref="C6" xr:uid="{00000000-0002-0000-1900-000000000000}">
      <formula1>"Толщина двери 18-30 мм / вес до 35 кг,Толщина двери 18-30 мм / вес до 60 кг,Толщина двери 22-30 мм / вес до 80 кг,Толщина двери 32-40 мм / вес до 100 кг,Толщина двери 40-50 мм / вес до 100 кг"</formula1>
    </dataValidation>
    <dataValidation type="list" allowBlank="1" showErrorMessage="1" prompt="Выбрать тип петли" sqref="C5" xr:uid="{00000000-0002-0000-1900-000001000000}">
      <formula1>"Длина профиля 2300 мм,Длина профиля 4000 мм,"</formula1>
    </dataValidation>
    <dataValidation type="list" allowBlank="1" showInputMessage="1" showErrorMessage="1" sqref="I6" xr:uid="{00000000-0002-0000-1900-000002000000}">
      <formula1>"Для толщины дверей 16мм,Для толщины дверей 19мм,"</formula1>
    </dataValidation>
    <dataValidation type="list" allowBlank="1" showInputMessage="1" showErrorMessage="1" sqref="C16" xr:uid="{AEA68FBA-2DFA-4F2E-83D0-DEFE3AE02F86}">
      <formula1>"Белый,Черный,"</formula1>
    </dataValidation>
    <dataValidation type="list" allowBlank="1" showInputMessage="1" showErrorMessage="1" sqref="C7" xr:uid="{C2D5ED82-38B5-49DD-AC12-33E5FD4F254F}">
      <formula1>"2-х дверный шкаф,3-х дверный шкаф,4-х дверный шкаф,"</formula1>
    </dataValidation>
    <dataValidation type="list" allowBlank="1" showInputMessage="1" showErrorMessage="1" sqref="C8" xr:uid="{F091FC8A-5189-4A3C-A324-095A342ACB5E}">
      <formula1>"Черный,Серебристый"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4218" r:id="rId4" name="Check Box 10">
              <controlPr defaultSize="0" autoFill="0" autoLine="0" autoPict="0">
                <anchor>
                  <from>
                    <xdr:col>7</xdr:col>
                    <xdr:colOff>19050</xdr:colOff>
                    <xdr:row>11</xdr:row>
                    <xdr:rowOff>336550</xdr:rowOff>
                  </from>
                  <to>
                    <xdr:col>8</xdr:col>
                    <xdr:colOff>4184650</xdr:colOff>
                    <xdr:row>12</xdr:row>
                    <xdr:rowOff>361950</xdr:rowOff>
                  </to>
                </anchor>
              </controlPr>
            </control>
          </mc:Choice>
        </mc:AlternateContent>
        <mc:AlternateContent xmlns:mc="http://schemas.openxmlformats.org/markup-compatibility/2006">
          <mc:Choice Requires="x14">
            <control shapeId="94217" r:id="rId5" name="Check Box 9">
              <controlPr defaultSize="0" autoFill="0" autoLine="0" autoPict="0">
                <anchor>
                  <from>
                    <xdr:col>7</xdr:col>
                    <xdr:colOff>19050</xdr:colOff>
                    <xdr:row>2</xdr:row>
                    <xdr:rowOff>165100</xdr:rowOff>
                  </from>
                  <to>
                    <xdr:col>8</xdr:col>
                    <xdr:colOff>3854450</xdr:colOff>
                    <xdr:row>4</xdr:row>
                    <xdr:rowOff>0</xdr:rowOff>
                  </to>
                </anchor>
              </controlPr>
            </control>
          </mc:Choice>
        </mc:AlternateContent>
        <mc:AlternateContent xmlns:mc="http://schemas.openxmlformats.org/markup-compatibility/2006">
          <mc:Choice Requires="x14">
            <control shapeId="94219" r:id="rId6" name="Check Box 11">
              <controlPr defaultSize="0" autoFill="0" autoLine="0" autoPict="0">
                <anchor>
                  <from>
                    <xdr:col>0</xdr:col>
                    <xdr:colOff>901700</xdr:colOff>
                    <xdr:row>13</xdr:row>
                    <xdr:rowOff>127000</xdr:rowOff>
                  </from>
                  <to>
                    <xdr:col>3</xdr:col>
                    <xdr:colOff>596900</xdr:colOff>
                    <xdr:row>14</xdr:row>
                    <xdr:rowOff>279400</xdr:rowOff>
                  </to>
                </anchor>
              </controlPr>
            </control>
          </mc:Choice>
        </mc:AlternateContent>
      </controls>
    </mc:Choice>
  </mc:AlternateContent>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Лист41">
    <tabColor theme="9"/>
  </sheetPr>
  <dimension ref="A1:L49"/>
  <sheetViews>
    <sheetView showRowColHeaders="0" zoomScale="70" zoomScaleNormal="70" workbookViewId="0">
      <pane ySplit="1" topLeftCell="A2" activePane="bottomLeft" state="frozen"/>
      <selection pane="bottomLeft" activeCell="I47" sqref="I47"/>
    </sheetView>
  </sheetViews>
  <sheetFormatPr defaultColWidth="9.1796875" defaultRowHeight="14.5" x14ac:dyDescent="0.35"/>
  <cols>
    <col min="1" max="1" width="13.26953125" style="13" customWidth="1"/>
    <col min="2" max="2" width="25.453125" style="543" customWidth="1"/>
    <col min="3" max="3" width="64.453125" style="13" customWidth="1"/>
    <col min="4" max="4" width="9.1796875" style="13"/>
    <col min="5" max="5" width="13.36328125" style="13" customWidth="1"/>
    <col min="6" max="7" width="4.6328125" style="13" customWidth="1"/>
    <col min="8" max="8" width="24.6328125" style="543" customWidth="1"/>
    <col min="9" max="9" width="60.6328125" style="13" customWidth="1"/>
    <col min="10" max="10" width="8.1796875" style="13" customWidth="1"/>
    <col min="11" max="11" width="13.36328125" style="13" customWidth="1"/>
    <col min="12" max="16384" width="9.1796875" style="13"/>
  </cols>
  <sheetData>
    <row r="1" spans="1:12" s="192" customFormat="1" ht="69.75" customHeight="1" x14ac:dyDescent="0.35">
      <c r="A1" s="691" t="s">
        <v>602</v>
      </c>
      <c r="B1" s="691"/>
      <c r="C1" s="691"/>
      <c r="D1" s="691"/>
      <c r="E1" s="691"/>
      <c r="F1" s="691"/>
      <c r="G1" s="691"/>
      <c r="H1" s="691"/>
      <c r="I1" s="691"/>
      <c r="J1" s="691"/>
      <c r="K1" s="691"/>
      <c r="L1" s="691"/>
    </row>
    <row r="2" spans="1:12" ht="172.5" customHeight="1" x14ac:dyDescent="0.35">
      <c r="C2"/>
    </row>
    <row r="3" spans="1:12" ht="15.5" customHeight="1" x14ac:dyDescent="0.35"/>
    <row r="4" spans="1:12" ht="25.5" customHeight="1" thickBot="1" x14ac:dyDescent="0.4"/>
    <row r="5" spans="1:12" ht="18.5" customHeight="1" x14ac:dyDescent="0.35">
      <c r="B5" s="544" t="s">
        <v>206</v>
      </c>
      <c r="C5" s="270" t="s">
        <v>389</v>
      </c>
      <c r="D5" s="737">
        <v>1</v>
      </c>
      <c r="E5" s="739">
        <f>SUM(E11:E13)</f>
        <v>29205.77</v>
      </c>
      <c r="H5" s="911"/>
      <c r="I5" s="912"/>
      <c r="J5" s="913"/>
      <c r="K5" s="739">
        <f>SUM(K9:K10)</f>
        <v>16117.060000000001</v>
      </c>
    </row>
    <row r="6" spans="1:12" ht="18.5" customHeight="1" x14ac:dyDescent="0.35">
      <c r="B6" s="545" t="s">
        <v>186</v>
      </c>
      <c r="C6" s="145" t="s">
        <v>624</v>
      </c>
      <c r="D6" s="738"/>
      <c r="E6" s="740"/>
      <c r="H6" s="545" t="s">
        <v>176</v>
      </c>
      <c r="I6" s="914" t="s">
        <v>177</v>
      </c>
      <c r="J6" s="915"/>
      <c r="K6" s="740"/>
    </row>
    <row r="7" spans="1:12" ht="18.5" customHeight="1" x14ac:dyDescent="0.35">
      <c r="B7" s="605" t="s">
        <v>397</v>
      </c>
      <c r="C7" s="145" t="s">
        <v>399</v>
      </c>
      <c r="D7" s="738"/>
      <c r="E7" s="740"/>
      <c r="H7" s="841"/>
      <c r="I7" s="842"/>
      <c r="J7" s="842"/>
      <c r="K7" s="843"/>
    </row>
    <row r="8" spans="1:12" ht="18.5" customHeight="1" x14ac:dyDescent="0.35">
      <c r="B8" s="545" t="s">
        <v>469</v>
      </c>
      <c r="C8" s="145" t="s">
        <v>470</v>
      </c>
      <c r="D8" s="738"/>
      <c r="E8" s="740"/>
      <c r="H8" s="558" t="s">
        <v>9</v>
      </c>
      <c r="I8" s="35" t="s">
        <v>10</v>
      </c>
      <c r="J8" s="35" t="s">
        <v>16</v>
      </c>
      <c r="K8" s="49" t="s">
        <v>11</v>
      </c>
    </row>
    <row r="9" spans="1:12" ht="30.5" customHeight="1" x14ac:dyDescent="0.35">
      <c r="B9" s="841"/>
      <c r="C9" s="842"/>
      <c r="D9" s="842"/>
      <c r="E9" s="843"/>
      <c r="H9" s="540">
        <f>VLOOKUP(I6,DoorSystem!$A$18:$B$19,2,0)</f>
        <v>9130038</v>
      </c>
      <c r="I9" s="424" t="str">
        <f>VLOOKUP(H9,Цены!$A:$B,2,0)</f>
        <v>Ручка-профиль, толщина двери 15-16 мм, L2500 мм, с перфорацией, алюминий анодированный</v>
      </c>
      <c r="J9" s="440">
        <f>VLOOKUP(C6,DoorSystem!$D$285:$E$287,2,0)</f>
        <v>3</v>
      </c>
      <c r="K9" s="426">
        <f>IFERROR(VLOOKUP(H9,Sale!$A:$E,5,0),VLOOKUP(H9,Цены!$A:$G,7,0))*J9</f>
        <v>12273.51</v>
      </c>
    </row>
    <row r="10" spans="1:12" ht="30.5" customHeight="1" thickBot="1" x14ac:dyDescent="0.4">
      <c r="B10" s="558" t="s">
        <v>9</v>
      </c>
      <c r="C10" s="35" t="s">
        <v>10</v>
      </c>
      <c r="D10" s="35" t="s">
        <v>16</v>
      </c>
      <c r="E10" s="49" t="s">
        <v>11</v>
      </c>
      <c r="H10" s="541">
        <f>VLOOKUP(I6,DoorSystem!$A$22:$B$23,2,0)</f>
        <v>9130062</v>
      </c>
      <c r="I10" s="438" t="str">
        <f>VLOOKUP(H10,Цены!$A:$B,2,0)</f>
        <v>U-образный концевой профиль, толщина двери 15-16 мм, L2500 мм, с перфорацией, алюминий анодированный</v>
      </c>
      <c r="J10" s="439">
        <f>VLOOKUP(C6,DoorSystem!$D$290:$E$292,2,0)</f>
        <v>1</v>
      </c>
      <c r="K10" s="432">
        <f>IFERROR(VLOOKUP(H10,Sale!$A:$E,5,0),VLOOKUP(H10,Цены!$A:$G,7,0))*J10</f>
        <v>3843.55</v>
      </c>
    </row>
    <row r="11" spans="1:12" ht="30.5" customHeight="1" x14ac:dyDescent="0.35">
      <c r="B11" s="540">
        <f>VLOOKUP(C5,DoorSystem!A260:B261,2,0)</f>
        <v>9277164</v>
      </c>
      <c r="C11" s="424" t="str">
        <f>VLOOKUP(B11,Цены!$A:$B,2,0)</f>
        <v>Комплект профилей TopLine L/STB11, L2300 мм, алюминий анодированный</v>
      </c>
      <c r="D11" s="440">
        <f>D5</f>
        <v>1</v>
      </c>
      <c r="E11" s="426">
        <f>IFERROR(VLOOKUP(B11,Sale!$A:$E,5,0),VLOOKUP(B11,Цены!$A:$G,7,0))*D11</f>
        <v>11055.949999999999</v>
      </c>
    </row>
    <row r="12" spans="1:12" ht="30.5" customHeight="1" thickBot="1" x14ac:dyDescent="0.4">
      <c r="B12" s="540">
        <f>VLOOKUP(C7,DoorSystem!$D$273:$H$274,MATCH(C6,DoorSystem!$D$272:$H$272,0),0)</f>
        <v>9242711</v>
      </c>
      <c r="C12" s="424" t="str">
        <f>VLOOKUP(B12,Цены!$A:$B,2,0)</f>
        <v>Комплект фурнитуры TopLine L для 2 дверей, передняя слева, толщина двери 18-30 мм, 50 кг</v>
      </c>
      <c r="D12" s="440">
        <f>D5</f>
        <v>1</v>
      </c>
      <c r="E12" s="426">
        <f>IFERROR(VLOOKUP(B12,Sale!$A:$E,5,0),VLOOKUP(B12,Цены!$A:$G,7,0))*D12</f>
        <v>11220.51</v>
      </c>
    </row>
    <row r="13" spans="1:12" ht="30.5" customHeight="1" thickBot="1" x14ac:dyDescent="0.4">
      <c r="B13" s="541">
        <f>VLOOKUP(C8,DoorSystem!$D$277:$H$278,MATCH(C6,DoorSystem!$D$276:$H$276,0),0)</f>
        <v>9242238</v>
      </c>
      <c r="C13" s="438" t="str">
        <f>VLOOKUP(B13,Цены!$A:$B,2,0)</f>
        <v>Комплект демпферов Silent System TopLine L для закрывания, 2 двери, 50 кг, монтаж над верхней панелью</v>
      </c>
      <c r="D13" s="439">
        <f>D5</f>
        <v>1</v>
      </c>
      <c r="E13" s="432">
        <f>IFERROR(VLOOKUP(B13,Sale!$A:$E,5,0),VLOOKUP(B13,Цены!$A:$G,7,0))*D13</f>
        <v>6929.31</v>
      </c>
      <c r="H13" s="548" t="s">
        <v>9</v>
      </c>
      <c r="I13" s="17" t="s">
        <v>10</v>
      </c>
      <c r="J13" s="17" t="s">
        <v>16</v>
      </c>
      <c r="K13" s="18" t="s">
        <v>11</v>
      </c>
    </row>
    <row r="14" spans="1:12" ht="30.5" customHeight="1" thickBot="1" x14ac:dyDescent="0.4">
      <c r="B14" s="606"/>
      <c r="C14" s="150"/>
      <c r="D14" s="150"/>
      <c r="E14" s="150"/>
      <c r="H14" s="541">
        <v>9252651</v>
      </c>
      <c r="I14" s="438" t="str">
        <f>VLOOKUP(H14,Цены!$A:$B,2,0)</f>
        <v>Комплект стяжек-выпрямителей, алюминий</v>
      </c>
      <c r="J14" s="454">
        <f>VLOOKUP(C6,DoorSystem!$H$285:$I$287,2,0)</f>
        <v>2</v>
      </c>
      <c r="K14" s="517">
        <f>IFERROR(VLOOKUP(H14,Sale!$A:$E,5,0),VLOOKUP(H14,Цены!$A:$G,7,0))*J14</f>
        <v>12153.720000000001</v>
      </c>
    </row>
    <row r="15" spans="1:12" ht="19" thickBot="1" x14ac:dyDescent="0.4">
      <c r="B15" s="606"/>
      <c r="C15" s="150"/>
      <c r="D15" s="150"/>
      <c r="E15" s="150"/>
    </row>
    <row r="16" spans="1:12" ht="18.5" customHeight="1" x14ac:dyDescent="0.55000000000000004">
      <c r="B16" s="780"/>
      <c r="C16" s="781"/>
      <c r="D16" s="737">
        <v>1</v>
      </c>
      <c r="E16" s="739">
        <f>SUM(E19:E19)</f>
        <v>3912.9300000000003</v>
      </c>
      <c r="F16" s="151"/>
      <c r="G16" s="151"/>
      <c r="H16" s="607"/>
      <c r="I16" s="151"/>
      <c r="J16" s="151"/>
      <c r="K16" s="151"/>
    </row>
    <row r="17" spans="1:12" ht="15.75" customHeight="1" x14ac:dyDescent="0.55000000000000004">
      <c r="B17" s="895"/>
      <c r="C17" s="896"/>
      <c r="D17" s="738"/>
      <c r="E17" s="740"/>
      <c r="F17" s="151"/>
      <c r="G17" s="151"/>
      <c r="H17" s="607"/>
      <c r="I17" s="151"/>
      <c r="J17" s="151"/>
      <c r="K17" s="151"/>
    </row>
    <row r="18" spans="1:12" ht="15.75" customHeight="1" x14ac:dyDescent="0.55000000000000004">
      <c r="B18" s="558" t="s">
        <v>9</v>
      </c>
      <c r="C18" s="35" t="s">
        <v>10</v>
      </c>
      <c r="D18" s="35" t="s">
        <v>16</v>
      </c>
      <c r="E18" s="49" t="s">
        <v>11</v>
      </c>
      <c r="F18" s="151"/>
      <c r="G18" s="151"/>
      <c r="H18" s="607"/>
      <c r="I18" s="151"/>
      <c r="J18" s="151"/>
      <c r="K18" s="151"/>
    </row>
    <row r="19" spans="1:12" ht="30.5" customHeight="1" thickBot="1" x14ac:dyDescent="0.6">
      <c r="B19" s="541">
        <f>VLOOKUP(C8,DoorSystem!$D$281:$H$282,MATCH(C6,DoorSystem!$D$280:$H$280,0),0)</f>
        <v>9242227</v>
      </c>
      <c r="C19" s="438" t="str">
        <f>VLOOKUP(B19,Цены!$A:$B,2,0)</f>
        <v>Комплект демпферов Silent System TopLine L для открывания, 2 двери, 50 кг</v>
      </c>
      <c r="D19" s="439">
        <f>D16</f>
        <v>1</v>
      </c>
      <c r="E19" s="432">
        <f>IFERROR(VLOOKUP(B19,Sale!$A:$E,5,0),VLOOKUP(B19,Цены!$A:$G,7,0))*D19</f>
        <v>3912.9300000000003</v>
      </c>
      <c r="F19" s="151"/>
      <c r="G19" s="151"/>
      <c r="H19" s="920" t="s">
        <v>621</v>
      </c>
      <c r="I19" s="920"/>
      <c r="J19" s="910">
        <f>SUM(DoorSystem!E299:J299)</f>
        <v>29205.77</v>
      </c>
      <c r="K19" s="910"/>
    </row>
    <row r="20" spans="1:12" ht="25.5" customHeight="1" x14ac:dyDescent="0.55000000000000004">
      <c r="B20" s="606"/>
      <c r="C20" s="150"/>
      <c r="D20" s="150"/>
      <c r="E20" s="150"/>
      <c r="F20" s="151"/>
      <c r="G20" s="151"/>
      <c r="H20" s="607"/>
      <c r="I20" s="151"/>
      <c r="J20" s="151"/>
      <c r="K20" s="151"/>
    </row>
    <row r="21" spans="1:12" ht="15.5" customHeight="1" thickBot="1" x14ac:dyDescent="0.6">
      <c r="B21" s="606"/>
      <c r="C21" s="150"/>
      <c r="D21" s="150"/>
      <c r="E21" s="150"/>
      <c r="F21" s="151"/>
      <c r="G21" s="151"/>
      <c r="H21" s="607"/>
      <c r="I21" s="151"/>
      <c r="J21" s="151"/>
      <c r="K21" s="151"/>
    </row>
    <row r="22" spans="1:12" ht="18.5" customHeight="1" x14ac:dyDescent="0.55000000000000004">
      <c r="B22" s="544" t="s">
        <v>80</v>
      </c>
      <c r="C22" s="322" t="s">
        <v>277</v>
      </c>
      <c r="D22" s="737">
        <v>1</v>
      </c>
      <c r="E22" s="739">
        <f>SUM(E25:E25)</f>
        <v>1969.1000000000001</v>
      </c>
      <c r="F22" s="151"/>
      <c r="G22" s="151"/>
      <c r="H22" s="607"/>
      <c r="I22" s="151"/>
      <c r="J22" s="151"/>
      <c r="K22" s="151"/>
    </row>
    <row r="23" spans="1:12" ht="15.5" customHeight="1" x14ac:dyDescent="0.55000000000000004">
      <c r="B23" s="579"/>
      <c r="C23" s="309"/>
      <c r="D23" s="738"/>
      <c r="E23" s="740"/>
      <c r="F23" s="151"/>
      <c r="G23" s="151"/>
      <c r="H23" s="607"/>
      <c r="I23" s="151"/>
      <c r="J23" s="151"/>
      <c r="K23" s="151"/>
    </row>
    <row r="24" spans="1:12" ht="15.5" customHeight="1" x14ac:dyDescent="0.55000000000000004">
      <c r="B24" s="558" t="s">
        <v>9</v>
      </c>
      <c r="C24" s="35" t="s">
        <v>10</v>
      </c>
      <c r="D24" s="35" t="s">
        <v>16</v>
      </c>
      <c r="E24" s="49" t="s">
        <v>11</v>
      </c>
      <c r="F24" s="151"/>
      <c r="G24" s="151"/>
      <c r="H24" s="607"/>
      <c r="I24" s="151"/>
      <c r="J24" s="151"/>
      <c r="K24" s="151"/>
    </row>
    <row r="25" spans="1:12" ht="30.5" customHeight="1" thickBot="1" x14ac:dyDescent="0.6">
      <c r="B25" s="541">
        <f>VLOOKUP(C5,DoorSystem!D321:F322,MATCH(C22,DoorSystem!D320:F320,0),0)</f>
        <v>9209269</v>
      </c>
      <c r="C25" s="438" t="str">
        <f>VLOOKUP(B25,Цены!$A:$B,2,0)</f>
        <v>Комплект декоративного профиля SlideLine M, L2500 мм, H16 мм, под приклеивание, цвет черный</v>
      </c>
      <c r="D25" s="439">
        <f>D22</f>
        <v>1</v>
      </c>
      <c r="E25" s="432">
        <f>IFERROR(VLOOKUP(B25,Sale!$A:$E,5,0),VLOOKUP(B25,Цены!$A:$G,7,0))*D25</f>
        <v>1969.1000000000001</v>
      </c>
      <c r="F25" s="151"/>
      <c r="G25" s="151"/>
      <c r="H25" s="607"/>
      <c r="I25" s="151"/>
      <c r="J25" s="151"/>
      <c r="K25" s="151"/>
    </row>
    <row r="26" spans="1:12" ht="15.5" customHeight="1" x14ac:dyDescent="0.55000000000000004">
      <c r="B26" s="607"/>
      <c r="C26" s="151"/>
      <c r="D26" s="151"/>
      <c r="E26" s="151"/>
      <c r="F26" s="151"/>
      <c r="G26" s="151"/>
      <c r="H26" s="607"/>
      <c r="I26" s="151"/>
      <c r="J26" s="151"/>
      <c r="K26" s="151"/>
    </row>
    <row r="27" spans="1:12" ht="15.5" customHeight="1" x14ac:dyDescent="0.55000000000000004">
      <c r="B27" s="607"/>
      <c r="C27" s="151"/>
      <c r="D27" s="151"/>
      <c r="E27" s="151"/>
      <c r="F27" s="151"/>
      <c r="G27" s="151"/>
      <c r="H27" s="607"/>
      <c r="I27" s="151"/>
      <c r="J27" s="151"/>
      <c r="K27" s="151"/>
    </row>
    <row r="28" spans="1:12" s="192" customFormat="1" ht="28.5" x14ac:dyDescent="0.35">
      <c r="A28" s="752" t="s">
        <v>259</v>
      </c>
      <c r="B28" s="752"/>
      <c r="C28" s="752"/>
      <c r="D28" s="752"/>
      <c r="E28" s="752"/>
      <c r="F28" s="752"/>
      <c r="G28" s="752"/>
      <c r="H28" s="752"/>
      <c r="I28" s="752"/>
      <c r="J28" s="752"/>
      <c r="K28" s="752"/>
      <c r="L28" s="752"/>
    </row>
    <row r="29" spans="1:12" ht="86.25" customHeight="1" thickBot="1" x14ac:dyDescent="0.4"/>
    <row r="30" spans="1:12" x14ac:dyDescent="0.35">
      <c r="B30" s="548" t="s">
        <v>9</v>
      </c>
      <c r="C30" s="17" t="s">
        <v>10</v>
      </c>
      <c r="D30" s="17" t="s">
        <v>16</v>
      </c>
      <c r="E30" s="18" t="s">
        <v>11</v>
      </c>
      <c r="H30" s="548" t="s">
        <v>9</v>
      </c>
      <c r="I30" s="17" t="s">
        <v>10</v>
      </c>
      <c r="J30" s="17" t="s">
        <v>16</v>
      </c>
      <c r="K30" s="18" t="s">
        <v>11</v>
      </c>
    </row>
    <row r="31" spans="1:12" ht="30.5" customHeight="1" thickBot="1" x14ac:dyDescent="0.4">
      <c r="B31" s="541">
        <v>9277440</v>
      </c>
      <c r="C31" s="438" t="s">
        <v>401</v>
      </c>
      <c r="D31" s="434">
        <v>1</v>
      </c>
      <c r="E31" s="432">
        <f>IFERROR(VLOOKUP(B31,Sale!$A:$E,5,0),VLOOKUP(B31,Цены!$A:$G,7,0))*D31</f>
        <v>769.1099999999999</v>
      </c>
      <c r="H31" s="541">
        <v>9277153</v>
      </c>
      <c r="I31" s="438" t="s">
        <v>400</v>
      </c>
      <c r="J31" s="434">
        <v>1</v>
      </c>
      <c r="K31" s="432">
        <f>IFERROR(VLOOKUP(H31,Sale!$A:$E,5,0),VLOOKUP(H31,Цены!$A:$G,7,0))*J31</f>
        <v>830.86</v>
      </c>
    </row>
    <row r="35" spans="2:11" ht="86.25" customHeight="1" thickBot="1" x14ac:dyDescent="0.4"/>
    <row r="36" spans="2:11" x14ac:dyDescent="0.35">
      <c r="B36" s="548" t="s">
        <v>9</v>
      </c>
      <c r="C36" s="17" t="s">
        <v>10</v>
      </c>
      <c r="D36" s="17" t="s">
        <v>16</v>
      </c>
      <c r="E36" s="18" t="s">
        <v>11</v>
      </c>
      <c r="H36" s="548" t="s">
        <v>9</v>
      </c>
      <c r="I36" s="17" t="s">
        <v>10</v>
      </c>
      <c r="J36" s="17" t="s">
        <v>16</v>
      </c>
      <c r="K36" s="18" t="s">
        <v>11</v>
      </c>
    </row>
    <row r="37" spans="2:11" ht="30.5" customHeight="1" thickBot="1" x14ac:dyDescent="0.4">
      <c r="B37" s="540">
        <v>9265093</v>
      </c>
      <c r="C37" s="424" t="s">
        <v>402</v>
      </c>
      <c r="D37" s="433">
        <v>1</v>
      </c>
      <c r="E37" s="426">
        <f>IFERROR(VLOOKUP(B37,Sale!$A:$E,5,0),VLOOKUP(B37,Цены!$A:$G,7,0))*D37</f>
        <v>641.44999999999993</v>
      </c>
      <c r="H37" s="541">
        <v>9277155</v>
      </c>
      <c r="I37" s="438" t="str">
        <f>VLOOKUP(H37,Цены!$A:$B,2,0)</f>
        <v>Комплект соединительных пластин с крепежом для наборных дверей, малые, сталь оцинкованная</v>
      </c>
      <c r="J37" s="434">
        <v>1</v>
      </c>
      <c r="K37" s="432">
        <f>IFERROR(VLOOKUP(H37,Sale!$A:$E,5,0),VLOOKUP(H37,Цены!$A:$G,7,0))*J37</f>
        <v>326.78000000000003</v>
      </c>
    </row>
    <row r="38" spans="2:11" ht="30.5" customHeight="1" thickBot="1" x14ac:dyDescent="0.4">
      <c r="B38" s="541">
        <v>9265092</v>
      </c>
      <c r="C38" s="438" t="s">
        <v>403</v>
      </c>
      <c r="D38" s="434">
        <v>1</v>
      </c>
      <c r="E38" s="432">
        <f>IFERROR(VLOOKUP(B38,Sale!$A:$E,5,0),VLOOKUP(B38,Цены!$A:$G,7,0))*D38</f>
        <v>712.68999999999994</v>
      </c>
    </row>
    <row r="41" spans="2:11" ht="86.25" customHeight="1" x14ac:dyDescent="0.35"/>
    <row r="42" spans="2:11" ht="15" thickBot="1" x14ac:dyDescent="0.4"/>
    <row r="43" spans="2:11" ht="15" customHeight="1" x14ac:dyDescent="0.35">
      <c r="B43" s="548" t="s">
        <v>9</v>
      </c>
      <c r="C43" s="17" t="s">
        <v>10</v>
      </c>
      <c r="D43" s="17" t="s">
        <v>16</v>
      </c>
      <c r="E43" s="18" t="s">
        <v>11</v>
      </c>
      <c r="H43" s="548" t="s">
        <v>9</v>
      </c>
      <c r="I43" s="17" t="s">
        <v>10</v>
      </c>
      <c r="J43" s="17" t="s">
        <v>16</v>
      </c>
      <c r="K43" s="18" t="s">
        <v>11</v>
      </c>
    </row>
    <row r="44" spans="2:11" ht="30.5" customHeight="1" thickBot="1" x14ac:dyDescent="0.4">
      <c r="B44" s="541">
        <v>40438</v>
      </c>
      <c r="C44" s="438" t="str">
        <f>VLOOKUP(B44,Цены!$A:$B,2,0)</f>
        <v>Опора регулируемая для шкафов, высота 60-80 мм, монтаж на боковую панель, сталь / пластик, цвет белый</v>
      </c>
      <c r="D44" s="434">
        <v>1</v>
      </c>
      <c r="E44" s="432">
        <f>IFERROR(VLOOKUP(B44,Sale!$A:$E,5,0),VLOOKUP(B44,Цены!$A:$G,7,0))*D44</f>
        <v>1063.1400000000001</v>
      </c>
      <c r="H44" s="541">
        <v>9277156</v>
      </c>
      <c r="I44" s="438" t="str">
        <f>VLOOKUP(H44,Цены!$A:$B,2,0)</f>
        <v>Комплект соединительных пластин с крепежом для наборных дверей, большие, сталь оцинкованная</v>
      </c>
      <c r="J44" s="434">
        <v>1</v>
      </c>
      <c r="K44" s="432">
        <f>IFERROR(VLOOKUP(H44,Sale!$A:$E,5,0),VLOOKUP(H44,Цены!$A:$G,7,0))*J44</f>
        <v>592.30999999999995</v>
      </c>
    </row>
    <row r="47" spans="2:11" ht="86.25" customHeight="1" thickBot="1" x14ac:dyDescent="0.4"/>
    <row r="48" spans="2:11" x14ac:dyDescent="0.35">
      <c r="B48" s="548" t="s">
        <v>9</v>
      </c>
      <c r="C48" s="17" t="s">
        <v>10</v>
      </c>
      <c r="D48" s="17" t="s">
        <v>16</v>
      </c>
      <c r="E48" s="18" t="s">
        <v>11</v>
      </c>
    </row>
    <row r="49" spans="2:5" ht="30.5" customHeight="1" thickBot="1" x14ac:dyDescent="0.4">
      <c r="B49" s="541">
        <v>9280180</v>
      </c>
      <c r="C49" s="438" t="str">
        <f>VLOOKUP(B49,Цены!$A:$B,2,0)</f>
        <v>Комплект стяжек-выпрямителей для тонких дверей толщиной 10-12 мм, алюминий</v>
      </c>
      <c r="D49" s="434">
        <v>1</v>
      </c>
      <c r="E49" s="432">
        <f>IFERROR(VLOOKUP(B49,Sale!$A:$E,5,0),VLOOKUP(B49,Цены!$A:$G,7,0))*D49</f>
        <v>13385.09</v>
      </c>
    </row>
  </sheetData>
  <sheetProtection algorithmName="SHA-512" hashValue="6urOP19d5QK8W2RmCFqvv5+BrznqeO07orpvj0pcUJX6tPLgWIWlbHDXwGONMx41Sl4zGYzfgct54dQp9GBNXA==" saltValue="iZrlpG7ifUy7XuOVld2ggQ==" spinCount="100000" sheet="1" objects="1" scenarios="1"/>
  <mergeCells count="16">
    <mergeCell ref="A1:L1"/>
    <mergeCell ref="D16:D17"/>
    <mergeCell ref="E16:E17"/>
    <mergeCell ref="H5:J5"/>
    <mergeCell ref="K5:K6"/>
    <mergeCell ref="I6:J6"/>
    <mergeCell ref="H7:K7"/>
    <mergeCell ref="A28:L28"/>
    <mergeCell ref="B9:E9"/>
    <mergeCell ref="E5:E8"/>
    <mergeCell ref="D5:D8"/>
    <mergeCell ref="B16:C17"/>
    <mergeCell ref="H19:I19"/>
    <mergeCell ref="J19:K19"/>
    <mergeCell ref="D22:D23"/>
    <mergeCell ref="E22:E23"/>
  </mergeCells>
  <dataValidations count="6">
    <dataValidation type="list" allowBlank="1" showInputMessage="1" showErrorMessage="1" sqref="C7" xr:uid="{00000000-0002-0000-1C00-000000000000}">
      <formula1>"Толщина двери 10-16 мм,Толщина двери 18-30 мм,"</formula1>
    </dataValidation>
    <dataValidation type="list" allowBlank="1" showErrorMessage="1" prompt="Выбрать тип петли" sqref="C5" xr:uid="{00000000-0002-0000-1C00-000001000000}">
      <formula1>"Длина профиля 2300 мм,Длина профиля 4000 мм,"</formula1>
    </dataValidation>
    <dataValidation type="list" allowBlank="1" showInputMessage="1" showErrorMessage="1" sqref="C6" xr:uid="{00000000-0002-0000-1C00-000002000000}">
      <formula1>"2-х дверный шкаф передняя дверь слева,2-х дверный шкаф передняя дверь справа,3-х дверный шкаф,"</formula1>
    </dataValidation>
    <dataValidation type="list" allowBlank="1" showInputMessage="1" showErrorMessage="1" sqref="I6" xr:uid="{00000000-0002-0000-1C00-000005000000}">
      <formula1>"Для толщины дверей 16мм,Для толщины дверей 19мм,"</formula1>
    </dataValidation>
    <dataValidation type="list" allowBlank="1" showInputMessage="1" showErrorMessage="1" sqref="C8" xr:uid="{3CFA3A0F-3CE9-4974-A462-B097F931E9BF}">
      <formula1>"Вес фасада до 20 кг,Вес фасада до 50 кг,"</formula1>
    </dataValidation>
    <dataValidation type="list" allowBlank="1" showInputMessage="1" showErrorMessage="1" sqref="C22" xr:uid="{848C9348-EC57-4B16-94DE-1EAE0D04E83B}">
      <formula1>"Белый,Черный,"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7283" r:id="rId4" name="Check Box 3">
              <controlPr defaultSize="0" autoFill="0" autoLine="0" autoPict="0">
                <anchor>
                  <from>
                    <xdr:col>7</xdr:col>
                    <xdr:colOff>12700</xdr:colOff>
                    <xdr:row>10</xdr:row>
                    <xdr:rowOff>171450</xdr:rowOff>
                  </from>
                  <to>
                    <xdr:col>8</xdr:col>
                    <xdr:colOff>3841750</xdr:colOff>
                    <xdr:row>11</xdr:row>
                    <xdr:rowOff>247650</xdr:rowOff>
                  </to>
                </anchor>
              </controlPr>
            </control>
          </mc:Choice>
        </mc:AlternateContent>
        <mc:AlternateContent xmlns:mc="http://schemas.openxmlformats.org/markup-compatibility/2006">
          <mc:Choice Requires="x14">
            <control shapeId="97282" r:id="rId5" name="Check Box 2">
              <controlPr defaultSize="0" autoFill="0" autoLine="0" autoPict="0">
                <anchor>
                  <from>
                    <xdr:col>7</xdr:col>
                    <xdr:colOff>19050</xdr:colOff>
                    <xdr:row>2</xdr:row>
                    <xdr:rowOff>57150</xdr:rowOff>
                  </from>
                  <to>
                    <xdr:col>8</xdr:col>
                    <xdr:colOff>3854450</xdr:colOff>
                    <xdr:row>4</xdr:row>
                    <xdr:rowOff>0</xdr:rowOff>
                  </to>
                </anchor>
              </controlPr>
            </control>
          </mc:Choice>
        </mc:AlternateContent>
        <mc:AlternateContent xmlns:mc="http://schemas.openxmlformats.org/markup-compatibility/2006">
          <mc:Choice Requires="x14">
            <control shapeId="97284" r:id="rId6" name="Check Box 4">
              <controlPr defaultSize="0" autoFill="0" autoLine="0" autoPict="0">
                <anchor>
                  <from>
                    <xdr:col>1</xdr:col>
                    <xdr:colOff>19050</xdr:colOff>
                    <xdr:row>13</xdr:row>
                    <xdr:rowOff>133350</xdr:rowOff>
                  </from>
                  <to>
                    <xdr:col>2</xdr:col>
                    <xdr:colOff>3803650</xdr:colOff>
                    <xdr:row>14</xdr:row>
                    <xdr:rowOff>120650</xdr:rowOff>
                  </to>
                </anchor>
              </controlPr>
            </control>
          </mc:Choice>
        </mc:AlternateContent>
        <mc:AlternateContent xmlns:mc="http://schemas.openxmlformats.org/markup-compatibility/2006">
          <mc:Choice Requires="x14">
            <control shapeId="97286" r:id="rId7" name="Check Box 6">
              <controlPr defaultSize="0" autoFill="0" autoLine="0" autoPict="0">
                <anchor>
                  <from>
                    <xdr:col>1</xdr:col>
                    <xdr:colOff>44450</xdr:colOff>
                    <xdr:row>19</xdr:row>
                    <xdr:rowOff>12700</xdr:rowOff>
                  </from>
                  <to>
                    <xdr:col>4</xdr:col>
                    <xdr:colOff>19050</xdr:colOff>
                    <xdr:row>20</xdr:row>
                    <xdr:rowOff>184150</xdr:rowOff>
                  </to>
                </anchor>
              </controlPr>
            </control>
          </mc:Choice>
        </mc:AlternateContent>
      </controls>
    </mc:Choice>
  </mc:AlternateContent>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Лист42">
    <tabColor theme="9"/>
  </sheetPr>
  <dimension ref="A1:L30"/>
  <sheetViews>
    <sheetView showRowColHeaders="0" zoomScale="70" zoomScaleNormal="70" workbookViewId="0">
      <pane ySplit="1" topLeftCell="A2" activePane="bottomLeft" state="frozen"/>
      <selection pane="bottomLeft" activeCell="F9" sqref="F9"/>
    </sheetView>
  </sheetViews>
  <sheetFormatPr defaultColWidth="9.1796875" defaultRowHeight="14.5" x14ac:dyDescent="0.35"/>
  <cols>
    <col min="1" max="1" width="13.26953125" style="13" customWidth="1"/>
    <col min="2" max="2" width="26.81640625" style="543" customWidth="1"/>
    <col min="3" max="3" width="64.453125" style="13" customWidth="1"/>
    <col min="4" max="4" width="9.1796875" style="13"/>
    <col min="5" max="5" width="13.26953125" style="13" customWidth="1"/>
    <col min="6" max="7" width="4.6328125" style="13" customWidth="1"/>
    <col min="8" max="8" width="24.6328125" style="543" customWidth="1"/>
    <col min="9" max="9" width="60.6328125" style="13" customWidth="1"/>
    <col min="10" max="10" width="8.1796875" style="13" customWidth="1"/>
    <col min="11" max="11" width="13.36328125" style="13" customWidth="1"/>
    <col min="12" max="12" width="24.26953125" style="13" customWidth="1"/>
    <col min="13" max="16384" width="9.1796875" style="13"/>
  </cols>
  <sheetData>
    <row r="1" spans="1:12" s="192" customFormat="1" ht="69.75" customHeight="1" x14ac:dyDescent="0.35">
      <c r="A1" s="923" t="s">
        <v>491</v>
      </c>
      <c r="B1" s="923"/>
      <c r="C1" s="923"/>
      <c r="D1" s="923"/>
      <c r="E1" s="923"/>
      <c r="F1" s="923"/>
      <c r="G1" s="923"/>
      <c r="H1" s="923"/>
      <c r="I1" s="923"/>
      <c r="J1" s="923"/>
      <c r="K1" s="923"/>
      <c r="L1" s="923"/>
    </row>
    <row r="2" spans="1:12" ht="172.5" customHeight="1" x14ac:dyDescent="0.35">
      <c r="C2" s="5"/>
    </row>
    <row r="3" spans="1:12" ht="14.5" customHeight="1" x14ac:dyDescent="0.35">
      <c r="L3" s="37"/>
    </row>
    <row r="4" spans="1:12" ht="14.5" customHeight="1" thickBot="1" x14ac:dyDescent="0.4">
      <c r="L4" s="37"/>
    </row>
    <row r="5" spans="1:12" ht="18.5" customHeight="1" x14ac:dyDescent="0.35">
      <c r="B5" s="544" t="s">
        <v>1179</v>
      </c>
      <c r="C5" s="533" t="s">
        <v>1180</v>
      </c>
      <c r="D5" s="731"/>
      <c r="E5" s="734">
        <f>SUM(E9:E12)</f>
        <v>23156.3</v>
      </c>
    </row>
    <row r="6" spans="1:12" ht="18.5" customHeight="1" thickBot="1" x14ac:dyDescent="0.4">
      <c r="B6" s="545" t="s">
        <v>186</v>
      </c>
      <c r="C6" s="534" t="s">
        <v>371</v>
      </c>
      <c r="D6" s="733"/>
      <c r="E6" s="736"/>
    </row>
    <row r="7" spans="1:12" ht="15.5" x14ac:dyDescent="0.35">
      <c r="B7" s="811"/>
      <c r="C7" s="812"/>
      <c r="D7" s="812"/>
      <c r="E7" s="813"/>
      <c r="H7" s="911"/>
      <c r="I7" s="912"/>
      <c r="J7" s="913"/>
      <c r="K7" s="739">
        <f>SUM(K11:K12)</f>
        <v>16117.060000000001</v>
      </c>
    </row>
    <row r="8" spans="1:12" ht="18.5" customHeight="1" x14ac:dyDescent="0.35">
      <c r="B8" s="558" t="s">
        <v>9</v>
      </c>
      <c r="C8" s="35" t="s">
        <v>10</v>
      </c>
      <c r="D8" s="35" t="s">
        <v>16</v>
      </c>
      <c r="E8" s="49" t="s">
        <v>11</v>
      </c>
      <c r="H8" s="545" t="s">
        <v>176</v>
      </c>
      <c r="I8" s="914" t="s">
        <v>177</v>
      </c>
      <c r="J8" s="915"/>
      <c r="K8" s="740"/>
    </row>
    <row r="9" spans="1:12" ht="30.5" customHeight="1" x14ac:dyDescent="0.35">
      <c r="B9" s="540">
        <v>46417</v>
      </c>
      <c r="C9" s="424" t="str">
        <f>VLOOKUP(B9,Цены!$A:$B,2,0)</f>
        <v>Ходовой профиль TopLine 27, L3500 мм, алюминий без покрытия</v>
      </c>
      <c r="D9" s="440">
        <v>1</v>
      </c>
      <c r="E9" s="426">
        <f>IFERROR(VLOOKUP(B9,Sale!$A:$E,5,0),VLOOKUP(B9,Цены!$A:$G,7,0))*D9</f>
        <v>7584.2</v>
      </c>
      <c r="H9" s="841"/>
      <c r="I9" s="842"/>
      <c r="J9" s="842"/>
      <c r="K9" s="843"/>
    </row>
    <row r="10" spans="1:12" ht="30.5" customHeight="1" x14ac:dyDescent="0.35">
      <c r="B10" s="540">
        <f>VLOOKUP(C5,DoorSystem!A49:D53,MATCH(C6,DoorSystem!A48:D48,0),0)</f>
        <v>45080</v>
      </c>
      <c r="C10" s="424" t="str">
        <f>VLOOKUP(B10,Цены!$A:$B,2,0)</f>
        <v>Комплект фурнитуры для направляющей системы STB 11 для 2 дверей</v>
      </c>
      <c r="D10" s="440">
        <v>1</v>
      </c>
      <c r="E10" s="426">
        <f>IFERROR(VLOOKUP(B10,Sale!$A:$E,5,0),VLOOKUP(B10,Цены!$A:$G,7,0))*D10</f>
        <v>2812.32</v>
      </c>
      <c r="H10" s="558" t="s">
        <v>9</v>
      </c>
      <c r="I10" s="35" t="s">
        <v>10</v>
      </c>
      <c r="J10" s="35" t="s">
        <v>16</v>
      </c>
      <c r="K10" s="49" t="s">
        <v>11</v>
      </c>
    </row>
    <row r="11" spans="1:12" ht="30.5" customHeight="1" x14ac:dyDescent="0.35">
      <c r="B11" s="550">
        <f>VLOOKUP(C5,DoorSystem!A70:B74,2,0)</f>
        <v>9184615</v>
      </c>
      <c r="C11" s="424" t="str">
        <f>VLOOKUP(B11,Цены!$A:$B,2,0)</f>
        <v>Нижний направляющий профиль STB 11, L3000 мм, с перфорацией, алюминий анодированный</v>
      </c>
      <c r="D11" s="510">
        <v>1</v>
      </c>
      <c r="E11" s="426">
        <f>IFERROR(VLOOKUP(B11,Sale!$A:$E,5,0),VLOOKUP(B11,Цены!$A:$G,7,0))*D11</f>
        <v>6200.7199999999993</v>
      </c>
      <c r="H11" s="540">
        <f>VLOOKUP(I8,DoorSystem!$A$18:$B$19,2,0)</f>
        <v>9130038</v>
      </c>
      <c r="I11" s="424" t="str">
        <f>VLOOKUP(H11,Цены!$A:$B,2,0)</f>
        <v>Ручка-профиль, толщина двери 15-16 мм, L2500 мм, с перфорацией, алюминий анодированный</v>
      </c>
      <c r="J11" s="440">
        <f>VLOOKUP(C6,DoorSystem!$D$303:$E$305,2,0)</f>
        <v>3</v>
      </c>
      <c r="K11" s="426">
        <f>IFERROR(VLOOKUP(H11,Sale!$A:$E,5,0),VLOOKUP(H11,Цены!$A:$G,7,0))*J11</f>
        <v>12273.51</v>
      </c>
    </row>
    <row r="12" spans="1:12" ht="30.5" customHeight="1" thickBot="1" x14ac:dyDescent="0.4">
      <c r="B12" s="541">
        <v>9323120</v>
      </c>
      <c r="C12" s="438" t="str">
        <f>VLOOKUP(B12,Цены!$A:$B,2,0)</f>
        <v>Комплект фурнитуры для ходовой системы TopLine 27 для 2 дверей, с демпфером Silent System</v>
      </c>
      <c r="D12" s="439">
        <v>1</v>
      </c>
      <c r="E12" s="432">
        <f>IFERROR(VLOOKUP(B12,Sale!$A:$E,5,0),VLOOKUP(B12,Цены!$A:$G,7,0))*D12</f>
        <v>6559.06</v>
      </c>
      <c r="H12" s="541">
        <f>VLOOKUP(I8,DoorSystem!$A$22:$B$23,2,0)</f>
        <v>9130062</v>
      </c>
      <c r="I12" s="438" t="str">
        <f>VLOOKUP(H12,Цены!$A:$B,2,0)</f>
        <v>U-образный концевой профиль, толщина двери 15-16 мм, L2500 мм, с перфорацией, алюминий анодированный</v>
      </c>
      <c r="J12" s="439">
        <f>VLOOKUP(C6,DoorSystem!$D$308:$E$310,2,0)</f>
        <v>1</v>
      </c>
      <c r="K12" s="432">
        <f>IFERROR(VLOOKUP(H12,Sale!$A:$E,5,0),VLOOKUP(H12,Цены!$A:$G,7,0))*J12</f>
        <v>3843.55</v>
      </c>
    </row>
    <row r="13" spans="1:12" ht="25.5" customHeight="1" x14ac:dyDescent="0.35">
      <c r="B13" s="443"/>
      <c r="C13" s="444"/>
      <c r="D13" s="445"/>
      <c r="E13" s="446"/>
    </row>
    <row r="14" spans="1:12" ht="25.5" customHeight="1" thickBot="1" x14ac:dyDescent="0.4">
      <c r="B14" s="443"/>
      <c r="C14" s="444"/>
      <c r="D14" s="445"/>
      <c r="E14" s="446"/>
    </row>
    <row r="15" spans="1:12" ht="25.5" customHeight="1" x14ac:dyDescent="0.35">
      <c r="B15" s="443"/>
      <c r="C15" s="444"/>
      <c r="D15" s="445"/>
      <c r="E15" s="446"/>
      <c r="H15" s="548" t="s">
        <v>9</v>
      </c>
      <c r="I15" s="17" t="s">
        <v>10</v>
      </c>
      <c r="J15" s="17" t="s">
        <v>16</v>
      </c>
      <c r="K15" s="18" t="s">
        <v>11</v>
      </c>
    </row>
    <row r="16" spans="1:12" ht="30.5" customHeight="1" thickBot="1" x14ac:dyDescent="0.4">
      <c r="B16" s="443"/>
      <c r="C16" s="444"/>
      <c r="D16" s="445"/>
      <c r="E16" s="446"/>
      <c r="H16" s="541">
        <v>9252651</v>
      </c>
      <c r="I16" s="438" t="str">
        <f>VLOOKUP(H16,Цены!$A:$B,2,0)</f>
        <v>Комплект стяжек-выпрямителей, алюминий</v>
      </c>
      <c r="J16" s="454">
        <f>VLOOKUP(C6,DoorSystem!$H$303:$I$305,2,0)</f>
        <v>2</v>
      </c>
      <c r="K16" s="517">
        <f>IFERROR(VLOOKUP(H16,Sale!$A:$E,5,0),VLOOKUP(H16,Цены!$A:$G,7,0))*J16</f>
        <v>12153.720000000001</v>
      </c>
    </row>
    <row r="17" spans="1:12" ht="25.5" customHeight="1" x14ac:dyDescent="0.35">
      <c r="B17" s="443"/>
      <c r="C17" s="444"/>
      <c r="D17" s="445"/>
      <c r="E17" s="446"/>
      <c r="H17" s="203"/>
      <c r="I17" s="44"/>
      <c r="J17" s="232"/>
      <c r="K17" s="410"/>
    </row>
    <row r="18" spans="1:12" ht="25.5" customHeight="1" x14ac:dyDescent="0.35">
      <c r="B18" s="203"/>
      <c r="C18" s="44"/>
      <c r="D18" s="32"/>
      <c r="E18" s="45"/>
      <c r="H18" s="203"/>
      <c r="I18" s="44"/>
      <c r="J18" s="232"/>
      <c r="K18" s="410"/>
    </row>
    <row r="20" spans="1:12" ht="23.5" x14ac:dyDescent="0.55000000000000004">
      <c r="B20" s="608"/>
      <c r="C20" s="535"/>
      <c r="D20" s="535"/>
      <c r="E20" s="535"/>
      <c r="H20" s="920" t="s">
        <v>621</v>
      </c>
      <c r="I20" s="920"/>
      <c r="J20" s="910">
        <f>SUM(DoorSystem!E317:I317)</f>
        <v>23156.3</v>
      </c>
      <c r="K20" s="910"/>
    </row>
    <row r="21" spans="1:12" ht="23.5" x14ac:dyDescent="0.55000000000000004">
      <c r="B21" s="608"/>
      <c r="C21" s="535"/>
      <c r="D21" s="535"/>
      <c r="E21" s="535"/>
      <c r="H21" s="607"/>
      <c r="I21" s="151"/>
      <c r="J21" s="151"/>
      <c r="K21" s="151"/>
    </row>
    <row r="22" spans="1:12" ht="23.5" x14ac:dyDescent="0.55000000000000004">
      <c r="H22" s="607"/>
      <c r="I22" s="151"/>
      <c r="J22" s="151"/>
      <c r="K22" s="151"/>
    </row>
    <row r="23" spans="1:12" s="196" customFormat="1" ht="28.5" x14ac:dyDescent="0.35">
      <c r="A23" s="752" t="s">
        <v>707</v>
      </c>
      <c r="B23" s="752"/>
      <c r="C23" s="752"/>
      <c r="D23" s="752"/>
      <c r="E23" s="752"/>
      <c r="F23" s="752"/>
      <c r="G23" s="752"/>
      <c r="H23" s="752"/>
      <c r="I23" s="752"/>
      <c r="J23" s="752"/>
      <c r="K23" s="752"/>
      <c r="L23" s="752"/>
    </row>
    <row r="28" spans="1:12" ht="85.5" customHeight="1" thickBot="1" x14ac:dyDescent="0.4"/>
    <row r="29" spans="1:12" x14ac:dyDescent="0.35">
      <c r="B29" s="548" t="s">
        <v>9</v>
      </c>
      <c r="C29" s="17" t="s">
        <v>10</v>
      </c>
      <c r="D29" s="17" t="s">
        <v>16</v>
      </c>
      <c r="E29" s="18" t="s">
        <v>11</v>
      </c>
    </row>
    <row r="30" spans="1:12" ht="30.5" customHeight="1" thickBot="1" x14ac:dyDescent="0.4">
      <c r="B30" s="541">
        <v>40438</v>
      </c>
      <c r="C30" s="438" t="str">
        <f>VLOOKUP(B30,Цены!$A:$B,2,0)</f>
        <v>Опора регулируемая для шкафов, высота 60-80 мм, монтаж на боковую панель, сталь / пластик, цвет белый</v>
      </c>
      <c r="D30" s="434">
        <v>1</v>
      </c>
      <c r="E30" s="432">
        <f>IFERROR(VLOOKUP(B30,Sale!$A:$E,5,0),VLOOKUP(B30,Цены!$A:$G,7,0))*D30</f>
        <v>1063.1400000000001</v>
      </c>
    </row>
  </sheetData>
  <sheetProtection algorithmName="SHA-512" hashValue="3i0Appu9da58MYOTJ99KdCfYpPud2kNHBvwgCqGv0OV5SpF9VKBsXwvs+JXPA0k5DIQD2iHl8iNH5YlLHrBKhw==" saltValue="YVlLsICKYzGR4y6pDMQ0HQ==" spinCount="100000" sheet="1" objects="1" scenarios="1"/>
  <mergeCells count="11">
    <mergeCell ref="A1:L1"/>
    <mergeCell ref="A23:L23"/>
    <mergeCell ref="D5:D6"/>
    <mergeCell ref="E5:E6"/>
    <mergeCell ref="B7:E7"/>
    <mergeCell ref="H7:J7"/>
    <mergeCell ref="K7:K8"/>
    <mergeCell ref="I8:J8"/>
    <mergeCell ref="H9:K9"/>
    <mergeCell ref="H20:I20"/>
    <mergeCell ref="J20:K20"/>
  </mergeCells>
  <dataValidations count="2">
    <dataValidation type="list" allowBlank="1" showInputMessage="1" showErrorMessage="1" sqref="I8" xr:uid="{628CB558-9AE2-4898-9000-0CE6028B8C43}">
      <formula1>"Для толщины дверей 16мм,Для толщины дверей 19мм,"</formula1>
    </dataValidation>
    <dataValidation allowBlank="1" showErrorMessage="1" prompt="Выбрать тип петли" sqref="C5:C6" xr:uid="{1199CF11-6DF4-40B5-B9F9-B3E1AB77DD83}"/>
  </dataValidation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98306" r:id="rId3" name="Check Box 2">
              <controlPr defaultSize="0" autoFill="0" autoLine="0" autoPict="0">
                <anchor>
                  <from>
                    <xdr:col>7</xdr:col>
                    <xdr:colOff>25400</xdr:colOff>
                    <xdr:row>3</xdr:row>
                    <xdr:rowOff>171450</xdr:rowOff>
                  </from>
                  <to>
                    <xdr:col>8</xdr:col>
                    <xdr:colOff>3867150</xdr:colOff>
                    <xdr:row>5</xdr:row>
                    <xdr:rowOff>222250</xdr:rowOff>
                  </to>
                </anchor>
              </controlPr>
            </control>
          </mc:Choice>
        </mc:AlternateContent>
        <mc:AlternateContent xmlns:mc="http://schemas.openxmlformats.org/markup-compatibility/2006">
          <mc:Choice Requires="x14">
            <control shapeId="98307" r:id="rId4" name="Check Box 3">
              <controlPr defaultSize="0" autoFill="0" autoLine="0" autoPict="0">
                <anchor>
                  <from>
                    <xdr:col>6</xdr:col>
                    <xdr:colOff>323850</xdr:colOff>
                    <xdr:row>12</xdr:row>
                    <xdr:rowOff>88900</xdr:rowOff>
                  </from>
                  <to>
                    <xdr:col>8</xdr:col>
                    <xdr:colOff>3841750</xdr:colOff>
                    <xdr:row>13</xdr:row>
                    <xdr:rowOff>234950</xdr:rowOff>
                  </to>
                </anchor>
              </controlPr>
            </control>
          </mc:Choice>
        </mc:AlternateContent>
      </controls>
    </mc:Choice>
  </mc:AlternateConten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Лист23">
    <tabColor theme="9"/>
  </sheetPr>
  <dimension ref="A1:L57"/>
  <sheetViews>
    <sheetView showRowColHeaders="0" zoomScale="70" zoomScaleNormal="70" workbookViewId="0">
      <pane ySplit="1" topLeftCell="A2" activePane="bottomLeft" state="frozen"/>
      <selection pane="bottomLeft" activeCell="H49" sqref="H49"/>
    </sheetView>
  </sheetViews>
  <sheetFormatPr defaultColWidth="9.1796875" defaultRowHeight="14.5" x14ac:dyDescent="0.35"/>
  <cols>
    <col min="1" max="1" width="13.26953125" style="13" customWidth="1"/>
    <col min="2" max="2" width="26.81640625" style="543" customWidth="1"/>
    <col min="3" max="3" width="64.453125" style="13" customWidth="1"/>
    <col min="4" max="4" width="9.1796875" style="13"/>
    <col min="5" max="5" width="21.81640625" style="13" customWidth="1"/>
    <col min="6" max="11" width="9.1796875" style="13"/>
    <col min="12" max="12" width="36.81640625" style="13" customWidth="1"/>
    <col min="13" max="16384" width="9.1796875" style="13"/>
  </cols>
  <sheetData>
    <row r="1" spans="1:12" s="192" customFormat="1" ht="72" customHeight="1" x14ac:dyDescent="0.35">
      <c r="A1" s="691" t="s">
        <v>263</v>
      </c>
      <c r="B1" s="691"/>
      <c r="C1" s="691"/>
      <c r="D1" s="691"/>
      <c r="E1" s="691"/>
      <c r="F1" s="691"/>
      <c r="G1" s="691"/>
      <c r="H1" s="691"/>
      <c r="I1" s="691"/>
      <c r="J1" s="691"/>
      <c r="K1" s="691"/>
      <c r="L1" s="691"/>
    </row>
    <row r="2" spans="1:12" ht="15.5" customHeight="1" x14ac:dyDescent="0.35">
      <c r="C2" s="75"/>
      <c r="D2" s="73"/>
      <c r="E2" s="74"/>
    </row>
    <row r="3" spans="1:12" s="196" customFormat="1" ht="72" customHeight="1" x14ac:dyDescent="0.35">
      <c r="A3" s="924" t="s">
        <v>260</v>
      </c>
      <c r="B3" s="924"/>
      <c r="C3" s="924"/>
      <c r="D3" s="924"/>
      <c r="E3" s="924"/>
      <c r="F3" s="924"/>
      <c r="G3" s="924"/>
      <c r="H3" s="924"/>
      <c r="I3" s="924"/>
      <c r="J3" s="924"/>
      <c r="K3" s="924"/>
      <c r="L3" s="924"/>
    </row>
    <row r="4" spans="1:12" ht="172.5" customHeight="1" thickBot="1" x14ac:dyDescent="0.4">
      <c r="C4" s="71"/>
      <c r="L4" s="37"/>
    </row>
    <row r="5" spans="1:12" ht="18.5" customHeight="1" x14ac:dyDescent="0.35">
      <c r="B5" s="544" t="s">
        <v>206</v>
      </c>
      <c r="C5" s="321" t="s">
        <v>726</v>
      </c>
      <c r="D5" s="737"/>
      <c r="E5" s="739">
        <f>SUM(E11:E13)</f>
        <v>23344.67</v>
      </c>
    </row>
    <row r="6" spans="1:12" ht="18.5" customHeight="1" x14ac:dyDescent="0.35">
      <c r="B6" s="545" t="s">
        <v>194</v>
      </c>
      <c r="C6" s="145" t="s">
        <v>195</v>
      </c>
      <c r="D6" s="738"/>
      <c r="E6" s="740"/>
    </row>
    <row r="7" spans="1:12" ht="18.5" customHeight="1" x14ac:dyDescent="0.35">
      <c r="B7" s="545" t="s">
        <v>197</v>
      </c>
      <c r="C7" s="145" t="s">
        <v>199</v>
      </c>
      <c r="D7" s="738"/>
      <c r="E7" s="740"/>
    </row>
    <row r="8" spans="1:12" ht="18.5" customHeight="1" x14ac:dyDescent="0.35">
      <c r="B8" s="545" t="s">
        <v>728</v>
      </c>
      <c r="C8" s="323" t="s">
        <v>277</v>
      </c>
      <c r="D8" s="331"/>
      <c r="E8" s="332"/>
    </row>
    <row r="9" spans="1:12" x14ac:dyDescent="0.35">
      <c r="B9" s="916"/>
      <c r="C9" s="917"/>
      <c r="D9" s="917"/>
      <c r="E9" s="926"/>
    </row>
    <row r="10" spans="1:12" x14ac:dyDescent="0.35">
      <c r="B10" s="558" t="s">
        <v>9</v>
      </c>
      <c r="C10" s="35" t="s">
        <v>10</v>
      </c>
      <c r="D10" s="35" t="s">
        <v>16</v>
      </c>
      <c r="E10" s="49" t="s">
        <v>11</v>
      </c>
    </row>
    <row r="11" spans="1:12" ht="30.5" customHeight="1" x14ac:dyDescent="0.35">
      <c r="B11" s="540">
        <f>VLOOKUP(C5,DoorSystem!D92:H93,MATCH(C6,DoorSystem!D91:H91,0),0)</f>
        <v>9209223</v>
      </c>
      <c r="C11" s="424" t="str">
        <f>VLOOKUP(B11,Цены!$A:$B,2,0)</f>
        <v>Комплект 1 профиля SlideLine M с крепежом, накладная навеска, L2500 мм, H16 мм, алюминий анодированный</v>
      </c>
      <c r="D11" s="433">
        <v>1</v>
      </c>
      <c r="E11" s="426">
        <f>IFERROR(VLOOKUP(B11,Sale!$A:$E,5,0),VLOOKUP(B11,Цены!$A:$G,7,0))*D11</f>
        <v>5116.7599999999993</v>
      </c>
    </row>
    <row r="12" spans="1:12" ht="30.5" customHeight="1" x14ac:dyDescent="0.35">
      <c r="B12" s="540">
        <f>VLOOKUP(C5,CHOOSE(IF(C8="Серебристый",1,IF(C8="Белый",2,3)),DoorSystem!D96:H97,DoorSystem!D101:H102,DoorSystem!D106:H107),MATCH(C6,DoorSystem!D91:H91,0),0)</f>
        <v>9209269</v>
      </c>
      <c r="C12" s="424" t="str">
        <f>VLOOKUP(B12,Цены!$A:$B,2,0)</f>
        <v>Комплект декоративного профиля SlideLine M, L2500 мм, H16 мм, под приклеивание, цвет черный</v>
      </c>
      <c r="D12" s="433">
        <v>1</v>
      </c>
      <c r="E12" s="426">
        <f>IFERROR(VLOOKUP(B12,Sale!$A:$E,5,0),VLOOKUP(B12,Цены!$A:$G,7,0))*D12</f>
        <v>1969.1000000000001</v>
      </c>
    </row>
    <row r="13" spans="1:12" ht="30.5" customHeight="1" thickBot="1" x14ac:dyDescent="0.4">
      <c r="B13" s="541">
        <f>VLOOKUP(C7,DoorSystem!$A$102:$B$103,2,0)</f>
        <v>9156338</v>
      </c>
      <c r="C13" s="438" t="str">
        <f>VLOOKUP(B13,Цены!$A:$B,2,0)</f>
        <v>Комплект фурнитуры SlideLine M с демпфером Silent System, 30 кг</v>
      </c>
      <c r="D13" s="434">
        <v>1</v>
      </c>
      <c r="E13" s="432">
        <f>IFERROR(VLOOKUP(B13,Sale!$A:$E,5,0),VLOOKUP(B13,Цены!$A:$G,7,0))*D13</f>
        <v>16258.81</v>
      </c>
    </row>
    <row r="17" spans="1:12" s="192" customFormat="1" ht="72" customHeight="1" x14ac:dyDescent="0.35">
      <c r="A17" s="924" t="s">
        <v>261</v>
      </c>
      <c r="B17" s="924"/>
      <c r="C17" s="924"/>
      <c r="D17" s="924"/>
      <c r="E17" s="924"/>
      <c r="F17" s="924"/>
      <c r="G17" s="924"/>
      <c r="H17" s="924"/>
      <c r="I17" s="924"/>
      <c r="J17" s="924"/>
      <c r="K17" s="924"/>
      <c r="L17" s="924"/>
    </row>
    <row r="18" spans="1:12" ht="172.5" customHeight="1" thickBot="1" x14ac:dyDescent="0.4">
      <c r="C18" s="71"/>
      <c r="L18" s="37"/>
    </row>
    <row r="19" spans="1:12" ht="18.5" customHeight="1" x14ac:dyDescent="0.35">
      <c r="B19" s="544" t="s">
        <v>206</v>
      </c>
      <c r="C19" s="321" t="s">
        <v>726</v>
      </c>
      <c r="D19" s="927"/>
      <c r="E19" s="739">
        <f>SUM(E25:E26)</f>
        <v>61012.04</v>
      </c>
    </row>
    <row r="20" spans="1:12" ht="18.5" customHeight="1" x14ac:dyDescent="0.35">
      <c r="B20" s="545" t="s">
        <v>187</v>
      </c>
      <c r="C20" s="145" t="s">
        <v>204</v>
      </c>
      <c r="D20" s="928"/>
      <c r="E20" s="740"/>
    </row>
    <row r="21" spans="1:12" ht="18.5" customHeight="1" x14ac:dyDescent="0.35">
      <c r="B21" s="545" t="s">
        <v>197</v>
      </c>
      <c r="C21" s="145" t="s">
        <v>199</v>
      </c>
      <c r="D21" s="928"/>
      <c r="E21" s="740"/>
    </row>
    <row r="22" spans="1:12" ht="18.5" customHeight="1" x14ac:dyDescent="0.35">
      <c r="B22" s="545" t="s">
        <v>186</v>
      </c>
      <c r="C22" s="145" t="s">
        <v>372</v>
      </c>
      <c r="D22" s="331"/>
      <c r="E22" s="332"/>
    </row>
    <row r="23" spans="1:12" x14ac:dyDescent="0.35">
      <c r="B23" s="916"/>
      <c r="C23" s="917"/>
      <c r="D23" s="917"/>
      <c r="E23" s="926"/>
    </row>
    <row r="24" spans="1:12" x14ac:dyDescent="0.35">
      <c r="B24" s="558" t="s">
        <v>9</v>
      </c>
      <c r="C24" s="35" t="s">
        <v>10</v>
      </c>
      <c r="D24" s="35" t="s">
        <v>16</v>
      </c>
      <c r="E24" s="49" t="s">
        <v>11</v>
      </c>
    </row>
    <row r="25" spans="1:12" ht="30.5" customHeight="1" x14ac:dyDescent="0.35">
      <c r="B25" s="540">
        <f>VLOOKUP(C19,DoorSystem!D110:F111,MATCH(C20,DoorSystem!D109:F109,0),0)</f>
        <v>9227245</v>
      </c>
      <c r="C25" s="424" t="str">
        <f>VLOOKUP(B25,Цены!$A:$B,2,0)</f>
        <v>Комплект 2 профилей SlideLine M, вкладная навеска, двухдорожечный, под прикручивание в паз/приклеивание, L2500 мм, алюминий анодированный</v>
      </c>
      <c r="D25" s="428">
        <f>VLOOKUP(C19,DoorSystem!$D$114:$F$115,MATCH(C20,DoorSystem!$D$113:$F$113,0),0)</f>
        <v>1</v>
      </c>
      <c r="E25" s="426">
        <f>IFERROR(VLOOKUP(B25,Sale!$A:$E,5,0),VLOOKUP(B25,Цены!$A:$G,7,0))*D25</f>
        <v>12235.61</v>
      </c>
    </row>
    <row r="26" spans="1:12" ht="30.5" customHeight="1" thickBot="1" x14ac:dyDescent="0.4">
      <c r="B26" s="541">
        <f>VLOOKUP(C21,DoorSystem!A110:B111,2,0)</f>
        <v>9156338</v>
      </c>
      <c r="C26" s="438" t="str">
        <f>VLOOKUP(B26,Цены!$A:$B,2,0)</f>
        <v>Комплект фурнитуры SlideLine M с демпфером Silent System, 30 кг</v>
      </c>
      <c r="D26" s="454">
        <f>VLOOKUP(C22,DoorSystem!$A$27:$B$29,2,0)</f>
        <v>3</v>
      </c>
      <c r="E26" s="432">
        <f>IFERROR(VLOOKUP(B26,Sale!$A:$E,5,0),VLOOKUP(B26,Цены!$A:$G,7,0))*D26</f>
        <v>48776.43</v>
      </c>
    </row>
    <row r="29" spans="1:12" s="196" customFormat="1" ht="72" customHeight="1" x14ac:dyDescent="0.35">
      <c r="A29" s="924" t="s">
        <v>722</v>
      </c>
      <c r="B29" s="924"/>
      <c r="C29" s="924"/>
      <c r="D29" s="924"/>
      <c r="E29" s="924"/>
      <c r="F29" s="924"/>
      <c r="G29" s="924"/>
      <c r="H29" s="924"/>
      <c r="I29" s="924"/>
      <c r="J29" s="924"/>
      <c r="K29" s="924"/>
      <c r="L29" s="924"/>
    </row>
    <row r="30" spans="1:12" ht="172" customHeight="1" x14ac:dyDescent="0.35"/>
    <row r="31" spans="1:12" ht="33" customHeight="1" x14ac:dyDescent="0.35"/>
    <row r="32" spans="1:12" ht="33" customHeight="1" thickBot="1" x14ac:dyDescent="0.4"/>
    <row r="33" spans="2:5" ht="15.5" customHeight="1" x14ac:dyDescent="0.35">
      <c r="B33" s="780"/>
      <c r="C33" s="918"/>
      <c r="D33" s="918"/>
      <c r="E33" s="739">
        <f>SUM(E37:E42)</f>
        <v>65937.48</v>
      </c>
    </row>
    <row r="34" spans="2:5" ht="15.5" customHeight="1" x14ac:dyDescent="0.35">
      <c r="B34" s="925"/>
      <c r="C34" s="919"/>
      <c r="D34" s="919"/>
      <c r="E34" s="740"/>
    </row>
    <row r="35" spans="2:5" x14ac:dyDescent="0.35">
      <c r="B35" s="916"/>
      <c r="C35" s="917"/>
      <c r="D35" s="917"/>
      <c r="E35" s="843"/>
    </row>
    <row r="36" spans="2:5" x14ac:dyDescent="0.35">
      <c r="B36" s="558" t="s">
        <v>9</v>
      </c>
      <c r="C36" s="35" t="s">
        <v>10</v>
      </c>
      <c r="D36" s="35" t="s">
        <v>16</v>
      </c>
      <c r="E36" s="49" t="s">
        <v>11</v>
      </c>
    </row>
    <row r="37" spans="2:5" ht="30.5" customHeight="1" x14ac:dyDescent="0.35">
      <c r="B37" s="540">
        <v>9156339</v>
      </c>
      <c r="C37" s="424" t="str">
        <f>VLOOKUP(B37,Цены!$A:$B,2,0)</f>
        <v>Комплект фурнитуры SlideLine M без демпфера Silent System, 30 кг</v>
      </c>
      <c r="D37" s="428">
        <v>2</v>
      </c>
      <c r="E37" s="426">
        <f>IFERROR(VLOOKUP(B37,Sale!$A:$E,5,0),VLOOKUP(B37,Цены!$A:$G,7,0))*D37</f>
        <v>27997.980000000003</v>
      </c>
    </row>
    <row r="38" spans="2:5" ht="30.5" customHeight="1" x14ac:dyDescent="0.35">
      <c r="B38" s="540">
        <v>9209223</v>
      </c>
      <c r="C38" s="424" t="str">
        <f>VLOOKUP(B38,Цены!$A:$B,2,0)</f>
        <v>Комплект 1 профиля SlideLine M с крепежом, накладная навеска, L2500 мм, H16 мм, алюминий анодированный</v>
      </c>
      <c r="D38" s="428">
        <v>2</v>
      </c>
      <c r="E38" s="426">
        <f>IFERROR(VLOOKUP(B38,Sale!$A:$E,5,0),VLOOKUP(B38,Цены!$A:$G,7,0))*D38</f>
        <v>10233.519999999999</v>
      </c>
    </row>
    <row r="39" spans="2:5" ht="30.5" customHeight="1" x14ac:dyDescent="0.35">
      <c r="B39" s="540">
        <v>9209225</v>
      </c>
      <c r="C39" s="424" t="str">
        <f>VLOOKUP(B39,Цены!$A:$B,2,0)</f>
        <v>Комплект 1 профиля SlideLine M с крепежом, накладная навеска, L2500 мм, H18 мм, алюминий анодированный</v>
      </c>
      <c r="D39" s="428">
        <v>2</v>
      </c>
      <c r="E39" s="426">
        <f>IFERROR(VLOOKUP(B39,Sale!$A:$E,5,0),VLOOKUP(B39,Цены!$A:$G,7,0))*D39</f>
        <v>10233.519999999999</v>
      </c>
    </row>
    <row r="40" spans="2:5" ht="30.5" customHeight="1" x14ac:dyDescent="0.35">
      <c r="B40" s="540">
        <v>9209277</v>
      </c>
      <c r="C40" s="424" t="str">
        <f>VLOOKUP(B40,Цены!$A:$B,2,0)</f>
        <v>Комплект декоративного профиля SlideLine M, L2500 мм, H18 мм, под приклеивание, цвет серебристый</v>
      </c>
      <c r="D40" s="428">
        <v>2</v>
      </c>
      <c r="E40" s="426">
        <f>IFERROR(VLOOKUP(B40,Sale!$A:$E,5,0),VLOOKUP(B40,Цены!$A:$G,7,0))*D40</f>
        <v>3938.2000000000003</v>
      </c>
    </row>
    <row r="41" spans="2:5" ht="30.5" customHeight="1" x14ac:dyDescent="0.35">
      <c r="B41" s="540">
        <v>9203537</v>
      </c>
      <c r="C41" s="424" t="str">
        <f>VLOOKUP(B41,Цены!$A:$B,2,0)</f>
        <v>Комплект дополнительного демпфера Silent System для Big Org@Tower Wood</v>
      </c>
      <c r="D41" s="428">
        <v>2</v>
      </c>
      <c r="E41" s="426">
        <f>IFERROR(VLOOKUP(B41,Sale!$A:$E,5,0),VLOOKUP(B41,Цены!$A:$G,7,0))*D41</f>
        <v>7630.02</v>
      </c>
    </row>
    <row r="42" spans="2:5" ht="30.5" customHeight="1" thickBot="1" x14ac:dyDescent="0.4">
      <c r="B42" s="541">
        <v>9221183</v>
      </c>
      <c r="C42" s="438" t="str">
        <f>VLOOKUP(B42,Цены!$A:$B,2,0)</f>
        <v>Опора колесная с регулировкой по высоте, H102-122 мм, ø60 мм</v>
      </c>
      <c r="D42" s="454">
        <v>2</v>
      </c>
      <c r="E42" s="432">
        <f>IFERROR(VLOOKUP(B42,Sale!$A:$E,5,0),VLOOKUP(B42,Цены!$A:$G,7,0))*D42</f>
        <v>5904.24</v>
      </c>
    </row>
    <row r="53" spans="3:3" hidden="1" x14ac:dyDescent="0.35"/>
    <row r="54" spans="3:3" hidden="1" x14ac:dyDescent="0.35">
      <c r="C54" s="79" t="s">
        <v>82</v>
      </c>
    </row>
    <row r="55" spans="3:3" hidden="1" x14ac:dyDescent="0.35">
      <c r="C55" s="13" t="s">
        <v>69</v>
      </c>
    </row>
    <row r="56" spans="3:3" hidden="1" x14ac:dyDescent="0.35">
      <c r="C56" s="39" t="s">
        <v>277</v>
      </c>
    </row>
    <row r="57" spans="3:3" hidden="1" x14ac:dyDescent="0.35"/>
  </sheetData>
  <sheetProtection algorithmName="SHA-512" hashValue="FCoUduiDm2Swtn4ktHbsddKkZ1iEgdNZfQRNRgWOX6AoR5I8+wYkgDKpxc3Nvpnwf7vZ6bbuJE+d0sZGw+HqsA==" saltValue="bYEbWjCJkHmg1wpVNUOiHA==" spinCount="100000" sheet="1" objects="1" scenarios="1"/>
  <mergeCells count="13">
    <mergeCell ref="A1:L1"/>
    <mergeCell ref="A3:L3"/>
    <mergeCell ref="A29:L29"/>
    <mergeCell ref="E33:E34"/>
    <mergeCell ref="B35:E35"/>
    <mergeCell ref="B33:D34"/>
    <mergeCell ref="B23:E23"/>
    <mergeCell ref="A17:L17"/>
    <mergeCell ref="E19:E21"/>
    <mergeCell ref="D19:D21"/>
    <mergeCell ref="B9:E9"/>
    <mergeCell ref="D5:D7"/>
    <mergeCell ref="E5:E7"/>
  </mergeCells>
  <dataValidations count="6">
    <dataValidation type="list" allowBlank="1" showErrorMessage="1" prompt="Выбрать тип петли" sqref="C6" xr:uid="{00000000-0002-0000-2000-000000000000}">
      <formula1>"Высота профиля 16 мм,Высота профиля 18 мм,Высота профиля 22 мм,Высота профиля 25 мм,"</formula1>
    </dataValidation>
    <dataValidation type="list" allowBlank="1" showInputMessage="1" showErrorMessage="1" sqref="C21 C7" xr:uid="{00000000-0002-0000-2000-000001000000}">
      <formula1>"Вес двери до 10 кг,Вес двери до 30 кг,"</formula1>
    </dataValidation>
    <dataValidation type="list" allowBlank="1" showErrorMessage="1" prompt="Выбрать тип петли" sqref="C20" xr:uid="{00000000-0002-0000-2000-000002000000}">
      <formula1>"Комплект профилей под прикручивание,Комплект профилей под запресовку,"</formula1>
    </dataValidation>
    <dataValidation type="list" allowBlank="1" showErrorMessage="1" prompt="Выбрать тип петли" sqref="C5 C19" xr:uid="{96925EC7-2174-4210-BC56-71A333CC33E2}">
      <formula1>"Длина профиля 2500 мм,Длина профиля 4000 мм,"</formula1>
    </dataValidation>
    <dataValidation type="list" allowBlank="1" showInputMessage="1" showErrorMessage="1" sqref="C8" xr:uid="{1D7C6A8D-E1F8-4ABA-80D9-6057DE27771E}">
      <formula1>"Серебристый,Белый,Черный,"</formula1>
    </dataValidation>
    <dataValidation type="list" allowBlank="1" showInputMessage="1" showErrorMessage="1" sqref="C22" xr:uid="{28DCDA9C-B05F-420D-A414-3907EB28E861}">
      <formula1>"Одна дверь,Две двери,Три двери,"</formula1>
    </dataValidation>
  </dataValidation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Лист22">
    <tabColor theme="9"/>
  </sheetPr>
  <dimension ref="A1:L11"/>
  <sheetViews>
    <sheetView showRowColHeaders="0" zoomScale="70" zoomScaleNormal="70" workbookViewId="0">
      <pane ySplit="1" topLeftCell="A2" activePane="bottomLeft" state="frozen"/>
      <selection pane="bottomLeft" activeCell="G15" sqref="G15"/>
    </sheetView>
  </sheetViews>
  <sheetFormatPr defaultColWidth="9.1796875" defaultRowHeight="14.5" x14ac:dyDescent="0.35"/>
  <cols>
    <col min="1" max="1" width="13.26953125" style="13" customWidth="1"/>
    <col min="2" max="2" width="26.81640625" style="543" customWidth="1"/>
    <col min="3" max="3" width="69.26953125" style="13" customWidth="1"/>
    <col min="4" max="4" width="9.1796875" style="13"/>
    <col min="5" max="5" width="13.36328125" style="13" customWidth="1"/>
    <col min="6" max="10" width="9.1796875" style="13"/>
    <col min="11" max="11" width="30.54296875" style="13" customWidth="1"/>
    <col min="12" max="12" width="33.54296875" style="13" customWidth="1"/>
    <col min="13" max="16384" width="9.1796875" style="13"/>
  </cols>
  <sheetData>
    <row r="1" spans="1:12" s="192" customFormat="1" ht="71.25" customHeight="1" x14ac:dyDescent="0.35">
      <c r="A1" s="691" t="s">
        <v>193</v>
      </c>
      <c r="B1" s="691"/>
      <c r="C1" s="691"/>
      <c r="D1" s="691"/>
      <c r="E1" s="691"/>
      <c r="F1" s="691"/>
      <c r="G1" s="691"/>
      <c r="H1" s="691"/>
      <c r="I1" s="691"/>
      <c r="J1" s="691"/>
      <c r="K1" s="691"/>
      <c r="L1" s="691"/>
    </row>
    <row r="2" spans="1:12" ht="172.5" customHeight="1" x14ac:dyDescent="0.35">
      <c r="C2" s="71"/>
    </row>
    <row r="3" spans="1:12" s="209" customFormat="1" ht="24.5" customHeight="1" x14ac:dyDescent="0.35">
      <c r="A3" s="931"/>
      <c r="B3" s="931"/>
      <c r="C3" s="931"/>
      <c r="D3" s="931"/>
      <c r="E3" s="931"/>
      <c r="F3" s="931"/>
      <c r="G3" s="931"/>
      <c r="H3" s="931"/>
      <c r="I3" s="931"/>
      <c r="J3" s="931"/>
      <c r="K3" s="931"/>
      <c r="L3" s="931"/>
    </row>
    <row r="4" spans="1:12" ht="132.5" customHeight="1" x14ac:dyDescent="0.35">
      <c r="L4" s="37"/>
    </row>
    <row r="5" spans="1:12" ht="21" customHeight="1" thickBot="1" x14ac:dyDescent="0.4">
      <c r="L5" s="37"/>
    </row>
    <row r="6" spans="1:12" ht="18.5" customHeight="1" x14ac:dyDescent="0.35">
      <c r="B6" s="544" t="s">
        <v>187</v>
      </c>
      <c r="C6" s="270" t="s">
        <v>305</v>
      </c>
      <c r="D6" s="737"/>
      <c r="E6" s="929">
        <f>SUM(E10:E11)</f>
        <v>19897.080000000002</v>
      </c>
    </row>
    <row r="7" spans="1:12" ht="18.5" customHeight="1" x14ac:dyDescent="0.35">
      <c r="B7" s="545" t="s">
        <v>189</v>
      </c>
      <c r="C7" s="145" t="s">
        <v>190</v>
      </c>
      <c r="D7" s="738"/>
      <c r="E7" s="930"/>
    </row>
    <row r="8" spans="1:12" x14ac:dyDescent="0.35">
      <c r="B8" s="841"/>
      <c r="C8" s="842"/>
      <c r="D8" s="842"/>
      <c r="E8" s="843"/>
    </row>
    <row r="9" spans="1:12" x14ac:dyDescent="0.35">
      <c r="B9" s="558" t="s">
        <v>9</v>
      </c>
      <c r="C9" s="35" t="s">
        <v>10</v>
      </c>
      <c r="D9" s="35" t="s">
        <v>16</v>
      </c>
      <c r="E9" s="49" t="s">
        <v>11</v>
      </c>
    </row>
    <row r="10" spans="1:12" ht="30.5" customHeight="1" x14ac:dyDescent="0.35">
      <c r="B10" s="540">
        <f>VLOOKUP(C6,DoorSystem!$A$84:$B$85,2,0)</f>
        <v>9145851</v>
      </c>
      <c r="C10" s="424" t="str">
        <f>VLOOKUP(B10,Цены!$A:$B,2,0)</f>
        <v>Ходовой профиль SysLine S, L2000 мм, под приклеивание, алюминий без покрытия</v>
      </c>
      <c r="D10" s="433">
        <v>1</v>
      </c>
      <c r="E10" s="426">
        <f>IFERROR(VLOOKUP(B10,Sale!$A:$E,5,0),VLOOKUP(B10,Цены!$A:$G,7,0))*D10</f>
        <v>1743.9</v>
      </c>
    </row>
    <row r="11" spans="1:12" ht="30.5" customHeight="1" thickBot="1" x14ac:dyDescent="0.4">
      <c r="B11" s="541">
        <f>VLOOKUP(C7,DoorSystem!$A$88:$B$89,2,0)</f>
        <v>9208511</v>
      </c>
      <c r="C11" s="438" t="str">
        <f>VLOOKUP(B11,Цены!$A:$B,2,0)</f>
        <v>Комплект фурнитуры SysLine S для 2 дверей, с демпфером Silent System для закрывания и открывания</v>
      </c>
      <c r="D11" s="434">
        <v>1</v>
      </c>
      <c r="E11" s="432">
        <f>IFERROR(VLOOKUP(B11,Sale!$A:$E,5,0),VLOOKUP(B11,Цены!$A:$G,7,0))*D11</f>
        <v>18153.18</v>
      </c>
    </row>
  </sheetData>
  <sheetProtection algorithmName="SHA-512" hashValue="wpIgZ7Tjyh90BDl1XM7kw8YIxMo5fFX64AFx7Hx9MJoJneSWtHfFakaJgOZIoI7CuOJ/hPpi0IxcF+Eq8PiGTw==" saltValue="h3w/X3ojbLcIRgTblqqiow==" spinCount="100000" sheet="1" objects="1" scenarios="1"/>
  <mergeCells count="5">
    <mergeCell ref="D6:D7"/>
    <mergeCell ref="E6:E7"/>
    <mergeCell ref="B8:E8"/>
    <mergeCell ref="A1:L1"/>
    <mergeCell ref="A3:L3"/>
  </mergeCells>
  <dataValidations count="2">
    <dataValidation type="list" allowBlank="1" showErrorMessage="1" prompt="Выбрать тип петли" sqref="C6" xr:uid="{00000000-0002-0000-1F00-000000000000}">
      <formula1>"Ходовой профиль под прикручивание(Состоит из 2-х дорожек),Ходовой профиль под приклеивание(Состоит из одной дорожки),"</formula1>
    </dataValidation>
    <dataValidation type="list" allowBlank="1" showErrorMessage="1" prompt="Выбрать тип петли" sqref="C7" xr:uid="{00000000-0002-0000-1F00-000001000000}">
      <formula1>"Комплект фурнитуры с доводчиками на закрывание и открывание,Комплект фурнитуры с доводчиком на закрывание,"</formula1>
    </dataValidation>
  </dataValidation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Лист25">
    <tabColor theme="9"/>
  </sheetPr>
  <dimension ref="A1:L17"/>
  <sheetViews>
    <sheetView showRowColHeaders="0" zoomScale="70" zoomScaleNormal="70" workbookViewId="0">
      <pane ySplit="1" topLeftCell="A2" activePane="bottomLeft" state="frozen"/>
      <selection pane="bottomLeft" activeCell="I9" sqref="I9"/>
    </sheetView>
  </sheetViews>
  <sheetFormatPr defaultColWidth="9.1796875" defaultRowHeight="14.5" x14ac:dyDescent="0.35"/>
  <cols>
    <col min="1" max="1" width="13.26953125" style="13" customWidth="1"/>
    <col min="2" max="2" width="25.54296875" style="543" customWidth="1"/>
    <col min="3" max="3" width="66.1796875" style="13" customWidth="1"/>
    <col min="4" max="4" width="9.1796875" style="13"/>
    <col min="5" max="5" width="24.81640625" style="13" customWidth="1"/>
    <col min="6" max="11" width="9.1796875" style="13"/>
    <col min="12" max="12" width="25.26953125" style="13" customWidth="1"/>
    <col min="13" max="16384" width="9.1796875" style="13"/>
  </cols>
  <sheetData>
    <row r="1" spans="1:12" s="192" customFormat="1" ht="70.5" customHeight="1" x14ac:dyDescent="0.35">
      <c r="A1" s="691" t="s">
        <v>265</v>
      </c>
      <c r="B1" s="691"/>
      <c r="C1" s="691"/>
      <c r="D1" s="691"/>
      <c r="E1" s="691"/>
      <c r="F1" s="691"/>
      <c r="G1" s="691"/>
      <c r="H1" s="691"/>
      <c r="I1" s="691"/>
      <c r="J1" s="691"/>
      <c r="K1" s="691"/>
      <c r="L1" s="691"/>
    </row>
    <row r="2" spans="1:12" ht="172.5" customHeight="1" x14ac:dyDescent="0.35">
      <c r="C2" s="71"/>
    </row>
    <row r="3" spans="1:12" ht="15" thickBot="1" x14ac:dyDescent="0.4"/>
    <row r="4" spans="1:12" ht="15.5" x14ac:dyDescent="0.35">
      <c r="B4" s="565"/>
      <c r="C4" s="65"/>
      <c r="D4" s="737">
        <v>1</v>
      </c>
      <c r="E4" s="739">
        <f>SUM(E8:E12)</f>
        <v>6130.1800000000012</v>
      </c>
    </row>
    <row r="5" spans="1:12" ht="25" customHeight="1" x14ac:dyDescent="0.35">
      <c r="B5" s="566"/>
      <c r="C5" s="62"/>
      <c r="D5" s="738"/>
      <c r="E5" s="740"/>
    </row>
    <row r="6" spans="1:12" x14ac:dyDescent="0.35">
      <c r="B6" s="916"/>
      <c r="C6" s="917"/>
      <c r="D6" s="917"/>
      <c r="E6" s="926"/>
    </row>
    <row r="7" spans="1:12" x14ac:dyDescent="0.35">
      <c r="B7" s="558" t="s">
        <v>9</v>
      </c>
      <c r="C7" s="35" t="s">
        <v>10</v>
      </c>
      <c r="D7" s="35" t="s">
        <v>16</v>
      </c>
      <c r="E7" s="49" t="s">
        <v>11</v>
      </c>
    </row>
    <row r="8" spans="1:12" ht="30.5" customHeight="1" x14ac:dyDescent="0.35">
      <c r="B8" s="540">
        <v>1015024</v>
      </c>
      <c r="C8" s="424" t="str">
        <f>VLOOKUP(B8,Цены!$A:$B,2,0)</f>
        <v>Профиль SlideLine 56, L3000 мм, под запрессовку, алюминий без покрытия</v>
      </c>
      <c r="D8" s="428">
        <f>D4*2</f>
        <v>2</v>
      </c>
      <c r="E8" s="426">
        <f>IFERROR(VLOOKUP(B8,Sale!$A:$E,5,0),VLOOKUP(B8,Цены!$A:$G,7,0))*D8</f>
        <v>4242.3600000000006</v>
      </c>
    </row>
    <row r="9" spans="1:12" ht="30.5" customHeight="1" x14ac:dyDescent="0.35">
      <c r="B9" s="540">
        <v>1008731</v>
      </c>
      <c r="C9" s="424" t="str">
        <f>VLOOKUP(B9,Цены!$A:$B,2,0)</f>
        <v>Ходовой элемент SlideLine 56</v>
      </c>
      <c r="D9" s="428">
        <f>D4*4</f>
        <v>4</v>
      </c>
      <c r="E9" s="426">
        <f>IFERROR(VLOOKUP(B9,Sale!$A:$E,5,0),VLOOKUP(B9,Цены!$A:$G,7,0))*D9</f>
        <v>1489.72</v>
      </c>
    </row>
    <row r="10" spans="1:12" ht="30.5" customHeight="1" x14ac:dyDescent="0.35">
      <c r="B10" s="540">
        <v>1008732</v>
      </c>
      <c r="C10" s="424" t="str">
        <f>VLOOKUP(B10,Цены!$A:$B,2,0)</f>
        <v>Направляющий элемент SlideLine 56</v>
      </c>
      <c r="D10" s="428">
        <f>D4*4</f>
        <v>4</v>
      </c>
      <c r="E10" s="426">
        <f>IFERROR(VLOOKUP(B10,Sale!$A:$E,5,0),VLOOKUP(B10,Цены!$A:$G,7,0))*D10</f>
        <v>217.96</v>
      </c>
    </row>
    <row r="11" spans="1:12" ht="30.5" customHeight="1" x14ac:dyDescent="0.35">
      <c r="B11" s="540">
        <v>1008824</v>
      </c>
      <c r="C11" s="424" t="str">
        <f>VLOOKUP(B11,Цены!$A:$B,2,0)</f>
        <v>Концевой упор SlideLine 56</v>
      </c>
      <c r="D11" s="428">
        <f>D4*2</f>
        <v>2</v>
      </c>
      <c r="E11" s="426">
        <f>IFERROR(VLOOKUP(B11,Sale!$A:$E,5,0),VLOOKUP(B11,Цены!$A:$G,7,0))*D11</f>
        <v>125.54</v>
      </c>
    </row>
    <row r="12" spans="1:12" ht="30.5" customHeight="1" thickBot="1" x14ac:dyDescent="0.4">
      <c r="B12" s="541">
        <v>1008730</v>
      </c>
      <c r="C12" s="438" t="str">
        <f>VLOOKUP(B12,Цены!$A:$B,2,0)</f>
        <v>Междверной упор SlideLine 56, под прикручивание</v>
      </c>
      <c r="D12" s="454">
        <f>D4</f>
        <v>1</v>
      </c>
      <c r="E12" s="432">
        <f>IFERROR(VLOOKUP(B12,Sale!$A:$E,5,0),VLOOKUP(B12,Цены!$A:$G,7,0))*D12</f>
        <v>54.6</v>
      </c>
    </row>
    <row r="15" spans="1:12" ht="19" thickBot="1" x14ac:dyDescent="0.4">
      <c r="B15" s="604"/>
      <c r="C15" s="395"/>
      <c r="D15" s="395"/>
      <c r="E15" s="395"/>
    </row>
    <row r="16" spans="1:12" x14ac:dyDescent="0.35">
      <c r="B16" s="548" t="s">
        <v>9</v>
      </c>
      <c r="C16" s="17" t="s">
        <v>10</v>
      </c>
      <c r="D16" s="17" t="s">
        <v>16</v>
      </c>
      <c r="E16" s="18" t="s">
        <v>11</v>
      </c>
    </row>
    <row r="17" spans="2:5" ht="30.5" customHeight="1" thickBot="1" x14ac:dyDescent="0.4">
      <c r="B17" s="541">
        <v>9079731</v>
      </c>
      <c r="C17" s="438" t="str">
        <f>VLOOKUP(B17,Цены!$A:$B,2,0)</f>
        <v>Комплект демпферов Silent System TopLine 110/112, SlideLine 55/56 для 2 дверей</v>
      </c>
      <c r="D17" s="450">
        <v>1</v>
      </c>
      <c r="E17" s="432">
        <f>IFERROR(VLOOKUP(B17,Sale!$A:$E,5,0),VLOOKUP(B17,Цены!$A:$G,7,0))*D17</f>
        <v>9732.89</v>
      </c>
    </row>
  </sheetData>
  <sheetProtection algorithmName="SHA-512" hashValue="YXsn+C+Akt+CVE9H2jV8nx39LLbKPQ8AyI81zFT3MIu89RoJnUfgCPdJvZQ+J37iT7fDw9lE4Y8RTQG1AVRH1g==" saltValue="CGYt4ZHrn/7FpAM/S37Y/Q==" spinCount="100000" sheet="1" objects="1" scenarios="1"/>
  <mergeCells count="4">
    <mergeCell ref="D4:D5"/>
    <mergeCell ref="E4:E5"/>
    <mergeCell ref="B6:E6"/>
    <mergeCell ref="A1:L1"/>
  </mergeCells>
  <dataValidations count="1">
    <dataValidation allowBlank="1" showErrorMessage="1" prompt="Выбрать тип петли" sqref="C4" xr:uid="{00000000-0002-0000-2200-000000000000}"/>
  </dataValidations>
  <pageMargins left="0.7" right="0.7" top="0.75" bottom="0.75" header="0.3" footer="0.3"/>
  <ignoredErrors>
    <ignoredError sqref="D8:D12" unlockedFormula="1"/>
  </ignoredErrors>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Лист24">
    <tabColor theme="9"/>
  </sheetPr>
  <dimension ref="A1:L19"/>
  <sheetViews>
    <sheetView showRowColHeaders="0" zoomScale="70" zoomScaleNormal="70" workbookViewId="0">
      <pane ySplit="1" topLeftCell="A2" activePane="bottomLeft" state="frozen"/>
      <selection pane="bottomLeft" activeCell="D4" sqref="D4:D6"/>
    </sheetView>
  </sheetViews>
  <sheetFormatPr defaultColWidth="9.1796875" defaultRowHeight="14.5" x14ac:dyDescent="0.35"/>
  <cols>
    <col min="1" max="1" width="13.26953125" style="13" customWidth="1"/>
    <col min="2" max="2" width="25.54296875" style="543" customWidth="1"/>
    <col min="3" max="3" width="66" style="13" customWidth="1"/>
    <col min="4" max="4" width="9.1796875" style="13"/>
    <col min="5" max="5" width="24.81640625" style="13" customWidth="1"/>
    <col min="6" max="11" width="9.1796875" style="13"/>
    <col min="12" max="12" width="33.1796875" style="13" customWidth="1"/>
    <col min="13" max="16384" width="9.1796875" style="13"/>
  </cols>
  <sheetData>
    <row r="1" spans="1:12" s="192" customFormat="1" ht="69" customHeight="1" x14ac:dyDescent="0.35">
      <c r="A1" s="691" t="s">
        <v>264</v>
      </c>
      <c r="B1" s="691"/>
      <c r="C1" s="691"/>
      <c r="D1" s="691"/>
      <c r="E1" s="691"/>
      <c r="F1" s="691"/>
      <c r="G1" s="691"/>
      <c r="H1" s="691"/>
      <c r="I1" s="691"/>
      <c r="J1" s="691"/>
      <c r="K1" s="691"/>
      <c r="L1" s="691"/>
    </row>
    <row r="2" spans="1:12" ht="172.5" customHeight="1" x14ac:dyDescent="0.35">
      <c r="C2" s="71"/>
    </row>
    <row r="3" spans="1:12" ht="15" thickBot="1" x14ac:dyDescent="0.4">
      <c r="L3" s="37"/>
    </row>
    <row r="4" spans="1:12" ht="18.5" customHeight="1" x14ac:dyDescent="0.35">
      <c r="B4" s="544" t="s">
        <v>206</v>
      </c>
      <c r="C4" s="279" t="s">
        <v>207</v>
      </c>
      <c r="D4" s="737"/>
      <c r="E4" s="739">
        <f>SUM(E9:E13)</f>
        <v>3857.34</v>
      </c>
    </row>
    <row r="5" spans="1:12" ht="18.5" customHeight="1" x14ac:dyDescent="0.35">
      <c r="B5" s="545" t="s">
        <v>627</v>
      </c>
      <c r="C5" s="145" t="s">
        <v>276</v>
      </c>
      <c r="D5" s="738"/>
      <c r="E5" s="740"/>
    </row>
    <row r="6" spans="1:12" ht="18.5" customHeight="1" x14ac:dyDescent="0.35">
      <c r="B6" s="545" t="s">
        <v>186</v>
      </c>
      <c r="C6" s="145" t="s">
        <v>371</v>
      </c>
      <c r="D6" s="738"/>
      <c r="E6" s="740"/>
    </row>
    <row r="7" spans="1:12" x14ac:dyDescent="0.35">
      <c r="B7" s="841"/>
      <c r="C7" s="842"/>
      <c r="D7" s="842"/>
      <c r="E7" s="843"/>
    </row>
    <row r="8" spans="1:12" x14ac:dyDescent="0.35">
      <c r="B8" s="558" t="s">
        <v>9</v>
      </c>
      <c r="C8" s="35" t="s">
        <v>10</v>
      </c>
      <c r="D8" s="35" t="s">
        <v>16</v>
      </c>
      <c r="E8" s="49" t="s">
        <v>11</v>
      </c>
    </row>
    <row r="9" spans="1:12" ht="30.5" customHeight="1" x14ac:dyDescent="0.35">
      <c r="B9" s="540">
        <f>VLOOKUP(C5,DoorSystem!A32:D36,MATCH(C4,DoorSystem!A31:D31,0),0)</f>
        <v>1013474</v>
      </c>
      <c r="C9" s="424" t="str">
        <f>VLOOKUP(B9,Цены!$A:$B,2,0)</f>
        <v>Профиль SlideLine 55/55 Plus, L2000 мм, пластик, цвет коричневый</v>
      </c>
      <c r="D9" s="428">
        <f>VLOOKUP(C6,DoorSystem!$A$38:$B$39,2,0)</f>
        <v>4</v>
      </c>
      <c r="E9" s="426">
        <f>IFERROR(VLOOKUP(B9,Sale!$A:$E,5,0),VLOOKUP(B9,Цены!$A:$G,7,0))*D9</f>
        <v>1505.64</v>
      </c>
    </row>
    <row r="10" spans="1:12" ht="30.5" customHeight="1" x14ac:dyDescent="0.35">
      <c r="B10" s="540">
        <v>9103717</v>
      </c>
      <c r="C10" s="424" t="str">
        <f>VLOOKUP(B10,Цены!$A:$B,2,0)</f>
        <v>Ходовой элемент SlideLine 55 Plus для вкладной двери, под прикручивание</v>
      </c>
      <c r="D10" s="428">
        <f>VLOOKUP(C6,DoorSystem!$A$38:$B$39,2,0)</f>
        <v>4</v>
      </c>
      <c r="E10" s="426">
        <f>IFERROR(VLOOKUP(B10,Sale!$A:$E,5,0),VLOOKUP(B10,Цены!$A:$G,7,0))*D10</f>
        <v>1034.76</v>
      </c>
    </row>
    <row r="11" spans="1:12" ht="30.5" customHeight="1" x14ac:dyDescent="0.35">
      <c r="B11" s="540">
        <v>9103718</v>
      </c>
      <c r="C11" s="424" t="str">
        <f>VLOOKUP(B11,Цены!$A:$B,2,0)</f>
        <v>Направляющий элемент SlideLine 55 Plus для вкладной двери, под прикручивание</v>
      </c>
      <c r="D11" s="428">
        <f>VLOOKUP(C6,DoorSystem!$A$38:$B$39,2,0)</f>
        <v>4</v>
      </c>
      <c r="E11" s="426">
        <f>IFERROR(VLOOKUP(B11,Sale!$A:$E,5,0),VLOOKUP(B11,Цены!$A:$G,7,0))*D11</f>
        <v>561.91999999999996</v>
      </c>
    </row>
    <row r="12" spans="1:12" ht="30.5" customHeight="1" x14ac:dyDescent="0.35">
      <c r="B12" s="540">
        <v>9102993</v>
      </c>
      <c r="C12" s="424" t="str">
        <f>VLOOKUP(B12,Цены!$A:$B,2,0)</f>
        <v>Междверный упор для раздвижных дверей, под прикручивание, пластик, цвет серый</v>
      </c>
      <c r="D12" s="428">
        <f>VLOOKUP(C6,DoorSystem!$A$41:$B$42,2,0)</f>
        <v>1</v>
      </c>
      <c r="E12" s="426">
        <f>IFERROR(VLOOKUP(B12,Sale!$A:$E,5,0),VLOOKUP(B12,Цены!$A:$G,7,0))*D12</f>
        <v>76.180000000000007</v>
      </c>
    </row>
    <row r="13" spans="1:12" ht="30.5" customHeight="1" thickBot="1" x14ac:dyDescent="0.4">
      <c r="B13" s="541">
        <v>9105438</v>
      </c>
      <c r="C13" s="438" t="str">
        <f>VLOOKUP(B13,Цены!$A:$B,2,0)</f>
        <v>Концевой упор SlideLine 55 Plus</v>
      </c>
      <c r="D13" s="454">
        <v>4</v>
      </c>
      <c r="E13" s="432">
        <f>IFERROR(VLOOKUP(B13,Sale!$A:$E,5,0),VLOOKUP(B13,Цены!$A:$G,7,0))*D13</f>
        <v>678.84</v>
      </c>
    </row>
    <row r="16" spans="1:12" ht="19" thickBot="1" x14ac:dyDescent="0.4">
      <c r="B16" s="604"/>
      <c r="C16" s="395"/>
      <c r="D16" s="395"/>
      <c r="E16" s="395"/>
    </row>
    <row r="17" spans="2:5" x14ac:dyDescent="0.35">
      <c r="B17" s="548" t="s">
        <v>9</v>
      </c>
      <c r="C17" s="17" t="s">
        <v>10</v>
      </c>
      <c r="D17" s="17" t="s">
        <v>16</v>
      </c>
      <c r="E17" s="18" t="s">
        <v>11</v>
      </c>
    </row>
    <row r="18" spans="2:5" ht="30.5" customHeight="1" x14ac:dyDescent="0.35">
      <c r="B18" s="540">
        <v>9119584</v>
      </c>
      <c r="C18" s="424" t="str">
        <f>VLOOKUP(B18,Цены!$A:$B,2,0)</f>
        <v>Демпфер Silent System SlideLine 55 Plus для вкладных дверей, левый</v>
      </c>
      <c r="D18" s="515">
        <v>1</v>
      </c>
      <c r="E18" s="426">
        <f>IFERROR(VLOOKUP(B18,Sale!$A:$E,5,0),VLOOKUP(B18,Цены!$A:$G,7,0))*D18</f>
        <v>1888</v>
      </c>
    </row>
    <row r="19" spans="2:5" ht="30.5" customHeight="1" thickBot="1" x14ac:dyDescent="0.4">
      <c r="B19" s="541">
        <v>9119585</v>
      </c>
      <c r="C19" s="438" t="str">
        <f>VLOOKUP(B19,Цены!$A:$B,2,0)</f>
        <v>Демпфер Silent System SlideLine 55 Plus для вкладных дверей, правый</v>
      </c>
      <c r="D19" s="450">
        <v>1</v>
      </c>
      <c r="E19" s="432">
        <f>IFERROR(VLOOKUP(B19,Sale!$A:$E,5,0),VLOOKUP(B19,Цены!$A:$G,7,0))*D19</f>
        <v>1888</v>
      </c>
    </row>
  </sheetData>
  <sheetProtection algorithmName="SHA-512" hashValue="GicwjhThTUwkdWi3YXBmjYUvSI7w/xo/3DVbE76fH1f7aIB09At7Aa86VL6mDdZ3uD90Igh2hg/rUlOYsW+lJA==" saltValue="KD7Xmym8Xt7PQwbycFTX+w==" spinCount="100000" sheet="1" objects="1" scenarios="1"/>
  <mergeCells count="4">
    <mergeCell ref="B7:E7"/>
    <mergeCell ref="A1:L1"/>
    <mergeCell ref="E4:E6"/>
    <mergeCell ref="D4:D6"/>
  </mergeCells>
  <dataValidations count="3">
    <dataValidation type="list" allowBlank="1" showErrorMessage="1" prompt="Выбрать тип петли" sqref="C6" xr:uid="{00000000-0002-0000-2100-000000000000}">
      <formula1>"Одна дверь,Две двери,"</formula1>
    </dataValidation>
    <dataValidation type="list" allowBlank="1" showErrorMessage="1" prompt="Выбрать тип петли" sqref="C4" xr:uid="{CCAFE679-A1E6-4163-8058-43DA4467DDA2}">
      <formula1>"Профиль длиной 2000 мм,Профиль длиной 2500 мм,Профиль длиной 4000 мм,"</formula1>
    </dataValidation>
    <dataValidation type="list" allowBlank="1" showErrorMessage="1" prompt="Выбрать тип петли" sqref="C5" xr:uid="{FD45453E-D785-4101-B810-750E06DB2D4B}">
      <formula1>"Коричневый,Белый,Бежевый,Серый,Черный,"</formula1>
    </dataValidation>
  </dataValidation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Лист33">
    <tabColor theme="9"/>
  </sheetPr>
  <dimension ref="A1:K105"/>
  <sheetViews>
    <sheetView showRowColHeaders="0" zoomScale="70" zoomScaleNormal="70" workbookViewId="0">
      <pane ySplit="1" topLeftCell="A2" activePane="bottomLeft" state="frozen"/>
      <selection pane="bottomLeft" activeCell="F10" sqref="F10"/>
    </sheetView>
  </sheetViews>
  <sheetFormatPr defaultColWidth="9.1796875" defaultRowHeight="14.5" x14ac:dyDescent="0.35"/>
  <cols>
    <col min="1" max="1" width="13.26953125" style="13" customWidth="1"/>
    <col min="2" max="2" width="27.54296875" style="543" customWidth="1"/>
    <col min="3" max="3" width="60.6328125" style="13" customWidth="1"/>
    <col min="4" max="4" width="8.54296875" style="13" customWidth="1"/>
    <col min="5" max="5" width="15.453125" style="13" customWidth="1"/>
    <col min="6" max="7" width="5.6328125" style="13" customWidth="1"/>
    <col min="8" max="8" width="24.6328125" style="543" customWidth="1"/>
    <col min="9" max="9" width="60.6328125" style="13" customWidth="1"/>
    <col min="10" max="10" width="8.1796875" style="13" customWidth="1"/>
    <col min="11" max="11" width="13.36328125" style="13" customWidth="1"/>
    <col min="12" max="12" width="11" style="13" customWidth="1"/>
    <col min="13" max="16384" width="9.1796875" style="13"/>
  </cols>
  <sheetData>
    <row r="1" spans="1:11" s="192" customFormat="1" ht="69.75" customHeight="1" x14ac:dyDescent="0.35">
      <c r="A1" s="691" t="s">
        <v>492</v>
      </c>
      <c r="B1" s="691"/>
      <c r="C1" s="691"/>
      <c r="D1" s="691"/>
      <c r="E1" s="691"/>
      <c r="F1" s="691"/>
      <c r="G1" s="691"/>
      <c r="H1" s="691"/>
      <c r="I1" s="691"/>
      <c r="J1" s="691"/>
      <c r="K1" s="691"/>
    </row>
    <row r="2" spans="1:11" ht="172.5" customHeight="1" x14ac:dyDescent="0.35">
      <c r="C2" s="71"/>
    </row>
    <row r="3" spans="1:11" ht="25.5" customHeight="1" thickBot="1" x14ac:dyDescent="0.4"/>
    <row r="4" spans="1:11" ht="18.5" customHeight="1" x14ac:dyDescent="0.35">
      <c r="B4" s="544" t="s">
        <v>382</v>
      </c>
      <c r="C4" s="137" t="s">
        <v>69</v>
      </c>
      <c r="D4" s="731">
        <v>1</v>
      </c>
      <c r="E4" s="734">
        <f>SUM(E9:E14)</f>
        <v>57520.74</v>
      </c>
    </row>
    <row r="5" spans="1:11" ht="18.5" customHeight="1" x14ac:dyDescent="0.35">
      <c r="B5" s="545" t="s">
        <v>186</v>
      </c>
      <c r="C5" s="145" t="s">
        <v>371</v>
      </c>
      <c r="D5" s="732"/>
      <c r="E5" s="735"/>
    </row>
    <row r="6" spans="1:11" ht="18.5" customHeight="1" x14ac:dyDescent="0.35">
      <c r="B6" s="545" t="s">
        <v>216</v>
      </c>
      <c r="C6" s="145" t="s">
        <v>217</v>
      </c>
      <c r="D6" s="733"/>
      <c r="E6" s="736"/>
    </row>
    <row r="7" spans="1:11" ht="15" thickBot="1" x14ac:dyDescent="0.4">
      <c r="B7" s="841"/>
      <c r="C7" s="842"/>
      <c r="D7" s="842"/>
      <c r="E7" s="843"/>
    </row>
    <row r="8" spans="1:11" x14ac:dyDescent="0.35">
      <c r="B8" s="558" t="s">
        <v>9</v>
      </c>
      <c r="C8" s="35" t="s">
        <v>10</v>
      </c>
      <c r="D8" s="35" t="s">
        <v>16</v>
      </c>
      <c r="E8" s="49" t="s">
        <v>11</v>
      </c>
      <c r="H8" s="548" t="s">
        <v>9</v>
      </c>
      <c r="I8" s="17" t="s">
        <v>10</v>
      </c>
      <c r="J8" s="17" t="s">
        <v>16</v>
      </c>
      <c r="K8" s="18" t="s">
        <v>11</v>
      </c>
    </row>
    <row r="9" spans="1:11" ht="30.5" customHeight="1" thickBot="1" x14ac:dyDescent="0.4">
      <c r="B9" s="540">
        <f>VLOOKUP(C4,DoorSystem!$A$222:$B$223,2,0)</f>
        <v>79013</v>
      </c>
      <c r="C9" s="424" t="str">
        <f>VLOOKUP(B9,Цены!$A:$B,2,0)</f>
        <v>Ходовой профиль WingLine 230, L2400 мм, алюминий с порошковым покрытием, цвет белый</v>
      </c>
      <c r="D9" s="440">
        <f>D4</f>
        <v>1</v>
      </c>
      <c r="E9" s="426">
        <f>IFERROR(VLOOKUP(B9,Sale!$A:$E,5,0),VLOOKUP(B9,Цены!$A:$G,7,0))*D9</f>
        <v>12028.56</v>
      </c>
      <c r="H9" s="541">
        <v>9252651</v>
      </c>
      <c r="I9" s="438" t="str">
        <f>VLOOKUP(H9,Цены!$A:$B,2,0)</f>
        <v>Комплект стяжек-выпрямителей, алюминий</v>
      </c>
      <c r="J9" s="454">
        <f>VLOOKUP(C5,DoorSystem!$H$326:$I$328,2,0)</f>
        <v>2</v>
      </c>
      <c r="K9" s="274">
        <f>IFERROR(VLOOKUP(H9,Sale!$A:$E,5,0),VLOOKUP(H9,Цены!$A:$G,7,0))*J9</f>
        <v>12153.720000000001</v>
      </c>
    </row>
    <row r="10" spans="1:11" ht="30.5" customHeight="1" x14ac:dyDescent="0.35">
      <c r="B10" s="540">
        <f>VLOOKUP(C5,DoorSystem!$A$226:$B$228,2,0)</f>
        <v>79015</v>
      </c>
      <c r="C10" s="424" t="str">
        <f>VLOOKUP(B10,Цены!$A:$B,2,0)</f>
        <v>Комплект фурнитуры WingLine 230 для 2 складных дверей, левый и правый</v>
      </c>
      <c r="D10" s="440">
        <f>D4</f>
        <v>1</v>
      </c>
      <c r="E10" s="426">
        <f>IFERROR(VLOOKUP(B10,Sale!$A:$E,5,0),VLOOKUP(B10,Цены!$A:$G,7,0))*D10</f>
        <v>45492.18</v>
      </c>
    </row>
    <row r="11" spans="1:11" ht="30.5" customHeight="1" x14ac:dyDescent="0.35">
      <c r="B11" s="540">
        <v>9071205</v>
      </c>
      <c r="C11" s="424" t="str">
        <f>VLOOKUP(B11,Цены!$A:$B,2,0)</f>
        <v>Петля Sensys 8645i, угол 110°, чашка TH52, D35, накладная навеска (B 12,5), никелированная</v>
      </c>
      <c r="D11" s="440">
        <f>VLOOKUP(C6,DoorSystem!$A$132:$B$140,2,0)</f>
        <v>0</v>
      </c>
      <c r="E11" s="426">
        <f>IFERROR(VLOOKUP(B11,Sale!$A:$E,5,0),VLOOKUP(B11,Цены!$A:$G,7,0))*D11</f>
        <v>0</v>
      </c>
    </row>
    <row r="12" spans="1:11" ht="30.5" customHeight="1" thickBot="1" x14ac:dyDescent="0.4">
      <c r="B12" s="540">
        <v>9071627</v>
      </c>
      <c r="C12" s="424" t="str">
        <f>VLOOKUP(B12,Цены!$A:$B,2,0)</f>
        <v>Монтажная планка крестообразная System 8099 для Sensys/Intermat, LR37, D3, с предустановленными евровинтами</v>
      </c>
      <c r="D12" s="440">
        <f>VLOOKUP(C6,DoorSystem!$A$132:$B$140,2,0)</f>
        <v>0</v>
      </c>
      <c r="E12" s="426">
        <f>IFERROR(VLOOKUP(B12,Sale!$A:$E,5,0),VLOOKUP(B12,Цены!$A:$G,7,0))*D12</f>
        <v>0</v>
      </c>
    </row>
    <row r="13" spans="1:11" ht="30.5" customHeight="1" x14ac:dyDescent="0.35">
      <c r="B13" s="540">
        <v>9082614</v>
      </c>
      <c r="C13" s="424" t="str">
        <f>VLOOKUP(B13,Цены!$A:$B,2,0)</f>
        <v>Заглушка для чашки петли Sensys (TH / TS), сталь</v>
      </c>
      <c r="D13" s="440">
        <f>VLOOKUP(C6,DoorSystem!$A$132:$B$140,2,0)</f>
        <v>0</v>
      </c>
      <c r="E13" s="426">
        <f>IFERROR(VLOOKUP(B13,Sale!$A:$E,5,0),VLOOKUP(B13,Цены!$A:$G,7,0))*D13</f>
        <v>0</v>
      </c>
      <c r="H13" s="548" t="s">
        <v>9</v>
      </c>
      <c r="I13" s="17" t="s">
        <v>10</v>
      </c>
      <c r="J13" s="17" t="s">
        <v>16</v>
      </c>
      <c r="K13" s="18" t="s">
        <v>11</v>
      </c>
    </row>
    <row r="14" spans="1:11" ht="30.5" customHeight="1" thickBot="1" x14ac:dyDescent="0.4">
      <c r="B14" s="541">
        <v>9082774</v>
      </c>
      <c r="C14" s="438" t="str">
        <f>VLOOKUP(B14,Цены!$A:$B,2,0)</f>
        <v>Заглушка на консоль петли Sensys, с логотипом Hettich, сталь</v>
      </c>
      <c r="D14" s="439">
        <f>VLOOKUP(C6,DoorSystem!$A$132:$B$140,2,0)</f>
        <v>0</v>
      </c>
      <c r="E14" s="432">
        <f>IFERROR(VLOOKUP(B14,Sale!$A:$E,5,0),VLOOKUP(B14,Цены!$A:$G,7,0))*D14</f>
        <v>0</v>
      </c>
      <c r="H14" s="541">
        <v>115365</v>
      </c>
      <c r="I14" s="438" t="str">
        <f>VLOOKUP(H14,Цены!$A:$B,2,0)</f>
        <v>Адаптер для мебельных ручек для раздвижных/складных дверей, сталь хромированная, матовая</v>
      </c>
      <c r="J14" s="434">
        <v>1</v>
      </c>
      <c r="K14" s="432">
        <f>IFERROR(VLOOKUP(H14,Sale!$A:$E,5,0),VLOOKUP(H14,Цены!$A:$G,7,0))*J14</f>
        <v>623.08999999999992</v>
      </c>
    </row>
    <row r="17" spans="2:5" ht="15" thickBot="1" x14ac:dyDescent="0.4"/>
    <row r="18" spans="2:5" ht="19.5" customHeight="1" thickBot="1" x14ac:dyDescent="0.4">
      <c r="B18" s="544" t="s">
        <v>80</v>
      </c>
      <c r="C18" s="511" t="s">
        <v>277</v>
      </c>
    </row>
    <row r="19" spans="2:5" x14ac:dyDescent="0.35">
      <c r="B19" s="548" t="s">
        <v>9</v>
      </c>
      <c r="C19" s="17" t="s">
        <v>10</v>
      </c>
      <c r="D19" s="17" t="s">
        <v>16</v>
      </c>
      <c r="E19" s="18" t="s">
        <v>11</v>
      </c>
    </row>
    <row r="20" spans="2:5" ht="30.5" customHeight="1" x14ac:dyDescent="0.35">
      <c r="B20" s="540">
        <f>VLOOKUP(C5,DoorSystem!$D$226:$G$228,MATCH(C18,DoorSystem!$D$225:$G$225,0),0)</f>
        <v>9277700</v>
      </c>
      <c r="C20" s="424" t="str">
        <f>VLOOKUP(B20,Цены!$A:$B,2,0)</f>
        <v>Комплект механизма Pull to move Silent для WingLine L, исполнение heavy, левый, цвет черный</v>
      </c>
      <c r="D20" s="428">
        <f>D4</f>
        <v>1</v>
      </c>
      <c r="E20" s="527">
        <f>IFERROR(VLOOKUP(B20,Sale!$A:$E,5,0),VLOOKUP(B20,Цены!$A:$G,7,0))*D20</f>
        <v>9369.57</v>
      </c>
    </row>
    <row r="21" spans="2:5" ht="30.5" customHeight="1" thickBot="1" x14ac:dyDescent="0.4">
      <c r="B21" s="541">
        <f>VLOOKUP(C5,DoorSystem!$I$226:$L$228,MATCH(C18,DoorSystem!$D$225:$G$225,0),0)</f>
        <v>9277701</v>
      </c>
      <c r="C21" s="438" t="str">
        <f>VLOOKUP(B21,Цены!$A:$B,2,0)</f>
        <v>Комплект механизма Pull to move Silent для WingLine L, исполнение heavy, правый, цвет черный</v>
      </c>
      <c r="D21" s="454">
        <f>D4</f>
        <v>1</v>
      </c>
      <c r="E21" s="528">
        <f>IFERROR(VLOOKUP(B21,Sale!$A:$E,5,0),VLOOKUP(B21,Цены!$A:$G,7,0))*D21</f>
        <v>9369.57</v>
      </c>
    </row>
    <row r="30" spans="2:5" hidden="1" x14ac:dyDescent="0.35">
      <c r="B30" s="552" t="s">
        <v>629</v>
      </c>
    </row>
    <row r="31" spans="2:5" hidden="1" x14ac:dyDescent="0.35">
      <c r="B31" s="609" t="s">
        <v>277</v>
      </c>
    </row>
    <row r="85" ht="23.25" customHeight="1" x14ac:dyDescent="0.35"/>
    <row r="86" ht="23.25" customHeight="1" x14ac:dyDescent="0.35"/>
    <row r="87" ht="23.25" customHeight="1" x14ac:dyDescent="0.35"/>
    <row r="88" ht="23.25" customHeight="1" x14ac:dyDescent="0.35"/>
    <row r="89" ht="23.25" customHeight="1" x14ac:dyDescent="0.35"/>
    <row r="90" ht="23.25" customHeight="1" x14ac:dyDescent="0.35"/>
    <row r="91" ht="23.25" customHeight="1" x14ac:dyDescent="0.35"/>
    <row r="92" ht="23.25" customHeight="1" x14ac:dyDescent="0.35"/>
    <row r="93" ht="23.25" customHeight="1" x14ac:dyDescent="0.35"/>
    <row r="94" ht="23.25" customHeight="1" x14ac:dyDescent="0.35"/>
    <row r="95" ht="23.25" customHeight="1" x14ac:dyDescent="0.35"/>
    <row r="96" ht="23.25" customHeight="1" x14ac:dyDescent="0.35"/>
    <row r="97" ht="23.25" customHeight="1" x14ac:dyDescent="0.35"/>
    <row r="98" ht="23.25" customHeight="1" x14ac:dyDescent="0.35"/>
    <row r="99" ht="23.25" customHeight="1" x14ac:dyDescent="0.35"/>
    <row r="100" ht="23.25" customHeight="1" x14ac:dyDescent="0.35"/>
    <row r="101" ht="23.25" customHeight="1" x14ac:dyDescent="0.35"/>
    <row r="102" ht="23.25" customHeight="1" x14ac:dyDescent="0.35"/>
    <row r="103" ht="23.25" customHeight="1" x14ac:dyDescent="0.35"/>
    <row r="104" ht="23.25" customHeight="1" x14ac:dyDescent="0.35"/>
    <row r="105" ht="23.25" customHeight="1" x14ac:dyDescent="0.35"/>
  </sheetData>
  <sheetProtection algorithmName="SHA-512" hashValue="6/388nnv0SFoBQdkfOmRm5THqBtnwthP7jDGsZ2Vp/l7cgD5Cx3rD4FDSWCAeLZ7hVs/lSZW106KFiGadXoZBg==" saltValue="9R2QkkrRa1Kwx179BBUT/g==" spinCount="100000" sheet="1" objects="1" scenarios="1"/>
  <mergeCells count="4">
    <mergeCell ref="A1:K1"/>
    <mergeCell ref="B7:E7"/>
    <mergeCell ref="D4:D6"/>
    <mergeCell ref="E4:E6"/>
  </mergeCells>
  <dataValidations count="4">
    <dataValidation type="list" allowBlank="1" showErrorMessage="1" prompt="Выбрать тип петли" sqref="C4" xr:uid="{00000000-0002-0000-2400-000000000000}">
      <formula1>"Белый,Черный,"</formula1>
    </dataValidation>
    <dataValidation type="list" allowBlank="1" showInputMessage="1" showErrorMessage="1" sqref="C5" xr:uid="{00000000-0002-0000-2400-000001000000}">
      <formula1>"Две двери,Одна дверь слева,Одна дверь справа,"</formula1>
    </dataValidation>
    <dataValidation type="list" allowBlank="1" showInputMessage="1" showErrorMessage="1" sqref="C6" xr:uid="{00000000-0002-0000-2400-000002000000}">
      <formula1>"0 комплектов петель,4 комплекта петель,6 комплектов петель,8 комплектов петель,10 комплектов петель,"</formula1>
    </dataValidation>
    <dataValidation type="list" allowBlank="1" showErrorMessage="1" prompt="Выбрать тип петли" sqref="C18" xr:uid="{D5879590-EE53-465E-B80E-5E55A6C44D34}">
      <formula1>"Серый,Белый,Черный"</formula1>
    </dataValidation>
  </dataValidation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Лист26">
    <tabColor theme="9"/>
  </sheetPr>
  <dimension ref="A1:L118"/>
  <sheetViews>
    <sheetView showGridLines="0" showRowColHeaders="0" zoomScale="70" zoomScaleNormal="70" workbookViewId="0">
      <pane ySplit="2" topLeftCell="A3" activePane="bottomLeft" state="frozen"/>
      <selection pane="bottomLeft" activeCell="A3" sqref="A3"/>
    </sheetView>
  </sheetViews>
  <sheetFormatPr defaultColWidth="9.1796875" defaultRowHeight="14.5" x14ac:dyDescent="0.35"/>
  <cols>
    <col min="1" max="1" width="8.6328125" style="13" customWidth="1"/>
    <col min="2" max="2" width="27.54296875" style="543" customWidth="1"/>
    <col min="3" max="3" width="60.6328125" style="13" customWidth="1"/>
    <col min="4" max="4" width="8.54296875" style="13" customWidth="1"/>
    <col min="5" max="5" width="15.36328125" style="13" customWidth="1"/>
    <col min="6" max="7" width="5.6328125" style="13" customWidth="1"/>
    <col min="8" max="8" width="26.453125" style="543" customWidth="1"/>
    <col min="9" max="9" width="60.6328125" style="13" customWidth="1"/>
    <col min="10" max="10" width="8.54296875" style="13" customWidth="1"/>
    <col min="11" max="11" width="15.26953125" style="13" customWidth="1"/>
    <col min="12" max="12" width="11" style="13" customWidth="1"/>
    <col min="13" max="16384" width="9.1796875" style="13"/>
  </cols>
  <sheetData>
    <row r="1" spans="1:12" s="192" customFormat="1" ht="69" customHeight="1" x14ac:dyDescent="0.35">
      <c r="A1" s="691" t="s">
        <v>493</v>
      </c>
      <c r="B1" s="691"/>
      <c r="C1" s="691"/>
      <c r="D1" s="691"/>
      <c r="E1" s="691"/>
      <c r="F1" s="691"/>
      <c r="G1" s="691"/>
      <c r="H1" s="691"/>
      <c r="I1" s="691"/>
      <c r="J1" s="691"/>
      <c r="K1" s="691"/>
    </row>
    <row r="2" spans="1:12" s="190" customFormat="1" ht="69" customHeight="1" x14ac:dyDescent="0.35">
      <c r="B2" s="932"/>
      <c r="C2" s="932"/>
      <c r="D2" s="932"/>
      <c r="E2" s="932"/>
      <c r="F2" s="932"/>
      <c r="G2" s="932"/>
      <c r="H2" s="932"/>
      <c r="I2" s="932"/>
      <c r="J2" s="932"/>
      <c r="K2" s="932"/>
    </row>
    <row r="3" spans="1:12" ht="172.5" customHeight="1" x14ac:dyDescent="0.35">
      <c r="C3" s="71"/>
    </row>
    <row r="4" spans="1:12" s="196" customFormat="1" ht="23.5" x14ac:dyDescent="0.35">
      <c r="A4" s="924" t="s">
        <v>230</v>
      </c>
      <c r="B4" s="924"/>
      <c r="C4" s="924"/>
      <c r="D4" s="924"/>
      <c r="E4" s="924"/>
      <c r="F4" s="924"/>
      <c r="G4" s="924"/>
      <c r="H4" s="924"/>
      <c r="I4" s="924"/>
      <c r="J4" s="924"/>
      <c r="K4" s="924"/>
    </row>
    <row r="5" spans="1:12" ht="150" customHeight="1" x14ac:dyDescent="0.35">
      <c r="L5" s="37"/>
    </row>
    <row r="6" spans="1:12" ht="14.5" customHeight="1" x14ac:dyDescent="0.35">
      <c r="L6" s="37"/>
    </row>
    <row r="7" spans="1:12" ht="14.5" customHeight="1" thickBot="1" x14ac:dyDescent="0.4">
      <c r="L7" s="37"/>
    </row>
    <row r="8" spans="1:12" ht="18.5" customHeight="1" x14ac:dyDescent="0.35">
      <c r="B8" s="544" t="s">
        <v>210</v>
      </c>
      <c r="C8" s="188" t="s">
        <v>212</v>
      </c>
      <c r="D8" s="731">
        <v>1</v>
      </c>
      <c r="E8" s="734">
        <f>SUM(E14:E19)</f>
        <v>7592.6099999999988</v>
      </c>
      <c r="H8" s="544" t="s">
        <v>211</v>
      </c>
      <c r="I8" s="188" t="s">
        <v>232</v>
      </c>
      <c r="J8" s="731">
        <v>1</v>
      </c>
      <c r="K8" s="734">
        <f>SUM(K13:K19)</f>
        <v>18045.789999999997</v>
      </c>
    </row>
    <row r="9" spans="1:12" ht="18.5" customHeight="1" x14ac:dyDescent="0.35">
      <c r="B9" s="545" t="s">
        <v>211</v>
      </c>
      <c r="C9" s="146" t="s">
        <v>215</v>
      </c>
      <c r="D9" s="732"/>
      <c r="E9" s="735"/>
      <c r="H9" s="610" t="s">
        <v>213</v>
      </c>
      <c r="I9" s="146" t="s">
        <v>222</v>
      </c>
      <c r="J9" s="732"/>
      <c r="K9" s="735"/>
    </row>
    <row r="10" spans="1:12" ht="18.5" customHeight="1" x14ac:dyDescent="0.35">
      <c r="B10" s="610" t="s">
        <v>213</v>
      </c>
      <c r="C10" s="146" t="s">
        <v>214</v>
      </c>
      <c r="D10" s="733"/>
      <c r="E10" s="736"/>
      <c r="H10" s="610" t="s">
        <v>216</v>
      </c>
      <c r="I10" s="146" t="s">
        <v>248</v>
      </c>
      <c r="J10" s="733"/>
      <c r="K10" s="736"/>
    </row>
    <row r="11" spans="1:12" ht="18.5" customHeight="1" x14ac:dyDescent="0.35">
      <c r="B11" s="610" t="s">
        <v>216</v>
      </c>
      <c r="C11" s="146" t="s">
        <v>227</v>
      </c>
      <c r="D11" s="935" t="s">
        <v>318</v>
      </c>
      <c r="E11" s="936"/>
      <c r="H11" s="611"/>
      <c r="I11" s="63"/>
      <c r="J11" s="937" t="s">
        <v>318</v>
      </c>
      <c r="K11" s="938"/>
    </row>
    <row r="12" spans="1:12" ht="15" customHeight="1" x14ac:dyDescent="0.35">
      <c r="B12" s="611"/>
      <c r="C12" s="63"/>
      <c r="D12" s="64"/>
      <c r="E12" s="72"/>
      <c r="H12" s="558" t="s">
        <v>9</v>
      </c>
      <c r="I12" s="35" t="s">
        <v>10</v>
      </c>
      <c r="J12" s="35" t="s">
        <v>16</v>
      </c>
      <c r="K12" s="49" t="s">
        <v>11</v>
      </c>
    </row>
    <row r="13" spans="1:12" ht="30.5" customHeight="1" x14ac:dyDescent="0.35">
      <c r="B13" s="558" t="s">
        <v>9</v>
      </c>
      <c r="C13" s="35" t="s">
        <v>10</v>
      </c>
      <c r="D13" s="35" t="s">
        <v>16</v>
      </c>
      <c r="E13" s="49" t="s">
        <v>11</v>
      </c>
      <c r="H13" s="540">
        <f>VLOOKUP(I8,DoorSystem!$A$148:$B$151,2,0)</f>
        <v>9239310</v>
      </c>
      <c r="I13" s="424" t="str">
        <f>VLOOKUP(H13,Цены!$A:$B,2,0)</f>
        <v>Комплект ходового и направляющего профилей WingLine L с крепежом, L2400 мм, с перфорацией, алюминий анодированный</v>
      </c>
      <c r="J13" s="440">
        <f>J8</f>
        <v>1</v>
      </c>
      <c r="K13" s="426">
        <f>IFERROR(VLOOKUP(H13,Sale!$A:$E,5,0),VLOOKUP(H13,Цены!$A:$G,7,0))*J13</f>
        <v>5289.07</v>
      </c>
    </row>
    <row r="14" spans="1:12" ht="30.5" customHeight="1" x14ac:dyDescent="0.35">
      <c r="B14" s="540">
        <f>VLOOKUP(C9,DoorSystem!$A$118:$B$119,2,0)</f>
        <v>9239311</v>
      </c>
      <c r="C14" s="424" t="str">
        <f>VLOOKUP(B14,Цены!$A:$B,2,0)</f>
        <v>Комплект ходового и направляющего профилей WingLine L с крепежом, L1200 мм, с перфорацией, алюминий анодированный</v>
      </c>
      <c r="D14" s="440">
        <f>D8</f>
        <v>1</v>
      </c>
      <c r="E14" s="426">
        <f>IFERROR(VLOOKUP(B14,Sale!$A:$E,5,0),VLOOKUP(B14,Цены!$A:$G,7,0))*D14</f>
        <v>2754.75</v>
      </c>
      <c r="H14" s="540">
        <f>VLOOKUP(I8,DoorSystem!$A$155:$C$158,MATCH(I9,DoorSystem!$A$154:$C$154,0),0)</f>
        <v>9237852</v>
      </c>
      <c r="I14" s="424" t="str">
        <f>VLOOKUP(H14,Цены!$A:$B,2,0)</f>
        <v>Комплект фурнитуры WingLine L, с нижним направляющим элементом, с функцией самозакрывания, 25 кг, левый, цвет серый</v>
      </c>
      <c r="J14" s="440">
        <f>J8</f>
        <v>1</v>
      </c>
      <c r="K14" s="426">
        <f>IFERROR(VLOOKUP(H14,Sale!$A:$E,5,0),VLOOKUP(H14,Цены!$A:$G,7,0))*J14</f>
        <v>4063.24</v>
      </c>
    </row>
    <row r="15" spans="1:12" ht="30.5" customHeight="1" x14ac:dyDescent="0.35">
      <c r="B15" s="540">
        <f>VLOOKUP(C8,CHOOSE(IF(C9="Комплект профилей (верх+низ) 1200 мм",1,IF(C9="Ходовой профиль (только верх) 1200 мм",2,3)),DoorSystem!$A$123:$C$124,DoorSystem!$A$128:$C$129,),MATCH(C10,DoorSystem!A122:C122,0),0)</f>
        <v>9237882</v>
      </c>
      <c r="C15" s="424" t="str">
        <f>VLOOKUP(B15,Цены!$A:$B,2,0)</f>
        <v>Комплект фурнитуры WingLine L, с нижним направляющим элементом, с функцией самозакрывания, 12 кг, левый, цвет серый</v>
      </c>
      <c r="D15" s="440">
        <f>D8</f>
        <v>1</v>
      </c>
      <c r="E15" s="426">
        <f>IFERROR(VLOOKUP(B15,Sale!$A:$E,5,0),VLOOKUP(B15,Цены!$A:$G,7,0))*D15</f>
        <v>3680.2999999999997</v>
      </c>
      <c r="H15" s="540">
        <f>VLOOKUP(I8,DoorSystem!$A$162:$C$165,MATCH(I9,DoorSystem!$A$161:$C$161,0),0)</f>
        <v>9237890</v>
      </c>
      <c r="I15" s="424" t="str">
        <f>VLOOKUP(H15,Цены!$A:$B,2,0)</f>
        <v>Комплект фурнитуры WingLine L, с нижним направляющим элементом, с функцией самозакрывания, 25 кг, правый, цвет серый</v>
      </c>
      <c r="J15" s="440">
        <f>J8</f>
        <v>1</v>
      </c>
      <c r="K15" s="426">
        <f>IFERROR(VLOOKUP(H15,Sale!$A:$E,5,0),VLOOKUP(H15,Цены!$A:$G,7,0))*J15</f>
        <v>4063.24</v>
      </c>
    </row>
    <row r="16" spans="1:12" ht="30.5" customHeight="1" x14ac:dyDescent="0.35">
      <c r="B16" s="540">
        <v>9071205</v>
      </c>
      <c r="C16" s="424" t="str">
        <f>VLOOKUP(B16,Цены!$A:$B,2,0)</f>
        <v>Петля Sensys 8645i, угол 110°, чашка TH52, D35, накладная навеска (B 12,5), никелированная</v>
      </c>
      <c r="D16" s="440">
        <f>VLOOKUP(C11,DoorSystem!$A$132:$B$140,2,0)*D8</f>
        <v>2</v>
      </c>
      <c r="E16" s="426">
        <f>IFERROR(VLOOKUP(B16,Sale!$A:$E,5,0),VLOOKUP(B16,Цены!$A:$G,7,0))*D16</f>
        <v>906.54000000000008</v>
      </c>
      <c r="H16" s="540">
        <v>9071205</v>
      </c>
      <c r="I16" s="424" t="str">
        <f>VLOOKUP(H16,Цены!$A:$B,2,0)</f>
        <v>Петля Sensys 8645i, угол 110°, чашка TH52, D35, накладная навеска (B 12,5), никелированная</v>
      </c>
      <c r="J16" s="440">
        <f>VLOOKUP(I10,DoorSystem!$A$132:$B$140,2,0)*J8</f>
        <v>8</v>
      </c>
      <c r="K16" s="426">
        <f>IFERROR(VLOOKUP(H16,Sale!$A:$E,5,0),VLOOKUP(H16,Цены!$A:$G,7,0))*J16</f>
        <v>3626.1600000000003</v>
      </c>
    </row>
    <row r="17" spans="1:12" ht="30.5" customHeight="1" x14ac:dyDescent="0.35">
      <c r="B17" s="540">
        <v>9071627</v>
      </c>
      <c r="C17" s="424" t="str">
        <f>VLOOKUP(B17,Цены!$A:$B,2,0)</f>
        <v>Монтажная планка крестообразная System 8099 для Sensys/Intermat, LR37, D3, с предустановленными евровинтами</v>
      </c>
      <c r="D17" s="440">
        <f>VLOOKUP(C11,DoorSystem!$A$132:$B$140,2,0)*D8</f>
        <v>2</v>
      </c>
      <c r="E17" s="426">
        <f>IFERROR(VLOOKUP(B17,Sale!$A:$E,5,0),VLOOKUP(B17,Цены!$A:$G,7,0))*D17</f>
        <v>151.44</v>
      </c>
      <c r="H17" s="540">
        <v>9071627</v>
      </c>
      <c r="I17" s="424" t="str">
        <f>VLOOKUP(H17,Цены!$A:$B,2,0)</f>
        <v>Монтажная планка крестообразная System 8099 для Sensys/Intermat, LR37, D3, с предустановленными евровинтами</v>
      </c>
      <c r="J17" s="440">
        <f>VLOOKUP(I10,DoorSystem!$A$132:$B$140,2,0)*J8</f>
        <v>8</v>
      </c>
      <c r="K17" s="426">
        <f>IFERROR(VLOOKUP(H17,Sale!$A:$E,5,0),VLOOKUP(H17,Цены!$A:$G,7,0))*J17</f>
        <v>605.76</v>
      </c>
    </row>
    <row r="18" spans="1:12" ht="30.5" customHeight="1" x14ac:dyDescent="0.35">
      <c r="B18" s="540">
        <v>9082614</v>
      </c>
      <c r="C18" s="424" t="str">
        <f>VLOOKUP(B18,Цены!$A:$B,2,0)</f>
        <v>Заглушка для чашки петли Sensys (TH / TS), сталь</v>
      </c>
      <c r="D18" s="440">
        <f>VLOOKUP(C11,DoorSystem!$A$132:$B$140,2,0)*D8</f>
        <v>2</v>
      </c>
      <c r="E18" s="426">
        <f>IFERROR(VLOOKUP(B18,Sale!$A:$E,5,0),VLOOKUP(B18,Цены!$A:$G,7,0))*D18</f>
        <v>55.94</v>
      </c>
      <c r="H18" s="540">
        <v>9082614</v>
      </c>
      <c r="I18" s="424" t="str">
        <f>VLOOKUP(H18,Цены!$A:$B,2,0)</f>
        <v>Заглушка для чашки петли Sensys (TH / TS), сталь</v>
      </c>
      <c r="J18" s="440">
        <f>VLOOKUP(I10,DoorSystem!$A$132:$B$140,2,0)*J8</f>
        <v>8</v>
      </c>
      <c r="K18" s="426">
        <f>IFERROR(VLOOKUP(H18,Sale!$A:$E,5,0),VLOOKUP(H18,Цены!$A:$G,7,0))*J18</f>
        <v>223.76</v>
      </c>
    </row>
    <row r="19" spans="1:12" ht="30.5" customHeight="1" thickBot="1" x14ac:dyDescent="0.4">
      <c r="B19" s="541">
        <v>9082774</v>
      </c>
      <c r="C19" s="438" t="str">
        <f>VLOOKUP(B19,Цены!$A:$B,2,0)</f>
        <v>Заглушка на консоль петли Sensys, с логотипом Hettich, сталь</v>
      </c>
      <c r="D19" s="439">
        <f>VLOOKUP(C11,DoorSystem!$A$132:$B$140,2,0)*D8</f>
        <v>2</v>
      </c>
      <c r="E19" s="432">
        <f>IFERROR(VLOOKUP(B19,Sale!$A:$E,5,0),VLOOKUP(B19,Цены!$A:$G,7,0))*D19</f>
        <v>43.64</v>
      </c>
      <c r="H19" s="541">
        <v>9082774</v>
      </c>
      <c r="I19" s="438" t="str">
        <f>VLOOKUP(H19,Цены!$A:$B,2,0)</f>
        <v>Заглушка на консоль петли Sensys, с логотипом Hettich, сталь</v>
      </c>
      <c r="J19" s="439">
        <f>VLOOKUP(I10,DoorSystem!$A$132:$B$140,2,0)*J8</f>
        <v>8</v>
      </c>
      <c r="K19" s="432">
        <f>IFERROR(VLOOKUP(H19,Sale!$A:$E,5,0),VLOOKUP(H19,Цены!$A:$G,7,0))*J19</f>
        <v>174.56</v>
      </c>
    </row>
    <row r="22" spans="1:12" ht="15.75" customHeight="1" x14ac:dyDescent="0.35"/>
    <row r="23" spans="1:12" s="196" customFormat="1" ht="24.75" customHeight="1" x14ac:dyDescent="0.35">
      <c r="A23" s="924" t="s">
        <v>236</v>
      </c>
      <c r="B23" s="924"/>
      <c r="C23" s="924"/>
      <c r="D23" s="924"/>
      <c r="E23" s="924"/>
      <c r="F23" s="924"/>
      <c r="G23" s="924"/>
      <c r="H23" s="924"/>
      <c r="I23" s="924"/>
      <c r="J23" s="924"/>
      <c r="K23" s="924"/>
    </row>
    <row r="24" spans="1:12" ht="150" customHeight="1" x14ac:dyDescent="0.35">
      <c r="L24" s="37"/>
    </row>
    <row r="25" spans="1:12" ht="14.5" customHeight="1" thickBot="1" x14ac:dyDescent="0.4">
      <c r="L25" s="37"/>
    </row>
    <row r="26" spans="1:12" ht="18.5" customHeight="1" x14ac:dyDescent="0.35">
      <c r="B26" s="544" t="s">
        <v>210</v>
      </c>
      <c r="C26" s="188" t="s">
        <v>220</v>
      </c>
      <c r="D26" s="737">
        <v>1</v>
      </c>
      <c r="E26" s="739">
        <f>SUM(E35:E42)</f>
        <v>19480.469999999998</v>
      </c>
      <c r="H26" s="544" t="s">
        <v>211</v>
      </c>
      <c r="I26" s="188" t="s">
        <v>232</v>
      </c>
      <c r="J26" s="939">
        <v>1</v>
      </c>
      <c r="K26" s="734">
        <f>SUM(K34:K43)</f>
        <v>41653.869999999988</v>
      </c>
    </row>
    <row r="27" spans="1:12" ht="18.5" customHeight="1" x14ac:dyDescent="0.35">
      <c r="B27" s="545" t="s">
        <v>211</v>
      </c>
      <c r="C27" s="146" t="s">
        <v>215</v>
      </c>
      <c r="D27" s="738"/>
      <c r="E27" s="740"/>
      <c r="H27" s="545" t="s">
        <v>213</v>
      </c>
      <c r="I27" s="146" t="s">
        <v>222</v>
      </c>
      <c r="J27" s="940"/>
      <c r="K27" s="735"/>
    </row>
    <row r="28" spans="1:12" ht="18.5" customHeight="1" x14ac:dyDescent="0.35">
      <c r="B28" s="545" t="s">
        <v>213</v>
      </c>
      <c r="C28" s="146" t="s">
        <v>214</v>
      </c>
      <c r="D28" s="738"/>
      <c r="E28" s="740"/>
      <c r="H28" s="545" t="s">
        <v>242</v>
      </c>
      <c r="I28" s="146" t="s">
        <v>241</v>
      </c>
      <c r="J28" s="941"/>
      <c r="K28" s="736"/>
    </row>
    <row r="29" spans="1:12" ht="18.5" customHeight="1" x14ac:dyDescent="0.35">
      <c r="B29" s="545" t="s">
        <v>242</v>
      </c>
      <c r="C29" s="146" t="s">
        <v>241</v>
      </c>
      <c r="D29" s="951" t="s">
        <v>262</v>
      </c>
      <c r="E29" s="952"/>
      <c r="H29" s="545" t="s">
        <v>360</v>
      </c>
      <c r="I29" s="146" t="s">
        <v>471</v>
      </c>
      <c r="J29" s="951" t="s">
        <v>262</v>
      </c>
      <c r="K29" s="952"/>
    </row>
    <row r="30" spans="1:12" ht="18.5" customHeight="1" x14ac:dyDescent="0.35">
      <c r="B30" s="545" t="s">
        <v>360</v>
      </c>
      <c r="C30" s="146" t="s">
        <v>471</v>
      </c>
      <c r="D30" s="953"/>
      <c r="E30" s="954"/>
      <c r="H30" s="545" t="s">
        <v>216</v>
      </c>
      <c r="I30" s="146" t="s">
        <v>249</v>
      </c>
      <c r="J30" s="953"/>
      <c r="K30" s="954"/>
    </row>
    <row r="31" spans="1:12" ht="18.5" customHeight="1" x14ac:dyDescent="0.35">
      <c r="B31" s="545" t="s">
        <v>216</v>
      </c>
      <c r="C31" s="146" t="s">
        <v>226</v>
      </c>
      <c r="D31" s="953"/>
      <c r="E31" s="954"/>
      <c r="H31" s="545" t="s">
        <v>307</v>
      </c>
      <c r="I31" s="146" t="s">
        <v>308</v>
      </c>
      <c r="J31" s="955"/>
      <c r="K31" s="956"/>
    </row>
    <row r="32" spans="1:12" ht="18.5" customHeight="1" x14ac:dyDescent="0.35">
      <c r="B32" s="545" t="s">
        <v>307</v>
      </c>
      <c r="C32" s="146" t="s">
        <v>308</v>
      </c>
      <c r="D32" s="955"/>
      <c r="E32" s="956"/>
      <c r="H32" s="611"/>
      <c r="I32" s="186"/>
      <c r="J32" s="64"/>
      <c r="K32" s="72"/>
    </row>
    <row r="33" spans="1:12" ht="18.5" x14ac:dyDescent="0.35">
      <c r="B33" s="193"/>
      <c r="C33" s="185"/>
      <c r="D33" s="64"/>
      <c r="E33" s="72"/>
      <c r="H33" s="558" t="s">
        <v>9</v>
      </c>
      <c r="I33" s="35" t="s">
        <v>10</v>
      </c>
      <c r="J33" s="35" t="s">
        <v>16</v>
      </c>
      <c r="K33" s="49" t="s">
        <v>11</v>
      </c>
    </row>
    <row r="34" spans="1:12" ht="30.5" customHeight="1" x14ac:dyDescent="0.35">
      <c r="B34" s="558" t="s">
        <v>9</v>
      </c>
      <c r="C34" s="35" t="s">
        <v>10</v>
      </c>
      <c r="D34" s="35" t="s">
        <v>16</v>
      </c>
      <c r="E34" s="49" t="s">
        <v>11</v>
      </c>
      <c r="H34" s="540">
        <f>VLOOKUP(I26,DoorSystem!$A$148:$B$151,2,0)</f>
        <v>9239310</v>
      </c>
      <c r="I34" s="424" t="str">
        <f>VLOOKUP(H34,Цены!$A:$B,2,0)</f>
        <v>Комплект ходового и направляющего профилей WingLine L с крепежом, L2400 мм, с перфорацией, алюминий анодированный</v>
      </c>
      <c r="J34" s="519">
        <f>J26</f>
        <v>1</v>
      </c>
      <c r="K34" s="426">
        <f>IFERROR(VLOOKUP(H34,Sale!$A:$E,5,0),VLOOKUP(H34,Цены!$A:$G,7,0))*J34</f>
        <v>5289.07</v>
      </c>
    </row>
    <row r="35" spans="1:12" ht="30.5" customHeight="1" x14ac:dyDescent="0.35">
      <c r="B35" s="540">
        <f>VLOOKUP(C27,DoorSystem!$A$118:$B$119,2,0)</f>
        <v>9239311</v>
      </c>
      <c r="C35" s="424" t="str">
        <f>VLOOKUP(B35,Цены!$A:$B,2,0)</f>
        <v>Комплект ходового и направляющего профилей WingLine L с крепежом, L1200 мм, с перфорацией, алюминий анодированный</v>
      </c>
      <c r="D35" s="519">
        <f>D26</f>
        <v>1</v>
      </c>
      <c r="E35" s="426">
        <f>IFERROR(VLOOKUP(B35,Sale!$A:$E,5,0),VLOOKUP(B35,Цены!$A:$G,7,0))*D35</f>
        <v>2754.75</v>
      </c>
      <c r="H35" s="540">
        <f>VLOOKUP(I26,DoorSystem!$A$183:$C$185,MATCH(I27,DoorSystem!$A$183:$C$183,0),0)</f>
        <v>9237880</v>
      </c>
      <c r="I35" s="424" t="str">
        <f>VLOOKUP(H35,Цены!$A:$B,2,0)</f>
        <v>Комплект фурнитуры WingLine L, с нижним направляющим элементом, без функции самозакрывания, 25 кг, левый, цвет серый</v>
      </c>
      <c r="J35" s="519">
        <f>J26</f>
        <v>1</v>
      </c>
      <c r="K35" s="426">
        <f>IFERROR(VLOOKUP(H35,Sale!$A:$E,5,0),VLOOKUP(H35,Цены!$A:$G,7,0))*J35</f>
        <v>4063.24</v>
      </c>
    </row>
    <row r="36" spans="1:12" ht="30.5" customHeight="1" x14ac:dyDescent="0.35">
      <c r="B36" s="540">
        <f>VLOOKUP(C26,CHOOSE(IF(C27="Комплект профилей (верх+низ) 1200 мм",1,IF(C27="Ходовой профиль (только верх) 1200 мм",2,3)),DoorSystem!$A$169:$C$170,DoorSystem!$A$174:$C$175,),MATCH(C28,DoorSystem!A168:C168,0),0)</f>
        <v>9237904</v>
      </c>
      <c r="C36" s="424" t="str">
        <f>VLOOKUP(B36,Цены!$A:$B,2,0)</f>
        <v>Комплект фурнитуры WingLine L, с нижним направляющим элементом, без функции самозакрывания, 12 кг, правый, цвет серый</v>
      </c>
      <c r="D36" s="519">
        <f>D26</f>
        <v>1</v>
      </c>
      <c r="E36" s="426">
        <f>IFERROR(VLOOKUP(B36,Sale!$A:$E,5,0),VLOOKUP(B36,Цены!$A:$G,7,0))*D36</f>
        <v>3680.2999999999997</v>
      </c>
      <c r="H36" s="540">
        <f>VLOOKUP(I26,DoorSystem!$A$188:$C$190,MATCH(I27,DoorSystem!$A$188:$C$188,0),0)</f>
        <v>9237881</v>
      </c>
      <c r="I36" s="424" t="str">
        <f>VLOOKUP(H36,Цены!$A:$B,2,0)</f>
        <v>Комплект фурнитуры WingLine L, с нижним направляющим элементом, без функции самозакрывания, 25 кг, правый, цвет серый</v>
      </c>
      <c r="J36" s="519">
        <f>J26</f>
        <v>1</v>
      </c>
      <c r="K36" s="426">
        <f>IFERROR(VLOOKUP(H36,Sale!$A:$E,5,0),VLOOKUP(H36,Цены!$A:$G,7,0))*J36</f>
        <v>4063.24</v>
      </c>
    </row>
    <row r="37" spans="1:12" ht="30.5" customHeight="1" x14ac:dyDescent="0.35">
      <c r="B37" s="540">
        <f>VLOOKUP(C26,DoorSystem!$A$178:$D$180,MATCH(C29,DoorSystem!$A$178:$D$178,0),0)</f>
        <v>9265958</v>
      </c>
      <c r="C37" s="424" t="str">
        <f>VLOOKUP(B37,Цены!$A:$B,2,0)</f>
        <v>Комплект механизма Push to move для WingLine L, исполнение heavy, правый, цвет серый</v>
      </c>
      <c r="D37" s="519">
        <f>D26</f>
        <v>1</v>
      </c>
      <c r="E37" s="426">
        <f>IFERROR(VLOOKUP(B37,Sale!$A:$E,5,0),VLOOKUP(B37,Цены!$A:$G,7,0))*D37</f>
        <v>9784.69</v>
      </c>
      <c r="H37" s="540">
        <f>VLOOKUP(I28,DoorSystem!$A$199:$B$202,2,0)</f>
        <v>9265959</v>
      </c>
      <c r="I37" s="424" t="str">
        <f>VLOOKUP(H37,Цены!$A:$B,2,0)</f>
        <v>Комплект механизма Push to move для WingLine L, исполнение heavy, левый, цвет серый</v>
      </c>
      <c r="J37" s="519">
        <f>J26</f>
        <v>1</v>
      </c>
      <c r="K37" s="426">
        <f>IFERROR(VLOOKUP(H37,Sale!$A:$E,5,0),VLOOKUP(H37,Цены!$A:$G,7,0))*J37</f>
        <v>9784.69</v>
      </c>
    </row>
    <row r="38" spans="1:12" ht="30.5" customHeight="1" x14ac:dyDescent="0.35">
      <c r="B38" s="540">
        <f>VLOOKUP(C30,DoorSystem!$A$306:$B$307,2,0)</f>
        <v>9071313</v>
      </c>
      <c r="C38" s="424" t="str">
        <f>VLOOKUP(B38,Цены!$A:$B,2,0)</f>
        <v>Петля Sensys 8675, угол 110°, чашка TH52, D35, накладная навеска (B 12,5)</v>
      </c>
      <c r="D38" s="519">
        <f>VLOOKUP(C31,DoorSystem!$A$132:$B$140,2,0)*D26</f>
        <v>3</v>
      </c>
      <c r="E38" s="426">
        <f>IFERROR(VLOOKUP(B38,Sale!$A:$E,5,0),VLOOKUP(B38,Цены!$A:$G,7,0))*D38</f>
        <v>1234.08</v>
      </c>
      <c r="H38" s="540">
        <f>VLOOKUP(I28,DoorSystem!$A$193:$B$196,2,0)</f>
        <v>9265958</v>
      </c>
      <c r="I38" s="424" t="str">
        <f>VLOOKUP(H38,Цены!$A:$B,2,0)</f>
        <v>Комплект механизма Push to move для WingLine L, исполнение heavy, правый, цвет серый</v>
      </c>
      <c r="J38" s="519">
        <f>J26</f>
        <v>1</v>
      </c>
      <c r="K38" s="426">
        <f>IFERROR(VLOOKUP(H38,Sale!$A:$E,5,0),VLOOKUP(H38,Цены!$A:$G,7,0))*J38</f>
        <v>9784.69</v>
      </c>
    </row>
    <row r="39" spans="1:12" ht="30.5" customHeight="1" x14ac:dyDescent="0.35">
      <c r="B39" s="540">
        <v>9071627</v>
      </c>
      <c r="C39" s="424" t="str">
        <f>VLOOKUP(B39,Цены!$A:$B,2,0)</f>
        <v>Монтажная планка крестообразная System 8099 для Sensys/Intermat, LR37, D3, с предустановленными евровинтами</v>
      </c>
      <c r="D39" s="519">
        <f>VLOOKUP(C31,DoorSystem!$A$132:$B$140,2,0)*D26</f>
        <v>3</v>
      </c>
      <c r="E39" s="426">
        <f>IFERROR(VLOOKUP(B39,Sale!$A:$E,5,0),VLOOKUP(B39,Цены!$A:$G,7,0))*D39</f>
        <v>227.16</v>
      </c>
      <c r="H39" s="540">
        <f>VLOOKUP(I29,DoorSystem!$A$306:$B$307,2,0)</f>
        <v>9071313</v>
      </c>
      <c r="I39" s="424" t="str">
        <f>VLOOKUP(H39,Цены!$A:$B,2,0)</f>
        <v>Петля Sensys 8675, угол 110°, чашка TH52, D35, накладная навеска (B 12,5)</v>
      </c>
      <c r="J39" s="519">
        <f>VLOOKUP(I30,DoorSystem!$A$132:$B$140,2,0)*J26</f>
        <v>10</v>
      </c>
      <c r="K39" s="426">
        <f>IFERROR(VLOOKUP(H39,Sale!$A:$E,5,0),VLOOKUP(H39,Цены!$A:$G,7,0))*J39</f>
        <v>4113.6000000000004</v>
      </c>
    </row>
    <row r="40" spans="1:12" ht="30.5" customHeight="1" x14ac:dyDescent="0.35">
      <c r="B40" s="540">
        <f>VLOOKUP(C30,DoorSystem!$A$310:$B$311,2,0)</f>
        <v>9082614</v>
      </c>
      <c r="C40" s="520" t="str">
        <f>VLOOKUP(B40,Цены!$A:$B,2,0)</f>
        <v>Заглушка для чашки петли Sensys (TH / TS), сталь</v>
      </c>
      <c r="D40" s="519">
        <f>VLOOKUP(C31,DoorSystem!$A$132:$B$140,2,0)*D26</f>
        <v>3</v>
      </c>
      <c r="E40" s="426">
        <f>IFERROR(VLOOKUP(B40,Sale!$A:$E,5,0),VLOOKUP(B40,Цены!$A:$G,7,0))*D40</f>
        <v>83.91</v>
      </c>
      <c r="H40" s="540">
        <v>9071627</v>
      </c>
      <c r="I40" s="424" t="str">
        <f>VLOOKUP(H40,Цены!$A:$B,2,0)</f>
        <v>Монтажная планка крестообразная System 8099 для Sensys/Intermat, LR37, D3, с предустановленными евровинтами</v>
      </c>
      <c r="J40" s="519">
        <f>VLOOKUP(I30,DoorSystem!$A$132:$B$140,2,0)*J26</f>
        <v>10</v>
      </c>
      <c r="K40" s="426">
        <f>IFERROR(VLOOKUP(H40,Sale!$A:$E,5,0),VLOOKUP(H40,Цены!$A:$G,7,0))*J40</f>
        <v>757.2</v>
      </c>
    </row>
    <row r="41" spans="1:12" ht="30.5" customHeight="1" x14ac:dyDescent="0.35">
      <c r="B41" s="540">
        <v>9082774</v>
      </c>
      <c r="C41" s="424" t="str">
        <f>VLOOKUP(B41,Цены!$A:$B,2,0)</f>
        <v>Заглушка на консоль петли Sensys, с логотипом Hettich, сталь</v>
      </c>
      <c r="D41" s="519">
        <f>VLOOKUP(C31,DoorSystem!$A$132:$B$140,2,0)*D26</f>
        <v>3</v>
      </c>
      <c r="E41" s="426">
        <f>IFERROR(VLOOKUP(B41,Sale!$A:$E,5,0),VLOOKUP(B41,Цены!$A:$G,7,0))*D41</f>
        <v>65.460000000000008</v>
      </c>
      <c r="F41" s="32"/>
      <c r="H41" s="540">
        <f>VLOOKUP(I29,DoorSystem!$A$310:$B$311,2,0)</f>
        <v>9082614</v>
      </c>
      <c r="I41" s="424" t="str">
        <f>VLOOKUP(H41,Цены!$A:$B,2,0)</f>
        <v>Заглушка для чашки петли Sensys (TH / TS), сталь</v>
      </c>
      <c r="J41" s="519">
        <f>VLOOKUP(I30,DoorSystem!$A$132:$B$140,2,0)*J26</f>
        <v>10</v>
      </c>
      <c r="K41" s="426">
        <f>IFERROR(VLOOKUP(H41,Sale!$A:$E,5,0),VLOOKUP(H41,Цены!$A:$G,7,0))*J41</f>
        <v>279.7</v>
      </c>
    </row>
    <row r="42" spans="1:12" ht="30.5" customHeight="1" thickBot="1" x14ac:dyDescent="0.4">
      <c r="B42" s="582">
        <f>VLOOKUP(C32,DoorSystem!$E$130:$F$131,2,0)</f>
        <v>9264191</v>
      </c>
      <c r="C42" s="478" t="str">
        <f>VLOOKUP(B42,Цены!$A:$B,2,0)</f>
        <v>Механический фиксатор для механизма Push to move, под прикручивание, цвет серый</v>
      </c>
      <c r="D42" s="521">
        <f>D26</f>
        <v>1</v>
      </c>
      <c r="E42" s="522">
        <f>IFERROR(VLOOKUP(B42,Sale!$A:$E,5,0),VLOOKUP(B42,Цены!$A:$G,7,0))*D42</f>
        <v>1650.12</v>
      </c>
      <c r="H42" s="550">
        <v>9082774</v>
      </c>
      <c r="I42" s="468" t="str">
        <f>VLOOKUP(H42,Цены!$A:$B,2,0)</f>
        <v>Заглушка на консоль петли Sensys, с логотипом Hettich, сталь</v>
      </c>
      <c r="J42" s="523">
        <f>VLOOKUP(I30,DoorSystem!$A$132:$B$140,2,0)*J26</f>
        <v>10</v>
      </c>
      <c r="K42" s="449">
        <f>IFERROR(VLOOKUP(H42,Sale!$A:$E,5,0),VLOOKUP(H42,Цены!$A:$G,7,0))*J42</f>
        <v>218.2</v>
      </c>
    </row>
    <row r="43" spans="1:12" ht="30.5" customHeight="1" thickBot="1" x14ac:dyDescent="0.4">
      <c r="H43" s="582">
        <f>VLOOKUP(I31,DoorSystem!$E$130:$F$131,2,0)</f>
        <v>9264191</v>
      </c>
      <c r="I43" s="478" t="str">
        <f>VLOOKUP(H43,Цены!$A:$B,2,0)</f>
        <v>Механический фиксатор для механизма Push to move, под прикручивание, цвет серый</v>
      </c>
      <c r="J43" s="521">
        <f>J26*2</f>
        <v>2</v>
      </c>
      <c r="K43" s="522">
        <f>IFERROR(VLOOKUP(H43,Sale!$A:$E,5,0),VLOOKUP(H43,Цены!$A:$G,7,0))*J43</f>
        <v>3300.24</v>
      </c>
    </row>
    <row r="45" spans="1:12" ht="24.75" customHeight="1" x14ac:dyDescent="0.35"/>
    <row r="46" spans="1:12" s="192" customFormat="1" ht="24.5" customHeight="1" x14ac:dyDescent="0.35">
      <c r="A46" s="924" t="s">
        <v>323</v>
      </c>
      <c r="B46" s="924"/>
      <c r="C46" s="924"/>
      <c r="D46" s="924"/>
      <c r="E46" s="924"/>
      <c r="F46" s="924"/>
      <c r="G46" s="924"/>
      <c r="H46" s="924"/>
      <c r="I46" s="924"/>
      <c r="J46" s="924"/>
      <c r="K46" s="924"/>
      <c r="L46" s="197"/>
    </row>
    <row r="47" spans="1:12" ht="150" customHeight="1" x14ac:dyDescent="0.35">
      <c r="L47" s="37"/>
    </row>
    <row r="48" spans="1:12" ht="15" thickBot="1" x14ac:dyDescent="0.4"/>
    <row r="49" spans="2:11" ht="18.5" customHeight="1" x14ac:dyDescent="0.35">
      <c r="B49" s="544" t="s">
        <v>210</v>
      </c>
      <c r="C49" s="188" t="s">
        <v>212</v>
      </c>
      <c r="D49" s="731">
        <v>1</v>
      </c>
      <c r="E49" s="734">
        <f>SUM(E56:E62)</f>
        <v>14816.730000000003</v>
      </c>
      <c r="H49" s="544" t="s">
        <v>211</v>
      </c>
      <c r="I49" s="188" t="s">
        <v>232</v>
      </c>
      <c r="J49" s="731">
        <v>1</v>
      </c>
      <c r="K49" s="734">
        <f>SUM(K55:K63)</f>
        <v>35528.529999999992</v>
      </c>
    </row>
    <row r="50" spans="2:11" ht="18.5" customHeight="1" x14ac:dyDescent="0.35">
      <c r="B50" s="545" t="s">
        <v>211</v>
      </c>
      <c r="C50" s="146" t="s">
        <v>219</v>
      </c>
      <c r="D50" s="732"/>
      <c r="E50" s="735"/>
      <c r="H50" s="610" t="s">
        <v>213</v>
      </c>
      <c r="I50" s="146" t="s">
        <v>222</v>
      </c>
      <c r="J50" s="732"/>
      <c r="K50" s="735"/>
    </row>
    <row r="51" spans="2:11" ht="18.5" customHeight="1" x14ac:dyDescent="0.35">
      <c r="B51" s="610" t="s">
        <v>213</v>
      </c>
      <c r="C51" s="146" t="s">
        <v>214</v>
      </c>
      <c r="D51" s="733"/>
      <c r="E51" s="736"/>
      <c r="H51" s="610" t="s">
        <v>242</v>
      </c>
      <c r="I51" s="146" t="s">
        <v>241</v>
      </c>
      <c r="J51" s="733"/>
      <c r="K51" s="736"/>
    </row>
    <row r="52" spans="2:11" ht="18.5" customHeight="1" x14ac:dyDescent="0.35">
      <c r="B52" s="610" t="s">
        <v>242</v>
      </c>
      <c r="C52" s="146" t="s">
        <v>241</v>
      </c>
      <c r="D52" s="948" t="s">
        <v>262</v>
      </c>
      <c r="E52" s="949"/>
      <c r="H52" s="610" t="s">
        <v>216</v>
      </c>
      <c r="I52" s="146" t="s">
        <v>249</v>
      </c>
      <c r="J52" s="948" t="s">
        <v>262</v>
      </c>
      <c r="K52" s="949"/>
    </row>
    <row r="53" spans="2:11" ht="18.5" customHeight="1" x14ac:dyDescent="0.35">
      <c r="B53" s="610" t="s">
        <v>216</v>
      </c>
      <c r="C53" s="146" t="s">
        <v>229</v>
      </c>
      <c r="D53" s="948"/>
      <c r="E53" s="949"/>
      <c r="H53" s="611"/>
      <c r="I53" s="63"/>
      <c r="J53" s="64"/>
      <c r="K53" s="72"/>
    </row>
    <row r="54" spans="2:11" ht="18.5" customHeight="1" x14ac:dyDescent="0.35">
      <c r="B54" s="611"/>
      <c r="C54" s="312"/>
      <c r="D54" s="316"/>
      <c r="E54" s="317"/>
      <c r="H54" s="558" t="s">
        <v>9</v>
      </c>
      <c r="I54" s="35" t="s">
        <v>10</v>
      </c>
      <c r="J54" s="35" t="s">
        <v>16</v>
      </c>
      <c r="K54" s="49" t="s">
        <v>11</v>
      </c>
    </row>
    <row r="55" spans="2:11" ht="30.5" customHeight="1" x14ac:dyDescent="0.35">
      <c r="B55" s="558" t="s">
        <v>9</v>
      </c>
      <c r="C55" s="35" t="s">
        <v>10</v>
      </c>
      <c r="D55" s="35" t="s">
        <v>16</v>
      </c>
      <c r="E55" s="49" t="s">
        <v>11</v>
      </c>
      <c r="H55" s="540">
        <f>VLOOKUP(I49,DoorSystem!$A$148:$B$151,2,0)</f>
        <v>9239310</v>
      </c>
      <c r="I55" s="424" t="str">
        <f>VLOOKUP(H55,Цены!$A:$B,2,0)</f>
        <v>Комплект ходового и направляющего профилей WingLine L с крепежом, L2400 мм, с перфорацией, алюминий анодированный</v>
      </c>
      <c r="J55" s="440">
        <f>J49</f>
        <v>1</v>
      </c>
      <c r="K55" s="426">
        <f>IFERROR(VLOOKUP(H55,Sale!$A:$E,5,0),VLOOKUP(H55,Цены!$A:$G,7,0))*J55</f>
        <v>5289.07</v>
      </c>
    </row>
    <row r="56" spans="2:11" ht="30.5" customHeight="1" x14ac:dyDescent="0.35">
      <c r="B56" s="540">
        <f>VLOOKUP(C50,DoorSystem!$A$118:$B$119,2,0)</f>
        <v>9237916</v>
      </c>
      <c r="C56" s="424" t="str">
        <f>VLOOKUP(B56,Цены!$A:$B,2,0)</f>
        <v>Ходовой профиль WingLine L, L1200 мм, с перфорацией, алюминий анодированный</v>
      </c>
      <c r="D56" s="440">
        <f>D49</f>
        <v>1</v>
      </c>
      <c r="E56" s="426">
        <f>IFERROR(VLOOKUP(B56,Sale!$A:$E,5,0),VLOOKUP(B56,Цены!$A:$G,7,0))*D56</f>
        <v>1327.8</v>
      </c>
      <c r="H56" s="540">
        <f>VLOOKUP(I49,DoorSystem!$A$155:$C$158,MATCH(I50,DoorSystem!$A$154:$C$154,0),0)</f>
        <v>9237852</v>
      </c>
      <c r="I56" s="424" t="str">
        <f>VLOOKUP(H56,Цены!$A:$B,2,0)</f>
        <v>Комплект фурнитуры WingLine L, с нижним направляющим элементом, с функцией самозакрывания, 25 кг, левый, цвет серый</v>
      </c>
      <c r="J56" s="440">
        <f>J49</f>
        <v>1</v>
      </c>
      <c r="K56" s="426">
        <f>IFERROR(VLOOKUP(H56,Sale!$A:$E,5,0),VLOOKUP(H56,Цены!$A:$G,7,0))*J56</f>
        <v>4063.24</v>
      </c>
    </row>
    <row r="57" spans="2:11" ht="30.5" customHeight="1" x14ac:dyDescent="0.35">
      <c r="B57" s="540">
        <f>VLOOKUP(C49,CHOOSE(IF(C50="Комплект профилей (верх+низ) 1200 мм",1,IF(C50="Ходовой профиль (только верх) 1200 мм",2,3)),DoorSystem!$A$123:$C$124,DoorSystem!$A$128:$C$129,),MATCH(C51,DoorSystem!A122:C122,0),0)</f>
        <v>9237903</v>
      </c>
      <c r="C57" s="424" t="str">
        <f>VLOOKUP(B57,Цены!$A:$B,2,0)</f>
        <v>Комплект фурнитуры WingLine L, без нижнего направляющего элемента, с функцией самозакрывания, 12 кг, левый, цвет серый</v>
      </c>
      <c r="D57" s="440">
        <f>D49</f>
        <v>1</v>
      </c>
      <c r="E57" s="426">
        <f>IFERROR(VLOOKUP(B57,Sale!$A:$E,5,0),VLOOKUP(B57,Цены!$A:$G,7,0))*D57</f>
        <v>2432.44</v>
      </c>
      <c r="H57" s="540">
        <f>VLOOKUP(I49,DoorSystem!$A$162:$C$165,MATCH(I50,DoorSystem!$A$161:$C$161,0),0)</f>
        <v>9237890</v>
      </c>
      <c r="I57" s="424" t="str">
        <f>VLOOKUP(H57,Цены!$A:$B,2,0)</f>
        <v>Комплект фурнитуры WingLine L, с нижним направляющим элементом, с функцией самозакрывания, 25 кг, правый, цвет серый</v>
      </c>
      <c r="J57" s="440">
        <f>J49</f>
        <v>1</v>
      </c>
      <c r="K57" s="426">
        <f>IFERROR(VLOOKUP(H57,Sale!$A:$E,5,0),VLOOKUP(H57,Цены!$A:$G,7,0))*J57</f>
        <v>4063.24</v>
      </c>
    </row>
    <row r="58" spans="2:11" ht="30.5" customHeight="1" x14ac:dyDescent="0.35">
      <c r="B58" s="540">
        <f>VLOOKUP(C49,DoorSystem!$A$205:$D$207,MATCH(C52,DoorSystem!$A$205:$D$205,0),0)</f>
        <v>9238123</v>
      </c>
      <c r="C58" s="424" t="str">
        <f>VLOOKUP(B58,Цены!$A:$B,2,0)</f>
        <v>Комплект механизма Pull to move Silent для WingLine L, исполнение heavy, левый, цвет серый</v>
      </c>
      <c r="D58" s="440">
        <f>D49</f>
        <v>1</v>
      </c>
      <c r="E58" s="426">
        <f>IFERROR(VLOOKUP(B58,Sale!$A:$E,5,0),VLOOKUP(B58,Цены!$A:$G,7,0))*D58</f>
        <v>8162.5900000000011</v>
      </c>
      <c r="H58" s="540">
        <f>VLOOKUP(I51,DoorSystem!$A$217:$B$219,2,0)</f>
        <v>9238123</v>
      </c>
      <c r="I58" s="424" t="str">
        <f>VLOOKUP(H58,Цены!$A:$B,2,0)</f>
        <v>Комплект механизма Pull to move Silent для WingLine L, исполнение heavy, левый, цвет серый</v>
      </c>
      <c r="J58" s="440">
        <f>J49</f>
        <v>1</v>
      </c>
      <c r="K58" s="426">
        <f>IFERROR(VLOOKUP(H58,Sale!$A:$E,5,0),VLOOKUP(H58,Цены!$A:$G,7,0))*J58</f>
        <v>8162.5900000000011</v>
      </c>
    </row>
    <row r="59" spans="2:11" ht="30.5" customHeight="1" x14ac:dyDescent="0.35">
      <c r="B59" s="540">
        <v>9071205</v>
      </c>
      <c r="C59" s="424" t="str">
        <f>VLOOKUP(B59,Цены!$A:$B,2,0)</f>
        <v>Петля Sensys 8645i, угол 110°, чашка TH52, D35, накладная навеска (B 12,5), никелированная</v>
      </c>
      <c r="D59" s="440">
        <f>VLOOKUP(C53,DoorSystem!$A$132:$B$140,2,0)*D49</f>
        <v>5</v>
      </c>
      <c r="E59" s="426">
        <f>IFERROR(VLOOKUP(B59,Sale!$A:$E,5,0),VLOOKUP(B59,Цены!$A:$G,7,0))*D59</f>
        <v>2266.3500000000004</v>
      </c>
      <c r="H59" s="540">
        <f>VLOOKUP(I51,DoorSystem!$A$211:$B$213,2,0)</f>
        <v>9238122</v>
      </c>
      <c r="I59" s="424" t="str">
        <f>VLOOKUP(H59,Цены!$A:$B,2,0)</f>
        <v>Комплект механизма Pull to move Silent для WingLine L, исполнение heavy, правый, цвет серый</v>
      </c>
      <c r="J59" s="440">
        <f>J49</f>
        <v>1</v>
      </c>
      <c r="K59" s="426">
        <f>IFERROR(VLOOKUP(H59,Sale!$A:$E,5,0),VLOOKUP(H59,Цены!$A:$G,7,0))*J59</f>
        <v>8162.5900000000011</v>
      </c>
    </row>
    <row r="60" spans="2:11" ht="30.5" customHeight="1" x14ac:dyDescent="0.35">
      <c r="B60" s="540">
        <v>9071627</v>
      </c>
      <c r="C60" s="424" t="str">
        <f>VLOOKUP(B60,Цены!$A:$B,2,0)</f>
        <v>Монтажная планка крестообразная System 8099 для Sensys/Intermat, LR37, D3, с предустановленными евровинтами</v>
      </c>
      <c r="D60" s="440">
        <f>VLOOKUP(C53,DoorSystem!$A$132:$B$140,2,0)*D49</f>
        <v>5</v>
      </c>
      <c r="E60" s="426">
        <f>IFERROR(VLOOKUP(B60,Sale!$A:$E,5,0),VLOOKUP(B60,Цены!$A:$G,7,0))*D60</f>
        <v>378.6</v>
      </c>
      <c r="H60" s="540">
        <v>9071205</v>
      </c>
      <c r="I60" s="424" t="str">
        <f>VLOOKUP(H60,Цены!$A:$B,2,0)</f>
        <v>Петля Sensys 8645i, угол 110°, чашка TH52, D35, накладная навеска (B 12,5), никелированная</v>
      </c>
      <c r="J60" s="440">
        <f>VLOOKUP(I52,DoorSystem!$A$132:$B$140,2,0)*J49</f>
        <v>10</v>
      </c>
      <c r="K60" s="426">
        <f>IFERROR(VLOOKUP(H60,Sale!$A:$E,5,0),VLOOKUP(H60,Цены!$A:$G,7,0))*J60</f>
        <v>4532.7000000000007</v>
      </c>
    </row>
    <row r="61" spans="2:11" ht="30.5" customHeight="1" x14ac:dyDescent="0.35">
      <c r="B61" s="540">
        <v>9082614</v>
      </c>
      <c r="C61" s="424" t="str">
        <f>VLOOKUP(B61,Цены!$A:$B,2,0)</f>
        <v>Заглушка для чашки петли Sensys (TH / TS), сталь</v>
      </c>
      <c r="D61" s="440">
        <f>VLOOKUP(C53,DoorSystem!$A$132:$B$140,2,0)*D49</f>
        <v>5</v>
      </c>
      <c r="E61" s="426">
        <f>IFERROR(VLOOKUP(B61,Sale!$A:$E,5,0),VLOOKUP(B61,Цены!$A:$G,7,0))*D61</f>
        <v>139.85</v>
      </c>
      <c r="H61" s="540">
        <v>9071627</v>
      </c>
      <c r="I61" s="424" t="str">
        <f>VLOOKUP(H61,Цены!$A:$B,2,0)</f>
        <v>Монтажная планка крестообразная System 8099 для Sensys/Intermat, LR37, D3, с предустановленными евровинтами</v>
      </c>
      <c r="J61" s="440">
        <f>VLOOKUP(I52,DoorSystem!$A$132:$B$140,2,0)*J49</f>
        <v>10</v>
      </c>
      <c r="K61" s="426">
        <f>IFERROR(VLOOKUP(H61,Sale!$A:$E,5,0),VLOOKUP(H61,Цены!$A:$G,7,0))*J61</f>
        <v>757.2</v>
      </c>
    </row>
    <row r="62" spans="2:11" ht="30.5" customHeight="1" thickBot="1" x14ac:dyDescent="0.4">
      <c r="B62" s="541">
        <v>9082774</v>
      </c>
      <c r="C62" s="438" t="str">
        <f>VLOOKUP(B62,Цены!$A:$B,2,0)</f>
        <v>Заглушка на консоль петли Sensys, с логотипом Hettich, сталь</v>
      </c>
      <c r="D62" s="439">
        <f>VLOOKUP(C53,DoorSystem!$A$132:$B$140,2,0)*D49</f>
        <v>5</v>
      </c>
      <c r="E62" s="432">
        <f>IFERROR(VLOOKUP(B62,Sale!$A:$E,5,0),VLOOKUP(B62,Цены!$A:$G,7,0))*D62</f>
        <v>109.1</v>
      </c>
      <c r="H62" s="540">
        <v>9082614</v>
      </c>
      <c r="I62" s="424" t="str">
        <f>VLOOKUP(H62,Цены!$A:$B,2,0)</f>
        <v>Заглушка для чашки петли Sensys (TH / TS), сталь</v>
      </c>
      <c r="J62" s="440">
        <f>VLOOKUP(I52,DoorSystem!$A$132:$B$140,2,0)*J49</f>
        <v>10</v>
      </c>
      <c r="K62" s="426">
        <f>IFERROR(VLOOKUP(H62,Sale!$A:$E,5,0),VLOOKUP(H62,Цены!$A:$G,7,0))*J62</f>
        <v>279.7</v>
      </c>
    </row>
    <row r="63" spans="2:11" ht="30.5" customHeight="1" thickBot="1" x14ac:dyDescent="0.4">
      <c r="H63" s="541">
        <v>9082774</v>
      </c>
      <c r="I63" s="438" t="str">
        <f>VLOOKUP(H63,Цены!$A:$B,2,0)</f>
        <v>Заглушка на консоль петли Sensys, с логотипом Hettich, сталь</v>
      </c>
      <c r="J63" s="439">
        <f>VLOOKUP(I52,DoorSystem!$A$132:$B$140,2,0)*J49</f>
        <v>10</v>
      </c>
      <c r="K63" s="432">
        <f>IFERROR(VLOOKUP(H63,Sale!$A:$E,5,0),VLOOKUP(H63,Цены!$A:$G,7,0))*J63</f>
        <v>218.2</v>
      </c>
    </row>
    <row r="67" spans="1:12" s="196" customFormat="1" ht="24.5" customHeight="1" x14ac:dyDescent="0.35">
      <c r="A67" s="752" t="s">
        <v>252</v>
      </c>
      <c r="B67" s="752"/>
      <c r="C67" s="752"/>
      <c r="D67" s="752"/>
      <c r="E67" s="752"/>
      <c r="F67" s="752"/>
      <c r="G67" s="752"/>
      <c r="H67" s="752"/>
      <c r="I67" s="752"/>
      <c r="J67" s="752"/>
      <c r="K67" s="752"/>
      <c r="L67" s="197"/>
    </row>
    <row r="68" spans="1:12" ht="85.5" customHeight="1" thickBot="1" x14ac:dyDescent="0.4">
      <c r="L68" s="37"/>
    </row>
    <row r="69" spans="1:12" x14ac:dyDescent="0.35">
      <c r="B69" s="548" t="s">
        <v>9</v>
      </c>
      <c r="C69" s="17" t="s">
        <v>10</v>
      </c>
      <c r="D69" s="17" t="s">
        <v>16</v>
      </c>
      <c r="E69" s="18" t="s">
        <v>11</v>
      </c>
      <c r="H69" s="548" t="s">
        <v>9</v>
      </c>
      <c r="I69" s="17" t="s">
        <v>10</v>
      </c>
      <c r="J69" s="17" t="s">
        <v>16</v>
      </c>
      <c r="K69" s="18" t="s">
        <v>11</v>
      </c>
    </row>
    <row r="70" spans="1:12" ht="30.5" customHeight="1" thickBot="1" x14ac:dyDescent="0.4">
      <c r="B70" s="540">
        <v>9229920</v>
      </c>
      <c r="C70" s="424" t="str">
        <f>VLOOKUP(B70,Цены!$A:$B,2,0)</f>
        <v>Средняя петля WingLine L для складной двери, пластик, цвет серый</v>
      </c>
      <c r="D70" s="433">
        <v>1</v>
      </c>
      <c r="E70" s="426">
        <f>IFERROR(VLOOKUP(B70,Sale!$A:$E,5,0),VLOOKUP(B70,Цены!$A:$G,7,0))*D70</f>
        <v>83.550000000000011</v>
      </c>
      <c r="H70" s="541">
        <v>115365</v>
      </c>
      <c r="I70" s="438" t="str">
        <f>VLOOKUP(H70,Цены!$A:$B,2,0)</f>
        <v>Адаптер для мебельных ручек для раздвижных/складных дверей, сталь хромированная, матовая</v>
      </c>
      <c r="J70" s="434">
        <v>1</v>
      </c>
      <c r="K70" s="432">
        <f>IFERROR(VLOOKUP(H70,Sale!$A:$E,5,0),VLOOKUP(H70,Цены!$A:$G,7,0))*J70</f>
        <v>623.08999999999992</v>
      </c>
    </row>
    <row r="71" spans="1:12" ht="30.5" customHeight="1" thickBot="1" x14ac:dyDescent="0.4">
      <c r="B71" s="541">
        <v>9236605</v>
      </c>
      <c r="C71" s="438" t="str">
        <f>VLOOKUP(B71,Цены!$A:$B,2,0)</f>
        <v>Ответная часть средней петли WingLine L для складной двери, сталь оцинкованная</v>
      </c>
      <c r="D71" s="434">
        <v>1</v>
      </c>
      <c r="E71" s="432">
        <f>IFERROR(VLOOKUP(B71,Sale!$A:$E,5,0),VLOOKUP(B71,Цены!$A:$G,7,0))*D71</f>
        <v>72.44</v>
      </c>
    </row>
    <row r="72" spans="1:12" x14ac:dyDescent="0.35">
      <c r="B72" s="43"/>
      <c r="C72" s="44"/>
      <c r="D72" s="32"/>
      <c r="E72" s="45"/>
    </row>
    <row r="73" spans="1:12" ht="14.5" customHeight="1" x14ac:dyDescent="0.35">
      <c r="B73" s="43"/>
      <c r="C73" s="44"/>
      <c r="D73" s="32"/>
      <c r="E73" s="45"/>
    </row>
    <row r="74" spans="1:12" ht="85" customHeight="1" thickBot="1" x14ac:dyDescent="0.4">
      <c r="B74" s="43"/>
      <c r="C74" s="44"/>
      <c r="D74" s="32"/>
      <c r="E74" s="45"/>
    </row>
    <row r="75" spans="1:12" x14ac:dyDescent="0.35">
      <c r="B75" s="548" t="s">
        <v>9</v>
      </c>
      <c r="C75" s="17" t="s">
        <v>10</v>
      </c>
      <c r="D75" s="17" t="s">
        <v>16</v>
      </c>
      <c r="E75" s="18" t="s">
        <v>11</v>
      </c>
      <c r="H75" s="548" t="s">
        <v>9</v>
      </c>
      <c r="I75" s="17" t="s">
        <v>10</v>
      </c>
      <c r="J75" s="17" t="s">
        <v>16</v>
      </c>
      <c r="K75" s="18" t="s">
        <v>11</v>
      </c>
    </row>
    <row r="76" spans="1:12" ht="30.5" customHeight="1" thickBot="1" x14ac:dyDescent="0.4">
      <c r="B76" s="541">
        <v>52095</v>
      </c>
      <c r="C76" s="438" t="str">
        <f>VLOOKUP(B76,Цены!$A:$B,2,0)</f>
        <v>Средняя петля для складной двери, с регулировкой оси вращения, под запрессовку</v>
      </c>
      <c r="D76" s="434">
        <v>1</v>
      </c>
      <c r="E76" s="432">
        <f>IFERROR(VLOOKUP(B76,Sale!$A:$E,5,0),VLOOKUP(B76,Цены!$A:$G,7,0))*D76</f>
        <v>1502.33</v>
      </c>
      <c r="H76" s="541">
        <v>9252651</v>
      </c>
      <c r="I76" s="438" t="str">
        <f>VLOOKUP(H76,Цены!$A:$B,2,0)</f>
        <v>Комплект стяжек-выпрямителей, алюминий</v>
      </c>
      <c r="J76" s="434">
        <v>1</v>
      </c>
      <c r="K76" s="524">
        <f>IFERROR(VLOOKUP(H76,Sale!$A:$E,5,0),VLOOKUP(H76,Цены!$A:$G,7,0))*J76</f>
        <v>6076.8600000000006</v>
      </c>
    </row>
    <row r="77" spans="1:12" ht="15.5" customHeight="1" x14ac:dyDescent="0.35">
      <c r="B77" s="443"/>
      <c r="C77" s="444"/>
      <c r="D77" s="525"/>
      <c r="E77" s="446"/>
      <c r="H77" s="443"/>
      <c r="I77" s="444"/>
      <c r="J77" s="525"/>
      <c r="K77" s="526"/>
    </row>
    <row r="78" spans="1:12" ht="15.5" customHeight="1" x14ac:dyDescent="0.35">
      <c r="B78" s="443"/>
      <c r="C78" s="444"/>
      <c r="D78" s="525"/>
      <c r="E78" s="446"/>
      <c r="H78" s="443"/>
      <c r="I78" s="444"/>
      <c r="J78" s="525"/>
      <c r="K78" s="526"/>
    </row>
    <row r="79" spans="1:12" ht="15.5" customHeight="1" x14ac:dyDescent="0.35">
      <c r="B79" s="443"/>
      <c r="C79" s="444"/>
      <c r="D79" s="525"/>
      <c r="E79" s="446"/>
      <c r="H79" s="443"/>
      <c r="I79" s="444"/>
      <c r="J79" s="525"/>
      <c r="K79" s="526"/>
    </row>
    <row r="80" spans="1:12" s="192" customFormat="1" ht="28.5" x14ac:dyDescent="0.35">
      <c r="A80" s="950" t="s">
        <v>324</v>
      </c>
      <c r="B80" s="950"/>
      <c r="C80" s="950"/>
      <c r="D80" s="950"/>
      <c r="E80" s="950"/>
      <c r="F80" s="950"/>
      <c r="G80" s="950"/>
      <c r="H80" s="950"/>
      <c r="I80" s="950"/>
      <c r="J80" s="950"/>
      <c r="K80" s="950"/>
    </row>
    <row r="83" spans="12:12" x14ac:dyDescent="0.35">
      <c r="L83" s="37"/>
    </row>
    <row r="84" spans="12:12" x14ac:dyDescent="0.35">
      <c r="L84" s="37"/>
    </row>
    <row r="102" spans="2:9" ht="14.5" customHeight="1" thickBot="1" x14ac:dyDescent="0.4"/>
    <row r="103" spans="2:9" ht="85.5" customHeight="1" x14ac:dyDescent="0.35">
      <c r="B103" s="612" t="s">
        <v>316</v>
      </c>
      <c r="C103" s="256" t="s">
        <v>319</v>
      </c>
      <c r="D103" s="255" t="s">
        <v>320</v>
      </c>
      <c r="E103" s="255" t="s">
        <v>321</v>
      </c>
      <c r="F103" s="255" t="s">
        <v>322</v>
      </c>
      <c r="G103" s="255" t="s">
        <v>586</v>
      </c>
      <c r="H103" s="619" t="s">
        <v>311</v>
      </c>
      <c r="I103" s="198" t="s">
        <v>312</v>
      </c>
    </row>
    <row r="104" spans="2:9" ht="25.5" customHeight="1" x14ac:dyDescent="0.35">
      <c r="B104" s="613" t="s">
        <v>310</v>
      </c>
      <c r="C104" s="147">
        <v>1500</v>
      </c>
      <c r="D104" s="147">
        <v>350</v>
      </c>
      <c r="E104" s="147">
        <v>16</v>
      </c>
      <c r="F104" s="100">
        <f>(C104*D104*E104)/1000000000*VLOOKUP(B104,B108:C109,2,0)</f>
        <v>5.7119999999999997</v>
      </c>
      <c r="G104" s="942">
        <f>F104+F105</f>
        <v>5.7119999999999997</v>
      </c>
      <c r="H104" s="944" t="str">
        <f>IF(G104&lt;10,"WingLine L 12 кг","WingLine L 25 кг")</f>
        <v>WingLine L 12 кг</v>
      </c>
      <c r="I104" s="946" t="str">
        <f>IF(AND(G104&lt;5, D104&lt;=400),B112,B116)</f>
        <v>Medium</v>
      </c>
    </row>
    <row r="105" spans="2:9" ht="25.5" customHeight="1" thickBot="1" x14ac:dyDescent="0.4">
      <c r="B105" s="614" t="s">
        <v>317</v>
      </c>
      <c r="C105" s="199"/>
      <c r="D105" s="199"/>
      <c r="E105" s="199"/>
      <c r="F105" s="200">
        <f>C105*D105*E105*2600/1000000000</f>
        <v>0</v>
      </c>
      <c r="G105" s="943"/>
      <c r="H105" s="945"/>
      <c r="I105" s="947"/>
    </row>
    <row r="106" spans="2:9" ht="15.5" x14ac:dyDescent="0.35">
      <c r="B106" s="933" t="s">
        <v>585</v>
      </c>
      <c r="C106" s="933"/>
      <c r="D106" s="933"/>
      <c r="E106" s="933"/>
      <c r="F106" s="97"/>
      <c r="G106" s="97"/>
      <c r="H106" s="620"/>
      <c r="I106" s="934" t="s">
        <v>315</v>
      </c>
    </row>
    <row r="107" spans="2:9" ht="15.5" hidden="1" x14ac:dyDescent="0.35">
      <c r="B107" s="615"/>
      <c r="C107" s="98"/>
      <c r="D107" s="98"/>
      <c r="E107" s="98"/>
      <c r="F107" s="97"/>
      <c r="G107" s="97"/>
      <c r="H107" s="620"/>
      <c r="I107" s="934"/>
    </row>
    <row r="108" spans="2:9" ht="15.5" hidden="1" x14ac:dyDescent="0.35">
      <c r="B108" s="616" t="s">
        <v>310</v>
      </c>
      <c r="C108" s="91">
        <v>680</v>
      </c>
    </row>
    <row r="109" spans="2:9" ht="15.5" hidden="1" x14ac:dyDescent="0.35">
      <c r="B109" s="616" t="s">
        <v>313</v>
      </c>
      <c r="C109" s="91">
        <v>800</v>
      </c>
    </row>
    <row r="110" spans="2:9" ht="15.5" hidden="1" x14ac:dyDescent="0.35">
      <c r="B110" s="617" t="s">
        <v>314</v>
      </c>
      <c r="C110" s="95">
        <v>2600</v>
      </c>
    </row>
    <row r="111" spans="2:9" hidden="1" x14ac:dyDescent="0.35"/>
    <row r="112" spans="2:9" ht="15.5" hidden="1" x14ac:dyDescent="0.35">
      <c r="B112" s="618" t="s">
        <v>239</v>
      </c>
    </row>
    <row r="113" spans="2:2" ht="15.5" hidden="1" x14ac:dyDescent="0.35">
      <c r="B113" s="618" t="s">
        <v>240</v>
      </c>
    </row>
    <row r="114" spans="2:2" ht="15.5" hidden="1" x14ac:dyDescent="0.35">
      <c r="B114" s="618" t="s">
        <v>241</v>
      </c>
    </row>
    <row r="115" spans="2:2" ht="15.5" hidden="1" x14ac:dyDescent="0.35">
      <c r="B115" s="618"/>
    </row>
    <row r="116" spans="2:2" ht="15.5" hidden="1" x14ac:dyDescent="0.35">
      <c r="B116" s="618" t="str">
        <f>IF(AND(G104&lt;12,D104&lt;= 450),B113,B117)</f>
        <v>Medium</v>
      </c>
    </row>
    <row r="117" spans="2:2" ht="15.5" hidden="1" x14ac:dyDescent="0.35">
      <c r="B117" s="618" t="str">
        <f>IF(AND(G104&lt;12,D104&gt; 450,D104&lt;= 500,C104&lt;= 2000),B113,B118)</f>
        <v>Heavy</v>
      </c>
    </row>
    <row r="118" spans="2:2" ht="15.5" hidden="1" x14ac:dyDescent="0.35">
      <c r="B118" s="618" t="str">
        <f>IF(AND(G104&lt;=25,D104&gt;= 300,D104&lt;= 600),B114,)</f>
        <v>Heavy</v>
      </c>
    </row>
  </sheetData>
  <sheetProtection algorithmName="SHA-512" hashValue="dq7JaY8qMvZM1uMdzwixTFt+Ri/OTzBdgw1FImC/J32TshtYCSwzPGAp22OTBS9NQrSesLVD8lUkugPLylQTrA==" saltValue="IYgTLKZbZVio2/QGfFf15g==" spinCount="100000" sheet="1" objects="1" scenarios="1"/>
  <mergeCells count="30">
    <mergeCell ref="A23:K23"/>
    <mergeCell ref="A46:K46"/>
    <mergeCell ref="A67:K67"/>
    <mergeCell ref="A80:K80"/>
    <mergeCell ref="D29:E32"/>
    <mergeCell ref="J29:K31"/>
    <mergeCell ref="D52:E53"/>
    <mergeCell ref="B106:E106"/>
    <mergeCell ref="I106:I107"/>
    <mergeCell ref="D11:E11"/>
    <mergeCell ref="J11:K11"/>
    <mergeCell ref="D26:D28"/>
    <mergeCell ref="E26:E28"/>
    <mergeCell ref="J26:J28"/>
    <mergeCell ref="K26:K28"/>
    <mergeCell ref="D49:D51"/>
    <mergeCell ref="E49:E51"/>
    <mergeCell ref="J49:J51"/>
    <mergeCell ref="K49:K51"/>
    <mergeCell ref="G104:G105"/>
    <mergeCell ref="H104:H105"/>
    <mergeCell ref="I104:I105"/>
    <mergeCell ref="J52:K52"/>
    <mergeCell ref="A1:K1"/>
    <mergeCell ref="A4:K4"/>
    <mergeCell ref="D8:D10"/>
    <mergeCell ref="E8:E10"/>
    <mergeCell ref="J8:J10"/>
    <mergeCell ref="K8:K10"/>
    <mergeCell ref="B2:K2"/>
  </mergeCells>
  <dataValidations count="15">
    <dataValidation type="list" allowBlank="1" showInputMessage="1" showErrorMessage="1" sqref="B104" xr:uid="{00000000-0002-0000-2300-000000000000}">
      <formula1>"ЛДСП,МДФ,"</formula1>
    </dataValidation>
    <dataValidation type="whole" allowBlank="1" showInputMessage="1" showErrorMessage="1" error="Высота дверей не должна превышать 2400 мм" sqref="C105" xr:uid="{00000000-0002-0000-2300-000001000000}">
      <formula1>0</formula1>
      <formula2>2400</formula2>
    </dataValidation>
    <dataValidation type="decimal" allowBlank="1" showInputMessage="1" showErrorMessage="1" error="Ширина створки должна быть в диапазоне 250 - 600 мм" sqref="D104" xr:uid="{00000000-0002-0000-2300-000002000000}">
      <formula1>250</formula1>
      <formula2>600</formula2>
    </dataValidation>
    <dataValidation type="list" allowBlank="1" showInputMessage="1" showErrorMessage="1" sqref="E104" xr:uid="{00000000-0002-0000-2300-000003000000}">
      <formula1>"16, 17, 18, 19, 20, 21, 22, 23, 24, 25"</formula1>
    </dataValidation>
    <dataValidation allowBlank="1" showInputMessage="1" showErrorMessage="1" error="Ширина створки должна быть в диапазоне 250 - 600 мм" sqref="D105" xr:uid="{00000000-0002-0000-2300-000004000000}"/>
    <dataValidation type="list" allowBlank="1" showInputMessage="1" showErrorMessage="1" sqref="I27 I9 C28 C10 C51 I50" xr:uid="{00000000-0002-0000-2300-000005000000}">
      <formula1>"Вес одной створки до 12 кг,Вес одной створки до 25 кг,"</formula1>
    </dataValidation>
    <dataValidation type="list" allowBlank="1" showInputMessage="1" showErrorMessage="1" sqref="I52 I10 I30" xr:uid="{00000000-0002-0000-2300-000006000000}">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C9 C27 C50" xr:uid="{00000000-0002-0000-2300-000007000000}">
      <formula1>"Комплект профилей (верх+низ) 1200 мм,Ходовой профиль (только верх) 1200 мм,"</formula1>
    </dataValidation>
    <dataValidation type="list" allowBlank="1" showInputMessage="1" showErrorMessage="1" sqref="C52 I51 C29 I28" xr:uid="{00000000-0002-0000-2300-000008000000}">
      <formula1>"Light,Medium,Heavy,"</formula1>
    </dataValidation>
    <dataValidation type="list" allowBlank="1" showInputMessage="1" showErrorMessage="1" sqref="I8 I26 I49" xr:uid="{00000000-0002-0000-2300-000009000000}">
      <formula1>"Комплект профилей (верх+низ) 1200 мм,Ходовой профиль (только верх) 1200 мм,Комплект профилей (верх+низ) 2400 мм,Ходовой профиль (только верх) 2400 мм,"</formula1>
    </dataValidation>
    <dataValidation type="list" allowBlank="1" showErrorMessage="1" prompt="Выбрать тип петли" sqref="C8 C26 C49" xr:uid="{00000000-0002-0000-2300-00000A000000}">
      <formula1>"Левая сторона,Правая сторона,"</formula1>
    </dataValidation>
    <dataValidation type="list" allowBlank="1" showInputMessage="1" showErrorMessage="1" sqref="C11 C53 C31" xr:uid="{00000000-0002-0000-2300-00000B000000}">
      <formula1>"0 комплектов петель,2 комплекта петель,3 комплекта петель,4 комплекта петель,5 комплектов петель,"</formula1>
    </dataValidation>
    <dataValidation type="list" allowBlank="1" showInputMessage="1" showErrorMessage="1" sqref="C32 I31" xr:uid="{00000000-0002-0000-2300-00000C000000}">
      <formula1>"Механический фиксатор,Магнитный фиксатор,"</formula1>
    </dataValidation>
    <dataValidation type="whole" errorStyle="warning" allowBlank="1" showInputMessage="1" showErrorMessage="1" error="Высота дверей не должна превышать 2400 мм" sqref="C104" xr:uid="{00000000-0002-0000-2300-00000D000000}">
      <formula1>0</formula1>
      <formula2>2400</formula2>
    </dataValidation>
    <dataValidation type="list" allowBlank="1" showInputMessage="1" showErrorMessage="1" sqref="C30 I29" xr:uid="{894E148E-2857-4BF4-B65E-7C18AD26D8A5}">
      <formula1>"Петля Sensys,Петля Intermat,"</formula1>
    </dataValidation>
  </dataValidations>
  <hyperlinks>
    <hyperlink ref="D29" location="'WL L'!A96" display="Расчет усилия" xr:uid="{00000000-0004-0000-2300-000001000000}"/>
    <hyperlink ref="D52" location="'WL L'!A96" display="Расчет усилия" xr:uid="{00000000-0004-0000-2300-000002000000}"/>
    <hyperlink ref="D11:E11" location="'WL L'!A99" display="Расчет веса" xr:uid="{00000000-0004-0000-2300-000003000000}"/>
    <hyperlink ref="J11:K11" location="'WL L'!A99" display="Расчет веса" xr:uid="{00000000-0004-0000-2300-000004000000}"/>
    <hyperlink ref="J52" location="'WL L'!A96" display="Расчет усилия" xr:uid="{00000000-0004-0000-2300-000006000000}"/>
    <hyperlink ref="J52:K52" location="'WL L'!A99" display="Расчет усилия" xr:uid="{00000000-0004-0000-2300-000007000000}"/>
    <hyperlink ref="J29" location="'WL L'!A96" display="Расчет усилия" xr:uid="{00000000-0004-0000-2300-000008000000}"/>
  </hyperlink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238136-0A5C-447E-BB30-344FD6456F52}">
  <sheetPr codeName="Лист1">
    <tabColor theme="9"/>
  </sheetPr>
  <dimension ref="A1:L100"/>
  <sheetViews>
    <sheetView showGridLines="0" showRowColHeaders="0" zoomScale="70" zoomScaleNormal="70" workbookViewId="0">
      <pane ySplit="2" topLeftCell="A101" activePane="bottomLeft" state="frozen"/>
      <selection pane="bottomLeft" activeCell="C34" sqref="C34"/>
    </sheetView>
  </sheetViews>
  <sheetFormatPr defaultColWidth="9.1796875" defaultRowHeight="14.5" x14ac:dyDescent="0.35"/>
  <cols>
    <col min="1" max="1" width="4.6328125" style="13" customWidth="1"/>
    <col min="2" max="2" width="27.54296875" style="543" customWidth="1"/>
    <col min="3" max="3" width="60.6328125" style="13" customWidth="1"/>
    <col min="4" max="4" width="8.54296875" style="13" customWidth="1"/>
    <col min="5" max="5" width="15.36328125" style="13" customWidth="1"/>
    <col min="6" max="7" width="8.7265625" style="13" customWidth="1"/>
    <col min="8" max="8" width="26.453125" style="543" customWidth="1"/>
    <col min="9" max="9" width="60.6328125" style="13" customWidth="1"/>
    <col min="10" max="10" width="8.54296875" style="13" customWidth="1"/>
    <col min="11" max="11" width="15.26953125" style="13" customWidth="1"/>
    <col min="12" max="12" width="11" style="13" customWidth="1"/>
    <col min="13" max="16384" width="9.1796875" style="13"/>
  </cols>
  <sheetData>
    <row r="1" spans="1:12" s="192" customFormat="1" ht="69" customHeight="1" x14ac:dyDescent="0.35">
      <c r="A1" s="691" t="s">
        <v>4880</v>
      </c>
      <c r="B1" s="691"/>
      <c r="C1" s="691"/>
      <c r="D1" s="691"/>
      <c r="E1" s="691"/>
      <c r="F1" s="691"/>
      <c r="G1" s="691"/>
      <c r="H1" s="691"/>
      <c r="I1" s="691"/>
      <c r="J1" s="691"/>
      <c r="K1" s="691"/>
    </row>
    <row r="2" spans="1:12" s="190" customFormat="1" ht="69" customHeight="1" x14ac:dyDescent="0.35">
      <c r="B2" s="932"/>
      <c r="C2" s="932"/>
      <c r="D2" s="932"/>
      <c r="E2" s="932"/>
      <c r="F2" s="932"/>
      <c r="G2" s="932"/>
      <c r="H2" s="932"/>
      <c r="I2" s="932"/>
      <c r="J2" s="932"/>
      <c r="K2" s="932"/>
    </row>
    <row r="3" spans="1:12" ht="172.5" customHeight="1" x14ac:dyDescent="0.35">
      <c r="C3" s="71"/>
    </row>
    <row r="4" spans="1:12" s="196" customFormat="1" ht="23.5" x14ac:dyDescent="0.35">
      <c r="A4" s="924" t="s">
        <v>4881</v>
      </c>
      <c r="B4" s="924"/>
      <c r="C4" s="924"/>
      <c r="D4" s="924"/>
      <c r="E4" s="924"/>
      <c r="F4" s="924"/>
      <c r="G4" s="924"/>
      <c r="H4" s="924"/>
      <c r="I4" s="924"/>
      <c r="J4" s="924"/>
      <c r="K4" s="924"/>
    </row>
    <row r="5" spans="1:12" ht="150" customHeight="1" thickBot="1" x14ac:dyDescent="0.4">
      <c r="L5" s="37"/>
    </row>
    <row r="6" spans="1:12" ht="18.5" customHeight="1" x14ac:dyDescent="0.35">
      <c r="B6" s="544" t="s">
        <v>189</v>
      </c>
      <c r="C6" s="188" t="s">
        <v>239</v>
      </c>
      <c r="D6" s="737">
        <v>1</v>
      </c>
      <c r="E6" s="739">
        <f>SUM(E12:E17)</f>
        <v>6348.4699999999993</v>
      </c>
      <c r="H6" s="544" t="s">
        <v>189</v>
      </c>
      <c r="I6" s="188" t="s">
        <v>241</v>
      </c>
      <c r="J6" s="731">
        <v>1</v>
      </c>
      <c r="K6" s="734">
        <f>SUM(K11:K17)</f>
        <v>17848.079999999998</v>
      </c>
    </row>
    <row r="7" spans="1:12" ht="18.5" customHeight="1" x14ac:dyDescent="0.35">
      <c r="B7" s="545" t="s">
        <v>210</v>
      </c>
      <c r="C7" s="146" t="s">
        <v>212</v>
      </c>
      <c r="D7" s="738"/>
      <c r="E7" s="740"/>
      <c r="H7" s="545" t="s">
        <v>216</v>
      </c>
      <c r="I7" s="146" t="s">
        <v>248</v>
      </c>
      <c r="J7" s="732"/>
      <c r="K7" s="735"/>
    </row>
    <row r="8" spans="1:12" ht="18.5" customHeight="1" x14ac:dyDescent="0.35">
      <c r="B8" s="545" t="s">
        <v>216</v>
      </c>
      <c r="C8" s="146" t="s">
        <v>227</v>
      </c>
      <c r="D8" s="738"/>
      <c r="E8" s="740"/>
      <c r="H8" s="545" t="s">
        <v>80</v>
      </c>
      <c r="I8" s="146" t="s">
        <v>629</v>
      </c>
      <c r="J8" s="733"/>
      <c r="K8" s="736"/>
    </row>
    <row r="9" spans="1:12" ht="18.5" customHeight="1" x14ac:dyDescent="0.35">
      <c r="B9" s="545" t="s">
        <v>80</v>
      </c>
      <c r="C9" s="146" t="s">
        <v>629</v>
      </c>
      <c r="D9" s="935"/>
      <c r="E9" s="936"/>
      <c r="H9" s="611"/>
      <c r="I9" s="652"/>
      <c r="J9" s="937"/>
      <c r="K9" s="938"/>
    </row>
    <row r="10" spans="1:12" ht="15" customHeight="1" x14ac:dyDescent="0.35">
      <c r="B10" s="193"/>
      <c r="C10" s="651"/>
      <c r="D10" s="238"/>
      <c r="E10" s="663"/>
      <c r="H10" s="558" t="s">
        <v>9</v>
      </c>
      <c r="I10" s="35" t="s">
        <v>10</v>
      </c>
      <c r="J10" s="35" t="s">
        <v>16</v>
      </c>
      <c r="K10" s="49" t="s">
        <v>11</v>
      </c>
    </row>
    <row r="11" spans="1:12" ht="30.5" customHeight="1" x14ac:dyDescent="0.35">
      <c r="B11" s="558" t="s">
        <v>9</v>
      </c>
      <c r="C11" s="35" t="s">
        <v>10</v>
      </c>
      <c r="D11" s="35" t="s">
        <v>16</v>
      </c>
      <c r="E11" s="49" t="s">
        <v>11</v>
      </c>
      <c r="H11" s="540">
        <f>VLOOKUP(I6,DoorSystem!$A$348:$D$350,MATCH(I8,DoorSystem!$A$347:$D$347,0),0)</f>
        <v>9339352</v>
      </c>
      <c r="I11" s="424" t="str">
        <f>VLOOKUP(H11,Цены!$A:$B,2,0)</f>
        <v>Комплект фурнитуры WingLine L (2024), вариант heavy, с функцией самозакрывания, цвет серый, левый</v>
      </c>
      <c r="J11" s="440">
        <f>J6</f>
        <v>1</v>
      </c>
      <c r="K11" s="426">
        <f>IFERROR(VLOOKUP(H11,Sale!$A:$E,5,0),VLOOKUP(H11,Цены!$A:$G,7,0))*J11</f>
        <v>3832.1600000000003</v>
      </c>
    </row>
    <row r="12" spans="1:12" ht="30.5" customHeight="1" x14ac:dyDescent="0.35">
      <c r="B12" s="540">
        <f>VLOOKUP(C6,CHOOSE(IF(C7="Левая сторона",1,IF(C7="Правая сторона",2,3)),DoorSystem!$A$348:$D$350,DoorSystem!$F$348:$I$350,),MATCH(C9,DoorSystem!$A$347:$D$347,0),0)</f>
        <v>9339477</v>
      </c>
      <c r="C12" s="424" t="str">
        <f>VLOOKUP(B12,Цены!$A:$B,2,0)</f>
        <v>Комплект фурнитуры WingLine L (2024), вариант light, с функцией самозакрывания, цвет серый, левый</v>
      </c>
      <c r="D12" s="440">
        <f>D6</f>
        <v>1</v>
      </c>
      <c r="E12" s="426">
        <f>IFERROR(VLOOKUP(B12,Sale!$A:$E,5,0),VLOOKUP(B12,Цены!$A:$G,7,0))*D12</f>
        <v>2961.55</v>
      </c>
      <c r="H12" s="540">
        <f>VLOOKUP(I6,DoorSystem!$F$348:$I$350,MATCH(I8,DoorSystem!$F$347:$I$347,0),0)</f>
        <v>9339344</v>
      </c>
      <c r="I12" s="424" t="str">
        <f>VLOOKUP(H12,Цены!$A:$B,2,0)</f>
        <v>Комплект фурнитуры WingLine L (2024), вариант heavy, с функцией самозакрывания, цвет серый, правый</v>
      </c>
      <c r="J12" s="440">
        <f>J6</f>
        <v>1</v>
      </c>
      <c r="K12" s="426">
        <f>IFERROR(VLOOKUP(H12,Sale!$A:$E,5,0),VLOOKUP(H12,Цены!$A:$G,7,0))*J12</f>
        <v>3832.1600000000003</v>
      </c>
    </row>
    <row r="13" spans="1:12" ht="30.5" customHeight="1" x14ac:dyDescent="0.35">
      <c r="B13" s="540">
        <f>VLOOKUP(C6,DoorSystem!$A$356:$D$358,MATCH(C9,DoorSystem!$A$355:$D$355,0),0)</f>
        <v>9339507</v>
      </c>
      <c r="C13" s="424" t="str">
        <f>VLOOKUP(B13,Цены!$A:$B,2,0)</f>
        <v>Комплект ходового профиля WingLine L (2024), с перфорацией, L1200 мм, алюминий, цвет серебристый</v>
      </c>
      <c r="D13" s="440">
        <f>D6</f>
        <v>1</v>
      </c>
      <c r="E13" s="426">
        <f>IFERROR(VLOOKUP(B13,Sale!$A:$E,5,0),VLOOKUP(B13,Цены!$A:$G,7,0))*D13</f>
        <v>2229.36</v>
      </c>
      <c r="H13" s="540">
        <f>VLOOKUP(I6,DoorSystem!$F$356:$I$358,MATCH(I8,DoorSystem!$F$355:$I$355,0),0)</f>
        <v>9339503</v>
      </c>
      <c r="I13" s="424" t="str">
        <f>VLOOKUP(H13,Цены!$A:$B,2,0)</f>
        <v>Комплект профилей WingLine L (2024), с перфорацией, L2400 мм, алюминий, цвет серебристый</v>
      </c>
      <c r="J13" s="440">
        <f>J6</f>
        <v>1</v>
      </c>
      <c r="K13" s="426">
        <f>IFERROR(VLOOKUP(H13,Sale!$A:$E,5,0),VLOOKUP(H13,Цены!$A:$G,7,0))*J13</f>
        <v>5553.52</v>
      </c>
    </row>
    <row r="14" spans="1:12" ht="30.5" customHeight="1" x14ac:dyDescent="0.35">
      <c r="B14" s="540">
        <f>VLOOKUP(C9,DoorSystem!$A$362:$B$364,2,0)</f>
        <v>9071205</v>
      </c>
      <c r="C14" s="424" t="str">
        <f>VLOOKUP(B14,Цены!$A:$B,2,0)</f>
        <v>Петля Sensys 8645i, угол 110°, чашка TH52, D35, накладная навеска (B 12,5), никелированная</v>
      </c>
      <c r="D14" s="440">
        <f>VLOOKUP(C8,DoorSystem!$A$132:$B$140,2,0)*D6</f>
        <v>2</v>
      </c>
      <c r="E14" s="426">
        <f>IFERROR(VLOOKUP(B14,Sale!$A:$E,5,0),VLOOKUP(B14,Цены!$A:$G,7,0))*D14</f>
        <v>906.54000000000008</v>
      </c>
      <c r="H14" s="540">
        <f>VLOOKUP(I8,DoorSystem!$A$362:$B$364,2,0)</f>
        <v>9071205</v>
      </c>
      <c r="I14" s="424" t="str">
        <f>VLOOKUP(H14,Цены!$A:$B,2,0)</f>
        <v>Петля Sensys 8645i, угол 110°, чашка TH52, D35, накладная навеска (B 12,5), никелированная</v>
      </c>
      <c r="J14" s="440">
        <f>VLOOKUP(I7,DoorSystem!$A$132:$B$140,2,0)*J6</f>
        <v>8</v>
      </c>
      <c r="K14" s="426">
        <f>IFERROR(VLOOKUP(H14,Sale!$A:$E,5,0),VLOOKUP(H14,Цены!$A:$G,7,0))*J14</f>
        <v>3626.1600000000003</v>
      </c>
    </row>
    <row r="15" spans="1:12" ht="30.5" customHeight="1" x14ac:dyDescent="0.35">
      <c r="B15" s="540">
        <f>VLOOKUP(C9,DoorSystem!$D$362:$E$364,2,0)</f>
        <v>9071627</v>
      </c>
      <c r="C15" s="424" t="str">
        <f>VLOOKUP(B15,Цены!$A:$B,2,0)</f>
        <v>Монтажная планка крестообразная System 8099 для Sensys/Intermat, LR37, D3, с предустановленными евровинтами</v>
      </c>
      <c r="D15" s="440">
        <f>VLOOKUP(C8,DoorSystem!$A$132:$B$140,2,0)*D6</f>
        <v>2</v>
      </c>
      <c r="E15" s="426">
        <f>IFERROR(VLOOKUP(B15,Sale!$A:$E,5,0),VLOOKUP(B15,Цены!$A:$G,7,0))*D15</f>
        <v>151.44</v>
      </c>
      <c r="H15" s="540">
        <f>VLOOKUP(I8,DoorSystem!$D$362:$E$364,2,0)</f>
        <v>9071627</v>
      </c>
      <c r="I15" s="424" t="str">
        <f>VLOOKUP(H15,Цены!$A:$B,2,0)</f>
        <v>Монтажная планка крестообразная System 8099 для Sensys/Intermat, LR37, D3, с предустановленными евровинтами</v>
      </c>
      <c r="J15" s="440">
        <f>VLOOKUP(I7,DoorSystem!$A$132:$B$140,2,0)*J6</f>
        <v>8</v>
      </c>
      <c r="K15" s="426">
        <f>IFERROR(VLOOKUP(H15,Sale!$A:$E,5,0),VLOOKUP(H15,Цены!$A:$G,7,0))*J15</f>
        <v>605.76</v>
      </c>
    </row>
    <row r="16" spans="1:12" ht="30.5" customHeight="1" x14ac:dyDescent="0.35">
      <c r="B16" s="540">
        <f>VLOOKUP(C9,DoorSystem!$A$367:$B$369,2,0)</f>
        <v>9082614</v>
      </c>
      <c r="C16" s="424" t="str">
        <f>VLOOKUP(B16,Цены!$A:$B,2,0)</f>
        <v>Заглушка для чашки петли Sensys (TH / TS), сталь</v>
      </c>
      <c r="D16" s="440">
        <f>VLOOKUP(C8,DoorSystem!$A$132:$B$140,2,0)*D6</f>
        <v>2</v>
      </c>
      <c r="E16" s="426">
        <f>IFERROR(VLOOKUP(B16,Sale!$A:$E,5,0),VLOOKUP(B16,Цены!$A:$G,7,0))*D16</f>
        <v>55.94</v>
      </c>
      <c r="H16" s="540">
        <f>VLOOKUP(I8,DoorSystem!$A$367:$B$369,2,0)</f>
        <v>9082614</v>
      </c>
      <c r="I16" s="424" t="str">
        <f>VLOOKUP(H16,Цены!$A:$B,2,0)</f>
        <v>Заглушка для чашки петли Sensys (TH / TS), сталь</v>
      </c>
      <c r="J16" s="440">
        <f>VLOOKUP(I7,DoorSystem!$A$132:$B$140,2,0)*J6</f>
        <v>8</v>
      </c>
      <c r="K16" s="426">
        <f>IFERROR(VLOOKUP(H16,Sale!$A:$E,5,0),VLOOKUP(H16,Цены!$A:$G,7,0))*J16</f>
        <v>223.76</v>
      </c>
    </row>
    <row r="17" spans="1:12" ht="30.5" customHeight="1" thickBot="1" x14ac:dyDescent="0.4">
      <c r="B17" s="541">
        <f>VLOOKUP(C9,DoorSystem!$D$367:$E$369,2,0)</f>
        <v>9082774</v>
      </c>
      <c r="C17" s="438" t="str">
        <f>VLOOKUP(B17,Цены!$A:$B,2,0)</f>
        <v>Заглушка на консоль петли Sensys, с логотипом Hettich, сталь</v>
      </c>
      <c r="D17" s="439">
        <f>VLOOKUP(C8,DoorSystem!$A$132:$B$140,2,0)*D6</f>
        <v>2</v>
      </c>
      <c r="E17" s="432">
        <f>IFERROR(VLOOKUP(B17,Sale!$A:$E,5,0),VLOOKUP(B17,Цены!$A:$G,7,0))*D17</f>
        <v>43.64</v>
      </c>
      <c r="H17" s="541">
        <f>VLOOKUP(I8,DoorSystem!$D$367:$E$369,2,0)</f>
        <v>9082774</v>
      </c>
      <c r="I17" s="438" t="str">
        <f>VLOOKUP(H17,Цены!$A:$B,2,0)</f>
        <v>Заглушка на консоль петли Sensys, с логотипом Hettich, сталь</v>
      </c>
      <c r="J17" s="439">
        <f>VLOOKUP(I7,DoorSystem!$A$132:$B$140,2,0)*J6</f>
        <v>8</v>
      </c>
      <c r="K17" s="432">
        <f>IFERROR(VLOOKUP(H17,Sale!$A:$E,5,0),VLOOKUP(H17,Цены!$A:$G,7,0))*J17</f>
        <v>174.56</v>
      </c>
    </row>
    <row r="19" spans="1:12" ht="19" thickBot="1" x14ac:dyDescent="0.4">
      <c r="B19" s="606"/>
      <c r="C19" s="150"/>
      <c r="D19" s="150"/>
      <c r="E19" s="150"/>
      <c r="H19" s="606"/>
      <c r="I19" s="150"/>
      <c r="J19" s="150"/>
      <c r="K19" s="150"/>
    </row>
    <row r="20" spans="1:12" x14ac:dyDescent="0.35">
      <c r="B20" s="548" t="s">
        <v>9</v>
      </c>
      <c r="C20" s="17" t="s">
        <v>10</v>
      </c>
      <c r="D20" s="17" t="s">
        <v>16</v>
      </c>
      <c r="E20" s="18" t="s">
        <v>11</v>
      </c>
      <c r="H20" s="548" t="s">
        <v>9</v>
      </c>
      <c r="I20" s="17" t="s">
        <v>10</v>
      </c>
      <c r="J20" s="17" t="s">
        <v>16</v>
      </c>
      <c r="K20" s="18" t="s">
        <v>11</v>
      </c>
    </row>
    <row r="21" spans="1:12" ht="30.5" customHeight="1" x14ac:dyDescent="0.35">
      <c r="B21" s="540">
        <f>VLOOKUP(C9,DoorSystem!$A$372:$B$374,2,0)</f>
        <v>9339492</v>
      </c>
      <c r="C21" s="424" t="str">
        <f>VLOOKUP(B21,Цены!$A:$B,2,0)</f>
        <v>Комплект 2 средних петель WingLine L, с регулировкой, цвет серый</v>
      </c>
      <c r="D21" s="440">
        <v>1</v>
      </c>
      <c r="E21" s="426">
        <f>IFERROR(VLOOKUP(B21,Sale!$A:$E,5,0),VLOOKUP(B21,Цены!$A:$G,7,0))*D21</f>
        <v>969.36999999999989</v>
      </c>
      <c r="H21" s="540">
        <f>VLOOKUP(I8,DoorSystem!$A$372:$B$374,2,0)</f>
        <v>9339492</v>
      </c>
      <c r="I21" s="424" t="str">
        <f>VLOOKUP(H21,Цены!$A:$B,2,0)</f>
        <v>Комплект 2 средних петель WingLine L, с регулировкой, цвет серый</v>
      </c>
      <c r="J21" s="440">
        <v>1</v>
      </c>
      <c r="K21" s="426">
        <f>IFERROR(VLOOKUP(H21,Sale!$A:$E,5,0),VLOOKUP(H21,Цены!$A:$G,7,0))*J21</f>
        <v>969.36999999999989</v>
      </c>
    </row>
    <row r="22" spans="1:12" ht="30.5" customHeight="1" x14ac:dyDescent="0.35">
      <c r="B22" s="540">
        <f>VLOOKUP(C9,DoorSystem!$D$372:$E$374,2,0)</f>
        <v>9339496</v>
      </c>
      <c r="C22" s="424" t="str">
        <f>VLOOKUP(B22,Цены!$A:$B,2,0)</f>
        <v>Комплект 3 средних петель WingLine L, с регулировкой, цвет серый</v>
      </c>
      <c r="D22" s="440">
        <v>1</v>
      </c>
      <c r="E22" s="426">
        <f>IFERROR(VLOOKUP(B22,Sale!$A:$E,5,0),VLOOKUP(B22,Цены!$A:$G,7,0))*D22</f>
        <v>1453.9699999999998</v>
      </c>
      <c r="H22" s="540">
        <f>VLOOKUP(I8,DoorSystem!$D$372:$E$374,2,0)</f>
        <v>9339496</v>
      </c>
      <c r="I22" s="424" t="str">
        <f>VLOOKUP(H22,Цены!$A:$B,2,0)</f>
        <v>Комплект 3 средних петель WingLine L, с регулировкой, цвет серый</v>
      </c>
      <c r="J22" s="440">
        <v>1</v>
      </c>
      <c r="K22" s="426">
        <f>IFERROR(VLOOKUP(H22,Sale!$A:$E,5,0),VLOOKUP(H22,Цены!$A:$G,7,0))*J22</f>
        <v>1453.9699999999998</v>
      </c>
    </row>
    <row r="23" spans="1:12" ht="30.5" customHeight="1" x14ac:dyDescent="0.35">
      <c r="B23" s="540">
        <v>9278694</v>
      </c>
      <c r="C23" s="424" t="str">
        <f>VLOOKUP(B23,Цены!$A:$B,2,0)</f>
        <v>Комплект 2 средних петель для складных дверей, с регулировкой оси вращения, под прикручивание</v>
      </c>
      <c r="D23" s="440">
        <v>1</v>
      </c>
      <c r="E23" s="426">
        <f>IFERROR(VLOOKUP(B23,Sale!$A:$E,5,0),VLOOKUP(B23,Цены!$A:$G,7,0))*D23</f>
        <v>2422.29</v>
      </c>
      <c r="H23" s="540">
        <v>9278694</v>
      </c>
      <c r="I23" s="424" t="str">
        <f>VLOOKUP(H23,Цены!$A:$B,2,0)</f>
        <v>Комплект 2 средних петель для складных дверей, с регулировкой оси вращения, под прикручивание</v>
      </c>
      <c r="J23" s="440">
        <v>1</v>
      </c>
      <c r="K23" s="426">
        <f>IFERROR(VLOOKUP(H23,Sale!$A:$E,5,0),VLOOKUP(H23,Цены!$A:$G,7,0))*J23</f>
        <v>2422.29</v>
      </c>
    </row>
    <row r="24" spans="1:12" ht="30.5" customHeight="1" thickBot="1" x14ac:dyDescent="0.4">
      <c r="B24" s="541">
        <v>9278742</v>
      </c>
      <c r="C24" s="438" t="str">
        <f>VLOOKUP(B24,Цены!$A:$B,2,0)</f>
        <v>Комплект 3 средних петель для складных дверей, с регулировкой оси вращения, под прикручивание</v>
      </c>
      <c r="D24" s="439">
        <v>1</v>
      </c>
      <c r="E24" s="432">
        <f>IFERROR(VLOOKUP(B24,Sale!$A:$E,5,0),VLOOKUP(B24,Цены!$A:$G,7,0))*D24</f>
        <v>3633.3</v>
      </c>
      <c r="H24" s="541">
        <v>9278742</v>
      </c>
      <c r="I24" s="438" t="str">
        <f>VLOOKUP(H24,Цены!$A:$B,2,0)</f>
        <v>Комплект 3 средних петель для складных дверей, с регулировкой оси вращения, под прикручивание</v>
      </c>
      <c r="J24" s="439">
        <v>1</v>
      </c>
      <c r="K24" s="432">
        <f>IFERROR(VLOOKUP(H24,Sale!$A:$E,5,0),VLOOKUP(H24,Цены!$A:$G,7,0))*J24</f>
        <v>3633.3</v>
      </c>
    </row>
    <row r="28" spans="1:12" s="196" customFormat="1" ht="24.75" customHeight="1" x14ac:dyDescent="0.35">
      <c r="A28" s="924" t="s">
        <v>236</v>
      </c>
      <c r="B28" s="924"/>
      <c r="C28" s="924"/>
      <c r="D28" s="924"/>
      <c r="E28" s="924"/>
      <c r="F28" s="924"/>
      <c r="G28" s="924"/>
      <c r="H28" s="924"/>
      <c r="I28" s="924"/>
      <c r="J28" s="924"/>
      <c r="K28" s="924"/>
    </row>
    <row r="29" spans="1:12" ht="150" customHeight="1" x14ac:dyDescent="0.35">
      <c r="L29" s="37"/>
    </row>
    <row r="30" spans="1:12" ht="14.5" customHeight="1" thickBot="1" x14ac:dyDescent="0.4">
      <c r="L30" s="37"/>
    </row>
    <row r="31" spans="1:12" ht="18.5" customHeight="1" x14ac:dyDescent="0.35">
      <c r="B31" s="544" t="s">
        <v>189</v>
      </c>
      <c r="C31" s="188" t="s">
        <v>240</v>
      </c>
      <c r="D31" s="737">
        <v>1</v>
      </c>
      <c r="E31" s="739">
        <f>SUM(E38:E45)</f>
        <v>21570.929999999997</v>
      </c>
      <c r="H31" s="544" t="s">
        <v>189</v>
      </c>
      <c r="I31" s="188" t="s">
        <v>239</v>
      </c>
      <c r="J31" s="737">
        <v>1</v>
      </c>
      <c r="K31" s="739">
        <f>SUM(K37:K45)</f>
        <v>36517.959999999992</v>
      </c>
    </row>
    <row r="32" spans="1:12" ht="18.5" customHeight="1" x14ac:dyDescent="0.35">
      <c r="B32" s="545" t="s">
        <v>210</v>
      </c>
      <c r="C32" s="146" t="s">
        <v>220</v>
      </c>
      <c r="D32" s="738"/>
      <c r="E32" s="740"/>
      <c r="H32" s="545" t="s">
        <v>216</v>
      </c>
      <c r="I32" s="146" t="s">
        <v>217</v>
      </c>
      <c r="J32" s="738"/>
      <c r="K32" s="740"/>
    </row>
    <row r="33" spans="2:11" ht="18.5" customHeight="1" x14ac:dyDescent="0.35">
      <c r="B33" s="545" t="s">
        <v>216</v>
      </c>
      <c r="C33" s="146" t="s">
        <v>226</v>
      </c>
      <c r="D33" s="738"/>
      <c r="E33" s="740"/>
      <c r="H33" s="545" t="s">
        <v>307</v>
      </c>
      <c r="I33" s="146" t="s">
        <v>308</v>
      </c>
      <c r="J33" s="738"/>
      <c r="K33" s="740"/>
    </row>
    <row r="34" spans="2:11" ht="18.5" customHeight="1" x14ac:dyDescent="0.35">
      <c r="B34" s="545" t="s">
        <v>307</v>
      </c>
      <c r="C34" s="146" t="s">
        <v>308</v>
      </c>
      <c r="D34" s="948"/>
      <c r="E34" s="949"/>
      <c r="H34" s="545" t="s">
        <v>80</v>
      </c>
      <c r="I34" s="146" t="s">
        <v>67</v>
      </c>
      <c r="J34" s="948"/>
      <c r="K34" s="949"/>
    </row>
    <row r="35" spans="2:11" ht="18.5" customHeight="1" x14ac:dyDescent="0.35">
      <c r="B35" s="545" t="s">
        <v>80</v>
      </c>
      <c r="C35" s="146" t="s">
        <v>67</v>
      </c>
      <c r="D35" s="948"/>
      <c r="E35" s="949"/>
      <c r="H35" s="957"/>
      <c r="I35" s="958"/>
      <c r="J35" s="948"/>
      <c r="K35" s="949"/>
    </row>
    <row r="36" spans="2:11" ht="18.5" customHeight="1" x14ac:dyDescent="0.35">
      <c r="B36" s="959"/>
      <c r="C36" s="960"/>
      <c r="D36" s="960"/>
      <c r="E36" s="961"/>
      <c r="H36" s="558" t="s">
        <v>9</v>
      </c>
      <c r="I36" s="35" t="s">
        <v>10</v>
      </c>
      <c r="J36" s="35" t="s">
        <v>16</v>
      </c>
      <c r="K36" s="49" t="s">
        <v>11</v>
      </c>
    </row>
    <row r="37" spans="2:11" ht="30.5" customHeight="1" x14ac:dyDescent="0.35">
      <c r="B37" s="558" t="s">
        <v>9</v>
      </c>
      <c r="C37" s="35" t="s">
        <v>10</v>
      </c>
      <c r="D37" s="35" t="s">
        <v>16</v>
      </c>
      <c r="E37" s="49" t="s">
        <v>11</v>
      </c>
      <c r="H37" s="540">
        <f>VLOOKUP(I31,DoorSystem!$F$356:$I$358,MATCH(I34,DoorSystem!$F$355:$I$355,0),0)</f>
        <v>9339512</v>
      </c>
      <c r="I37" s="424" t="str">
        <f>VLOOKUP(H37,Цены!$A:$B,2,0)</f>
        <v>Комплект ходового профиля WingLine L (2024), с перфорацией, L2400 мм, алюминий, цвет антрацит</v>
      </c>
      <c r="J37" s="519">
        <f>J31</f>
        <v>1</v>
      </c>
      <c r="K37" s="426">
        <f>IFERROR(VLOOKUP(H37,Sale!$A:$E,5,0),VLOOKUP(H37,Цены!$A:$G,7,0))*J37</f>
        <v>5900.36</v>
      </c>
    </row>
    <row r="38" spans="2:11" ht="30.5" customHeight="1" x14ac:dyDescent="0.35">
      <c r="B38" s="540">
        <f>VLOOKUP(C31,DoorSystem!$A$356:$D$358,MATCH(C35,DoorSystem!$A$355:$D$355,0),0)</f>
        <v>9339502</v>
      </c>
      <c r="C38" s="424" t="str">
        <f>VLOOKUP(B38,Цены!$A:$B,2,0)</f>
        <v>Комплект профилей WingLine L (2024), с перфорацией, L1200 мм, алюминий, цвет антрацит</v>
      </c>
      <c r="D38" s="519">
        <f>D31</f>
        <v>1</v>
      </c>
      <c r="E38" s="426">
        <f>IFERROR(VLOOKUP(B38,Sale!$A:$E,5,0),VLOOKUP(B38,Цены!$A:$G,7,0))*D38</f>
        <v>3793.3999999999996</v>
      </c>
      <c r="H38" s="540">
        <f>VLOOKUP(I31,DoorSystem!$A$379:$D$381,MATCH(I34,DoorSystem!$A$378:$D$378,0),0)</f>
        <v>9339483</v>
      </c>
      <c r="I38" s="424" t="str">
        <f>VLOOKUP(H38,Цены!$A:$B,2,0)</f>
        <v>Комплект фурнитуры WingLine L (2024), вариант light, без функции самозакрывания, цвет антрацит, левый</v>
      </c>
      <c r="J38" s="519">
        <f>J31</f>
        <v>1</v>
      </c>
      <c r="K38" s="426">
        <f>IFERROR(VLOOKUP(H38,Sale!$A:$E,5,0),VLOOKUP(H38,Цены!$A:$G,7,0))*J38</f>
        <v>3257.76</v>
      </c>
    </row>
    <row r="39" spans="2:11" ht="30.5" customHeight="1" x14ac:dyDescent="0.35">
      <c r="B39" s="540">
        <f>VLOOKUP(C31,CHOOSE(IF(C32="Левая сторона",1,IF(C32="Правая сторона",2,3)),DoorSystem!$A$379:$D$381,DoorSystem!$F$379:$I$381,),MATCH(C35,DoorSystem!$A$347:$D$347,0),0)</f>
        <v>9339381</v>
      </c>
      <c r="C39" s="424" t="str">
        <f>VLOOKUP(B39,Цены!$A:$B,2,0)</f>
        <v>Комплект фурнитуры WingLine L (2024), вариант medium, без функции самозакрывания, цвет антрацит, правый</v>
      </c>
      <c r="D39" s="519">
        <f>D31</f>
        <v>1</v>
      </c>
      <c r="E39" s="426">
        <f>IFERROR(VLOOKUP(B39,Sale!$A:$E,5,0),VLOOKUP(B39,Цены!$A:$G,7,0))*D39</f>
        <v>3773.2200000000003</v>
      </c>
      <c r="H39" s="540">
        <f>VLOOKUP(I31,DoorSystem!$F$379:$I$381,MATCH(I34,DoorSystem!$F$378:$I$378,0),0)</f>
        <v>9339394</v>
      </c>
      <c r="I39" s="424" t="str">
        <f>VLOOKUP(H39,Цены!$A:$B,2,0)</f>
        <v>Комплект фурнитуры WingLine L (2024), вариант light, без функции самозакрывания, цвет антрацит, правый</v>
      </c>
      <c r="J39" s="519">
        <f>J31</f>
        <v>1</v>
      </c>
      <c r="K39" s="426">
        <f>IFERROR(VLOOKUP(H39,Sale!$A:$E,5,0),VLOOKUP(H39,Цены!$A:$G,7,0))*J39</f>
        <v>3257.76</v>
      </c>
    </row>
    <row r="40" spans="2:11" ht="30.5" customHeight="1" x14ac:dyDescent="0.35">
      <c r="B40" s="540">
        <f>VLOOKUP(C35,DoorSystem!$A$385:$D$387,MATCH(C31,DoorSystem!$A$384:$D$384,0),0)</f>
        <v>9339518</v>
      </c>
      <c r="C40" s="424" t="str">
        <f>VLOOKUP(B40,Цены!$A:$B,2,0)</f>
        <v>Комплект механизма Push to move (2024) для складных дверей, вариант light, цвет антрацит</v>
      </c>
      <c r="D40" s="519">
        <f>D31</f>
        <v>1</v>
      </c>
      <c r="E40" s="426">
        <f>IFERROR(VLOOKUP(B40,Sale!$A:$E,5,0),VLOOKUP(B40,Цены!$A:$G,7,0))*D40</f>
        <v>10400.919999999998</v>
      </c>
      <c r="H40" s="540">
        <f>VLOOKUP(I34,DoorSystem!$A$385:$D$387,MATCH(I31,DoorSystem!$A$384:$D$384,0),0)</f>
        <v>9339518</v>
      </c>
      <c r="I40" s="424" t="str">
        <f>VLOOKUP(H40,Цены!$A:$B,2,0)</f>
        <v>Комплект механизма Push to move (2024) для складных дверей, вариант light, цвет антрацит</v>
      </c>
      <c r="J40" s="519">
        <f>J31*2</f>
        <v>2</v>
      </c>
      <c r="K40" s="426">
        <f>IFERROR(VLOOKUP(H40,Sale!$A:$E,5,0),VLOOKUP(H40,Цены!$A:$G,7,0))*J40</f>
        <v>20801.839999999997</v>
      </c>
    </row>
    <row r="41" spans="2:11" ht="30.5" customHeight="1" x14ac:dyDescent="0.35">
      <c r="B41" s="540">
        <f>VLOOKUP(C35,DoorSystem!$A$391:$B$393,2,0)</f>
        <v>9091741</v>
      </c>
      <c r="C41" s="424" t="str">
        <f>VLOOKUP(B41,Цены!$A:$B,2,0)</f>
        <v>Петля Sensys 8675, угол 110°, чашка TH52, D35, накладная навеска (B 12,5), черный обсидиан</v>
      </c>
      <c r="D41" s="519">
        <f>VLOOKUP(C33,DoorSystem!$A$132:$B$140,2,0)*D31</f>
        <v>3</v>
      </c>
      <c r="E41" s="426">
        <f>IFERROR(VLOOKUP(B41,Sale!$A:$E,5,0),VLOOKUP(B41,Цены!$A:$G,7,0))*D41</f>
        <v>1501.4399999999998</v>
      </c>
      <c r="H41" s="540">
        <f>VLOOKUP(I34,DoorSystem!$A$391:$B$393,2,0)</f>
        <v>9091741</v>
      </c>
      <c r="I41" s="424" t="str">
        <f>VLOOKUP(H41,Цены!$A:$B,2,0)</f>
        <v>Петля Sensys 8675, угол 110°, чашка TH52, D35, накладная навеска (B 12,5), черный обсидиан</v>
      </c>
      <c r="J41" s="519">
        <f>VLOOKUP(I32,DoorSystem!$A$132:$B$140,2,0)*J31</f>
        <v>0</v>
      </c>
      <c r="K41" s="426">
        <f>IFERROR(VLOOKUP(H41,Sale!$A:$E,5,0),VLOOKUP(H41,Цены!$A:$G,7,0))*J41</f>
        <v>0</v>
      </c>
    </row>
    <row r="42" spans="2:11" ht="30.5" customHeight="1" x14ac:dyDescent="0.35">
      <c r="B42" s="540">
        <f>VLOOKUP(C35,DoorSystem!$D$362:$E$364,2,0)</f>
        <v>9091801</v>
      </c>
      <c r="C42" s="424" t="str">
        <f>VLOOKUP(B42,Цены!$A:$B,2,0)</f>
        <v>Монтажная планка крестообразная System 8099 для Sensys, LR37, D3, с предустановленными евровинтами, черный обсидиан</v>
      </c>
      <c r="D42" s="519">
        <f>VLOOKUP(C33,DoorSystem!$A$132:$B$140,2,0)*D31</f>
        <v>3</v>
      </c>
      <c r="E42" s="426">
        <f>IFERROR(VLOOKUP(B42,Sale!$A:$E,5,0),VLOOKUP(B42,Цены!$A:$G,7,0))*D42</f>
        <v>272.61</v>
      </c>
      <c r="H42" s="540">
        <f>VLOOKUP(I34,DoorSystem!$D$362:$E$364,2,0)</f>
        <v>9091801</v>
      </c>
      <c r="I42" s="424" t="str">
        <f>VLOOKUP(H42,Цены!$A:$B,2,0)</f>
        <v>Монтажная планка крестообразная System 8099 для Sensys, LR37, D3, с предустановленными евровинтами, черный обсидиан</v>
      </c>
      <c r="J42" s="519">
        <f>VLOOKUP(I32,DoorSystem!$A$132:$B$140,2,0)*J31</f>
        <v>0</v>
      </c>
      <c r="K42" s="426">
        <f>IFERROR(VLOOKUP(H42,Sale!$A:$E,5,0),VLOOKUP(H42,Цены!$A:$G,7,0))*J42</f>
        <v>0</v>
      </c>
    </row>
    <row r="43" spans="2:11" ht="30.5" customHeight="1" x14ac:dyDescent="0.35">
      <c r="B43" s="540">
        <f>VLOOKUP(C35,DoorSystem!$A$367:$B$369,2,0)</f>
        <v>9091822</v>
      </c>
      <c r="C43" s="520" t="str">
        <f>VLOOKUP(B43,Цены!$A:$B,2,0)</f>
        <v>Заглушка для чашки петли Sensys (TH / TS), сталь, черный обсидиан</v>
      </c>
      <c r="D43" s="519">
        <f>VLOOKUP(C33,DoorSystem!$A$132:$B$140,2,0)*D31</f>
        <v>3</v>
      </c>
      <c r="E43" s="426">
        <f>IFERROR(VLOOKUP(B43,Sale!$A:$E,5,0),VLOOKUP(B43,Цены!$A:$G,7,0))*D43</f>
        <v>100.83</v>
      </c>
      <c r="H43" s="540">
        <f>VLOOKUP(I34,DoorSystem!$A$367:$B$369,2,0)</f>
        <v>9091822</v>
      </c>
      <c r="I43" s="424" t="str">
        <f>VLOOKUP(H43,Цены!$A:$B,2,0)</f>
        <v>Заглушка для чашки петли Sensys (TH / TS), сталь, черный обсидиан</v>
      </c>
      <c r="J43" s="519">
        <f>VLOOKUP(I32,DoorSystem!$A$132:$B$140,2,0)*J31</f>
        <v>0</v>
      </c>
      <c r="K43" s="426">
        <f>IFERROR(VLOOKUP(H43,Sale!$A:$E,5,0),VLOOKUP(H43,Цены!$A:$G,7,0))*J43</f>
        <v>0</v>
      </c>
    </row>
    <row r="44" spans="2:11" ht="30.5" customHeight="1" x14ac:dyDescent="0.35">
      <c r="B44" s="540">
        <f>VLOOKUP(C35,DoorSystem!$D$367:$E$369,2,0)</f>
        <v>9091821</v>
      </c>
      <c r="C44" s="424" t="str">
        <f>VLOOKUP(B44,Цены!$A:$B,2,0)</f>
        <v>Заглушка на консоль петли Sensys, с логотипом Hettich, сталь, черный обсидиан</v>
      </c>
      <c r="D44" s="519">
        <f>VLOOKUP(C33,DoorSystem!$A$132:$B$140,2,0)*D31</f>
        <v>3</v>
      </c>
      <c r="E44" s="426">
        <f>IFERROR(VLOOKUP(B44,Sale!$A:$E,5,0),VLOOKUP(B44,Цены!$A:$G,7,0))*D44</f>
        <v>78.39</v>
      </c>
      <c r="F44" s="32"/>
      <c r="H44" s="540">
        <f>VLOOKUP(I34,DoorSystem!$D$367:$E$369,2,0)</f>
        <v>9091821</v>
      </c>
      <c r="I44" s="424" t="str">
        <f>VLOOKUP(H44,Цены!$A:$B,2,0)</f>
        <v>Заглушка на консоль петли Sensys, с логотипом Hettich, сталь, черный обсидиан</v>
      </c>
      <c r="J44" s="519">
        <f>VLOOKUP(I32,DoorSystem!$A$132:$B$140,2,0)*J31</f>
        <v>0</v>
      </c>
      <c r="K44" s="426">
        <f>IFERROR(VLOOKUP(H44,Sale!$A:$E,5,0),VLOOKUP(H44,Цены!$A:$G,7,0))*J44</f>
        <v>0</v>
      </c>
    </row>
    <row r="45" spans="2:11" ht="30.5" customHeight="1" thickBot="1" x14ac:dyDescent="0.4">
      <c r="B45" s="582">
        <f>VLOOKUP(C34,DoorSystem!$A$396:$D$398,MATCH(C35,DoorSystem!$A$395:$D$395,0),0)</f>
        <v>9282601</v>
      </c>
      <c r="C45" s="478" t="str">
        <f>VLOOKUP(B45,Цены!$A:$B,2,0)</f>
        <v>Комплект механического фиксатора Push to move, под прикручивание, цвет черный</v>
      </c>
      <c r="D45" s="521">
        <f>D31</f>
        <v>1</v>
      </c>
      <c r="E45" s="522">
        <f>IFERROR(VLOOKUP(B45,Sale!$A:$E,5,0),VLOOKUP(B45,Цены!$A:$G,7,0))*D45</f>
        <v>1650.12</v>
      </c>
      <c r="H45" s="541">
        <f>VLOOKUP(I33,DoorSystem!$A$396:$D$398,MATCH(I34,DoorSystem!$A$395:$D$395,0),0)</f>
        <v>9282601</v>
      </c>
      <c r="I45" s="438" t="str">
        <f>VLOOKUP(H45,Цены!$A:$B,2,0)</f>
        <v>Комплект механического фиксатора Push to move, под прикручивание, цвет черный</v>
      </c>
      <c r="J45" s="685">
        <f>J31*2</f>
        <v>2</v>
      </c>
      <c r="K45" s="432">
        <f>IFERROR(VLOOKUP(H45,Sale!$A:$E,5,0),VLOOKUP(H45,Цены!$A:$G,7,0))*J45</f>
        <v>3300.24</v>
      </c>
    </row>
    <row r="46" spans="2:11" ht="19" customHeight="1" x14ac:dyDescent="0.35"/>
    <row r="47" spans="2:11" ht="19" customHeight="1" thickBot="1" x14ac:dyDescent="0.4">
      <c r="B47" s="606"/>
      <c r="C47" s="150"/>
      <c r="D47" s="150"/>
      <c r="E47" s="150"/>
      <c r="H47" s="606"/>
      <c r="I47" s="150"/>
      <c r="J47" s="150"/>
      <c r="K47" s="150"/>
    </row>
    <row r="48" spans="2:11" x14ac:dyDescent="0.35">
      <c r="B48" s="548" t="s">
        <v>9</v>
      </c>
      <c r="C48" s="17" t="s">
        <v>10</v>
      </c>
      <c r="D48" s="17" t="s">
        <v>16</v>
      </c>
      <c r="E48" s="18" t="s">
        <v>11</v>
      </c>
      <c r="H48" s="548" t="s">
        <v>9</v>
      </c>
      <c r="I48" s="17" t="s">
        <v>10</v>
      </c>
      <c r="J48" s="17" t="s">
        <v>16</v>
      </c>
      <c r="K48" s="18" t="s">
        <v>11</v>
      </c>
    </row>
    <row r="49" spans="1:12" ht="30.5" customHeight="1" x14ac:dyDescent="0.35">
      <c r="B49" s="540">
        <f>VLOOKUP(C35,DoorSystem!$A$372:$B$374,2,0)</f>
        <v>9339494</v>
      </c>
      <c r="C49" s="424" t="str">
        <f>VLOOKUP(B49,Цены!$A:$B,2,0)</f>
        <v>Комплект 2 средних петель WingLine L, с регулировкой, цвет антрацит</v>
      </c>
      <c r="D49" s="440">
        <v>1</v>
      </c>
      <c r="E49" s="426">
        <f>IFERROR(VLOOKUP(B49,Sale!$A:$E,5,0),VLOOKUP(B49,Цены!$A:$G,7,0))*D49</f>
        <v>1066.22</v>
      </c>
      <c r="H49" s="540">
        <f>VLOOKUP(I34,DoorSystem!$A$372:$B$374,2,0)</f>
        <v>9339494</v>
      </c>
      <c r="I49" s="424" t="str">
        <f>VLOOKUP(H49,Цены!$A:$B,2,0)</f>
        <v>Комплект 2 средних петель WingLine L, с регулировкой, цвет антрацит</v>
      </c>
      <c r="J49" s="440">
        <v>1</v>
      </c>
      <c r="K49" s="426">
        <f>IFERROR(VLOOKUP(H49,Sale!$A:$E,5,0),VLOOKUP(H49,Цены!$A:$G,7,0))*J49</f>
        <v>1066.22</v>
      </c>
    </row>
    <row r="50" spans="1:12" ht="30.5" customHeight="1" x14ac:dyDescent="0.35">
      <c r="B50" s="540">
        <f>VLOOKUP(C35,DoorSystem!$D$372:$E$374,2,0)</f>
        <v>9339499</v>
      </c>
      <c r="C50" s="424" t="str">
        <f>VLOOKUP(B50,Цены!$A:$B,2,0)</f>
        <v>Комплект 3 средних петель WingLine L, с регулировкой, цвет антрацит</v>
      </c>
      <c r="D50" s="440">
        <v>1</v>
      </c>
      <c r="E50" s="426">
        <f>IFERROR(VLOOKUP(B50,Sale!$A:$E,5,0),VLOOKUP(B50,Цены!$A:$G,7,0))*D50</f>
        <v>1599.3799999999999</v>
      </c>
      <c r="H50" s="540">
        <f>VLOOKUP(I34,DoorSystem!$D$372:$E$374,2,0)</f>
        <v>9339499</v>
      </c>
      <c r="I50" s="424" t="str">
        <f>VLOOKUP(H50,Цены!$A:$B,2,0)</f>
        <v>Комплект 3 средних петель WingLine L, с регулировкой, цвет антрацит</v>
      </c>
      <c r="J50" s="440">
        <v>1</v>
      </c>
      <c r="K50" s="426">
        <f>IFERROR(VLOOKUP(H50,Sale!$A:$E,5,0),VLOOKUP(H50,Цены!$A:$G,7,0))*J50</f>
        <v>1599.3799999999999</v>
      </c>
    </row>
    <row r="51" spans="1:12" ht="30.5" customHeight="1" x14ac:dyDescent="0.35">
      <c r="B51" s="540">
        <v>9278694</v>
      </c>
      <c r="C51" s="424" t="str">
        <f>VLOOKUP(B51,Цены!$A:$B,2,0)</f>
        <v>Комплект 2 средних петель для складных дверей, с регулировкой оси вращения, под прикручивание</v>
      </c>
      <c r="D51" s="440">
        <v>1</v>
      </c>
      <c r="E51" s="426">
        <f>IFERROR(VLOOKUP(B51,Sale!$A:$E,5,0),VLOOKUP(B51,Цены!$A:$G,7,0))*D51</f>
        <v>2422.29</v>
      </c>
      <c r="H51" s="540">
        <v>9278694</v>
      </c>
      <c r="I51" s="424" t="str">
        <f>VLOOKUP(H51,Цены!$A:$B,2,0)</f>
        <v>Комплект 2 средних петель для складных дверей, с регулировкой оси вращения, под прикручивание</v>
      </c>
      <c r="J51" s="440">
        <v>1</v>
      </c>
      <c r="K51" s="426">
        <f>IFERROR(VLOOKUP(H51,Sale!$A:$E,5,0),VLOOKUP(H51,Цены!$A:$G,7,0))*J51</f>
        <v>2422.29</v>
      </c>
    </row>
    <row r="52" spans="1:12" ht="30.5" customHeight="1" thickBot="1" x14ac:dyDescent="0.4">
      <c r="B52" s="541">
        <v>9278742</v>
      </c>
      <c r="C52" s="438" t="str">
        <f>VLOOKUP(B52,Цены!$A:$B,2,0)</f>
        <v>Комплект 3 средних петель для складных дверей, с регулировкой оси вращения, под прикручивание</v>
      </c>
      <c r="D52" s="439">
        <v>1</v>
      </c>
      <c r="E52" s="432">
        <f>IFERROR(VLOOKUP(B52,Sale!$A:$E,5,0),VLOOKUP(B52,Цены!$A:$G,7,0))*D52</f>
        <v>3633.3</v>
      </c>
      <c r="H52" s="541">
        <v>9278742</v>
      </c>
      <c r="I52" s="438" t="str">
        <f>VLOOKUP(H52,Цены!$A:$B,2,0)</f>
        <v>Комплект 3 средних петель для складных дверей, с регулировкой оси вращения, под прикручивание</v>
      </c>
      <c r="J52" s="439">
        <v>1</v>
      </c>
      <c r="K52" s="432">
        <f>IFERROR(VLOOKUP(H52,Sale!$A:$E,5,0),VLOOKUP(H52,Цены!$A:$G,7,0))*J52</f>
        <v>3633.3</v>
      </c>
    </row>
    <row r="56" spans="1:12" s="192" customFormat="1" ht="24.5" customHeight="1" x14ac:dyDescent="0.35">
      <c r="A56" s="924" t="s">
        <v>323</v>
      </c>
      <c r="B56" s="924"/>
      <c r="C56" s="924"/>
      <c r="D56" s="924"/>
      <c r="E56" s="924"/>
      <c r="F56" s="924"/>
      <c r="G56" s="924"/>
      <c r="H56" s="924"/>
      <c r="I56" s="924"/>
      <c r="J56" s="924"/>
      <c r="K56" s="924"/>
      <c r="L56" s="197"/>
    </row>
    <row r="57" spans="1:12" ht="150" customHeight="1" x14ac:dyDescent="0.35">
      <c r="L57" s="37"/>
    </row>
    <row r="58" spans="1:12" ht="15" thickBot="1" x14ac:dyDescent="0.4"/>
    <row r="59" spans="1:12" ht="18.5" customHeight="1" x14ac:dyDescent="0.35">
      <c r="B59" s="544" t="s">
        <v>189</v>
      </c>
      <c r="C59" s="188" t="s">
        <v>240</v>
      </c>
      <c r="D59" s="737">
        <v>1</v>
      </c>
      <c r="E59" s="739">
        <f>SUM(E64:E70)</f>
        <v>19436.050000000003</v>
      </c>
      <c r="H59" s="544" t="s">
        <v>189</v>
      </c>
      <c r="I59" s="188" t="s">
        <v>239</v>
      </c>
      <c r="J59" s="737">
        <v>1</v>
      </c>
      <c r="K59" s="739">
        <f>SUM(K64:K71)</f>
        <v>32248.200000000004</v>
      </c>
    </row>
    <row r="60" spans="1:12" ht="18.5" customHeight="1" x14ac:dyDescent="0.35">
      <c r="B60" s="545" t="s">
        <v>210</v>
      </c>
      <c r="C60" s="146" t="s">
        <v>220</v>
      </c>
      <c r="D60" s="738"/>
      <c r="E60" s="740"/>
      <c r="H60" s="545" t="s">
        <v>216</v>
      </c>
      <c r="I60" s="146" t="s">
        <v>217</v>
      </c>
      <c r="J60" s="738"/>
      <c r="K60" s="740"/>
    </row>
    <row r="61" spans="1:12" ht="18.5" customHeight="1" x14ac:dyDescent="0.35">
      <c r="B61" s="545" t="s">
        <v>216</v>
      </c>
      <c r="C61" s="146" t="s">
        <v>226</v>
      </c>
      <c r="D61" s="738"/>
      <c r="E61" s="740"/>
      <c r="H61" s="545" t="s">
        <v>80</v>
      </c>
      <c r="I61" s="146" t="s">
        <v>67</v>
      </c>
      <c r="J61" s="738"/>
      <c r="K61" s="740"/>
    </row>
    <row r="62" spans="1:12" ht="18.5" customHeight="1" x14ac:dyDescent="0.35">
      <c r="B62" s="545" t="s">
        <v>80</v>
      </c>
      <c r="C62" s="146" t="s">
        <v>67</v>
      </c>
      <c r="D62" s="948"/>
      <c r="E62" s="949"/>
      <c r="H62" s="962"/>
      <c r="I62" s="963"/>
      <c r="J62" s="963"/>
      <c r="K62" s="964"/>
    </row>
    <row r="63" spans="1:12" ht="19" customHeight="1" x14ac:dyDescent="0.35">
      <c r="B63" s="558" t="s">
        <v>9</v>
      </c>
      <c r="C63" s="35" t="s">
        <v>10</v>
      </c>
      <c r="D63" s="35" t="s">
        <v>16</v>
      </c>
      <c r="E63" s="49" t="s">
        <v>11</v>
      </c>
      <c r="H63" s="558" t="s">
        <v>9</v>
      </c>
      <c r="I63" s="35" t="s">
        <v>10</v>
      </c>
      <c r="J63" s="35" t="s">
        <v>16</v>
      </c>
      <c r="K63" s="49" t="s">
        <v>11</v>
      </c>
    </row>
    <row r="64" spans="1:12" ht="30.5" customHeight="1" x14ac:dyDescent="0.35">
      <c r="B64" s="540">
        <f>VLOOKUP(C59,DoorSystem!$A$356:$D$358,MATCH(C62,DoorSystem!$A$355:$D$355,0),0)</f>
        <v>9339502</v>
      </c>
      <c r="C64" s="424" t="str">
        <f>VLOOKUP(B64,Цены!$A:$B,2,0)</f>
        <v>Комплект профилей WingLine L (2024), с перфорацией, L1200 мм, алюминий, цвет антрацит</v>
      </c>
      <c r="D64" s="440">
        <f>D59</f>
        <v>1</v>
      </c>
      <c r="E64" s="426">
        <f>IFERROR(VLOOKUP(B64,Sale!$A:$E,5,0),VLOOKUP(B64,Цены!$A:$G,7,0))*D64</f>
        <v>3793.3999999999996</v>
      </c>
      <c r="H64" s="540">
        <f>VLOOKUP(I59,DoorSystem!$F$356:$I$358,MATCH(I61,DoorSystem!$F$355:$I$355,0),0)</f>
        <v>9339512</v>
      </c>
      <c r="I64" s="424" t="str">
        <f>VLOOKUP(H64,Цены!$A:$B,2,0)</f>
        <v>Комплект ходового профиля WingLine L (2024), с перфорацией, L2400 мм, алюминий, цвет антрацит</v>
      </c>
      <c r="J64" s="440">
        <f>J59</f>
        <v>1</v>
      </c>
      <c r="K64" s="426">
        <f>IFERROR(VLOOKUP(H64,Sale!$A:$E,5,0),VLOOKUP(H64,Цены!$A:$G,7,0))*J64</f>
        <v>5900.36</v>
      </c>
    </row>
    <row r="65" spans="2:11" ht="30.5" customHeight="1" x14ac:dyDescent="0.35">
      <c r="B65" s="540">
        <f>VLOOKUP(C59,CHOOSE(IF(C60="Левая сторона",1,IF(C60="Правая сторона",2,3)),DoorSystem!$A$379:$D$381,DoorSystem!$F$379:$I$381,),MATCH(C62,DoorSystem!$A$347:$D$347,0),0)</f>
        <v>9339381</v>
      </c>
      <c r="C65" s="424" t="str">
        <f>VLOOKUP(B65,Цены!$A:$B,2,0)</f>
        <v>Комплект фурнитуры WingLine L (2024), вариант medium, без функции самозакрывания, цвет антрацит, правый</v>
      </c>
      <c r="D65" s="440">
        <f>D59</f>
        <v>1</v>
      </c>
      <c r="E65" s="426">
        <f>IFERROR(VLOOKUP(B65,Sale!$A:$E,5,0),VLOOKUP(B65,Цены!$A:$G,7,0))*D65</f>
        <v>3773.2200000000003</v>
      </c>
      <c r="H65" s="540">
        <f>VLOOKUP(I59,DoorSystem!$A$379:$D$381,MATCH(I61,DoorSystem!$A$378:$D$378,0),0)</f>
        <v>9339483</v>
      </c>
      <c r="I65" s="424" t="str">
        <f>VLOOKUP(H65,Цены!$A:$B,2,0)</f>
        <v>Комплект фурнитуры WingLine L (2024), вариант light, без функции самозакрывания, цвет антрацит, левый</v>
      </c>
      <c r="J65" s="440">
        <f>J59</f>
        <v>1</v>
      </c>
      <c r="K65" s="426">
        <f>IFERROR(VLOOKUP(H65,Sale!$A:$E,5,0),VLOOKUP(H65,Цены!$A:$G,7,0))*J65</f>
        <v>3257.76</v>
      </c>
    </row>
    <row r="66" spans="2:11" ht="30.5" customHeight="1" x14ac:dyDescent="0.35">
      <c r="B66" s="540">
        <f>VLOOKUP(C62,DoorSystem!$A$402:$D$404,MATCH(C59,DoorSystem!$A$401:$D$401,0),0)</f>
        <v>9339584</v>
      </c>
      <c r="C66" s="424" t="str">
        <f>VLOOKUP(B66,Цены!$A:$B,2,0)</f>
        <v>Комплект механизма Pull to move Silent (2024) для складных дверей, вариант light, цвет антрацит</v>
      </c>
      <c r="D66" s="440">
        <f>D59</f>
        <v>1</v>
      </c>
      <c r="E66" s="426">
        <f>IFERROR(VLOOKUP(B66,Sale!$A:$E,5,0),VLOOKUP(B66,Цены!$A:$G,7,0))*D66</f>
        <v>9916.1600000000017</v>
      </c>
      <c r="H66" s="540">
        <f>VLOOKUP(I59,DoorSystem!$F$379:$I$381,MATCH(I61,DoorSystem!$F$378:$I$378,0),0)</f>
        <v>9339394</v>
      </c>
      <c r="I66" s="424" t="str">
        <f>VLOOKUP(H66,Цены!$A:$B,2,0)</f>
        <v>Комплект фурнитуры WingLine L (2024), вариант light, без функции самозакрывания, цвет антрацит, правый</v>
      </c>
      <c r="J66" s="440">
        <f>J59</f>
        <v>1</v>
      </c>
      <c r="K66" s="426">
        <f>IFERROR(VLOOKUP(H66,Sale!$A:$E,5,0),VLOOKUP(H66,Цены!$A:$G,7,0))*J66</f>
        <v>3257.76</v>
      </c>
    </row>
    <row r="67" spans="2:11" ht="30.5" customHeight="1" x14ac:dyDescent="0.35">
      <c r="B67" s="540">
        <f>VLOOKUP(C62,DoorSystem!$A$391:$B$393,2,0)</f>
        <v>9091741</v>
      </c>
      <c r="C67" s="424" t="str">
        <f>VLOOKUP(B67,Цены!$A:$B,2,0)</f>
        <v>Петля Sensys 8675, угол 110°, чашка TH52, D35, накладная навеска (B 12,5), черный обсидиан</v>
      </c>
      <c r="D67" s="440">
        <f>VLOOKUP(C61,DoorSystem!$A$132:$B$140,2,0)*D59</f>
        <v>3</v>
      </c>
      <c r="E67" s="426">
        <f>IFERROR(VLOOKUP(B67,Sale!$A:$E,5,0),VLOOKUP(B67,Цены!$A:$G,7,0))*D67</f>
        <v>1501.4399999999998</v>
      </c>
      <c r="H67" s="540">
        <f>VLOOKUP(I61,DoorSystem!$A$402:$D$404,MATCH(I59,DoorSystem!$A$401:$D$401,0),0)</f>
        <v>9339584</v>
      </c>
      <c r="I67" s="424" t="str">
        <f>VLOOKUP(H67,Цены!$A:$B,2,0)</f>
        <v>Комплект механизма Pull to move Silent (2024) для складных дверей, вариант light, цвет антрацит</v>
      </c>
      <c r="J67" s="440">
        <f>J59*2</f>
        <v>2</v>
      </c>
      <c r="K67" s="426">
        <f>IFERROR(VLOOKUP(H67,Sale!$A:$E,5,0),VLOOKUP(H67,Цены!$A:$G,7,0))*J67</f>
        <v>19832.320000000003</v>
      </c>
    </row>
    <row r="68" spans="2:11" ht="30.5" customHeight="1" x14ac:dyDescent="0.35">
      <c r="B68" s="540">
        <f>VLOOKUP(C62,DoorSystem!$D$362:$E$364,2,0)</f>
        <v>9091801</v>
      </c>
      <c r="C68" s="424" t="str">
        <f>VLOOKUP(B68,Цены!$A:$B,2,0)</f>
        <v>Монтажная планка крестообразная System 8099 для Sensys, LR37, D3, с предустановленными евровинтами, черный обсидиан</v>
      </c>
      <c r="D68" s="440">
        <f>VLOOKUP(C61,DoorSystem!$A$132:$B$140,2,0)*D59</f>
        <v>3</v>
      </c>
      <c r="E68" s="426">
        <f>IFERROR(VLOOKUP(B68,Sale!$A:$E,5,0),VLOOKUP(B68,Цены!$A:$G,7,0))*D68</f>
        <v>272.61</v>
      </c>
      <c r="H68" s="540">
        <f>VLOOKUP(I61,DoorSystem!$A$391:$B$393,2,0)</f>
        <v>9091741</v>
      </c>
      <c r="I68" s="424" t="str">
        <f>VLOOKUP(H68,Цены!$A:$B,2,0)</f>
        <v>Петля Sensys 8675, угол 110°, чашка TH52, D35, накладная навеска (B 12,5), черный обсидиан</v>
      </c>
      <c r="J68" s="440">
        <f>VLOOKUP(I60,DoorSystem!$A$132:$B$140,2,0)*J59</f>
        <v>0</v>
      </c>
      <c r="K68" s="426">
        <f>IFERROR(VLOOKUP(H68,Sale!$A:$E,5,0),VLOOKUP(H68,Цены!$A:$G,7,0))*J68</f>
        <v>0</v>
      </c>
    </row>
    <row r="69" spans="2:11" ht="30.5" customHeight="1" x14ac:dyDescent="0.35">
      <c r="B69" s="540">
        <f>VLOOKUP(C62,DoorSystem!$A$367:$B$369,2,0)</f>
        <v>9091822</v>
      </c>
      <c r="C69" s="424" t="str">
        <f>VLOOKUP(B69,Цены!$A:$B,2,0)</f>
        <v>Заглушка для чашки петли Sensys (TH / TS), сталь, черный обсидиан</v>
      </c>
      <c r="D69" s="440">
        <f>VLOOKUP(C61,DoorSystem!$A$132:$B$140,2,0)*D59</f>
        <v>3</v>
      </c>
      <c r="E69" s="426">
        <f>IFERROR(VLOOKUP(B69,Sale!$A:$E,5,0),VLOOKUP(B69,Цены!$A:$G,7,0))*D69</f>
        <v>100.83</v>
      </c>
      <c r="H69" s="540">
        <f>VLOOKUP(I61,DoorSystem!$D$362:$E$364,2,0)</f>
        <v>9091801</v>
      </c>
      <c r="I69" s="424" t="str">
        <f>VLOOKUP(H69,Цены!$A:$B,2,0)</f>
        <v>Монтажная планка крестообразная System 8099 для Sensys, LR37, D3, с предустановленными евровинтами, черный обсидиан</v>
      </c>
      <c r="J69" s="440">
        <f>VLOOKUP(I60,DoorSystem!$A$132:$B$140,2,0)*J59</f>
        <v>0</v>
      </c>
      <c r="K69" s="426">
        <f>IFERROR(VLOOKUP(H69,Sale!$A:$E,5,0),VLOOKUP(H69,Цены!$A:$G,7,0))*J69</f>
        <v>0</v>
      </c>
    </row>
    <row r="70" spans="2:11" ht="30.5" customHeight="1" thickBot="1" x14ac:dyDescent="0.4">
      <c r="B70" s="541">
        <f>VLOOKUP(C62,DoorSystem!$D$367:$E$369,2,0)</f>
        <v>9091821</v>
      </c>
      <c r="C70" s="438" t="str">
        <f>VLOOKUP(B70,Цены!$A:$B,2,0)</f>
        <v>Заглушка на консоль петли Sensys, с логотипом Hettich, сталь, черный обсидиан</v>
      </c>
      <c r="D70" s="439">
        <f>VLOOKUP(C61,DoorSystem!$A$132:$B$140,2,0)*D59</f>
        <v>3</v>
      </c>
      <c r="E70" s="432">
        <f>IFERROR(VLOOKUP(B70,Sale!$A:$E,5,0),VLOOKUP(B70,Цены!$A:$G,7,0))*D70</f>
        <v>78.39</v>
      </c>
      <c r="H70" s="540">
        <f>VLOOKUP(I61,DoorSystem!$A$367:$B$369,2,0)</f>
        <v>9091822</v>
      </c>
      <c r="I70" s="424" t="str">
        <f>VLOOKUP(H70,Цены!$A:$B,2,0)</f>
        <v>Заглушка для чашки петли Sensys (TH / TS), сталь, черный обсидиан</v>
      </c>
      <c r="J70" s="440">
        <f>VLOOKUP(I60,DoorSystem!$A$132:$B$140,2,0)*J59</f>
        <v>0</v>
      </c>
      <c r="K70" s="426">
        <f>IFERROR(VLOOKUP(H70,Sale!$A:$E,5,0),VLOOKUP(H70,Цены!$A:$G,7,0))*J70</f>
        <v>0</v>
      </c>
    </row>
    <row r="71" spans="2:11" ht="30.5" customHeight="1" thickBot="1" x14ac:dyDescent="0.4">
      <c r="H71" s="541">
        <f>VLOOKUP(I61,DoorSystem!$D$367:$E$369,2,0)</f>
        <v>9091821</v>
      </c>
      <c r="I71" s="438" t="str">
        <f>VLOOKUP(H71,Цены!$A:$B,2,0)</f>
        <v>Заглушка на консоль петли Sensys, с логотипом Hettich, сталь, черный обсидиан</v>
      </c>
      <c r="J71" s="439">
        <f>VLOOKUP(I60,DoorSystem!$A$132:$B$140,2,0)*J59</f>
        <v>0</v>
      </c>
      <c r="K71" s="432">
        <f>IFERROR(VLOOKUP(H71,Sale!$A:$E,5,0),VLOOKUP(H71,Цены!$A:$G,7,0))*J71</f>
        <v>0</v>
      </c>
    </row>
    <row r="73" spans="2:11" ht="19" thickBot="1" x14ac:dyDescent="0.4">
      <c r="B73" s="606"/>
      <c r="C73" s="150"/>
      <c r="D73" s="150"/>
      <c r="E73" s="150"/>
      <c r="H73" s="606"/>
      <c r="I73" s="150"/>
      <c r="J73" s="150"/>
      <c r="K73" s="150"/>
    </row>
    <row r="74" spans="2:11" x14ac:dyDescent="0.35">
      <c r="B74" s="548" t="s">
        <v>9</v>
      </c>
      <c r="C74" s="17" t="s">
        <v>10</v>
      </c>
      <c r="D74" s="17" t="s">
        <v>16</v>
      </c>
      <c r="E74" s="18" t="s">
        <v>11</v>
      </c>
      <c r="H74" s="548" t="s">
        <v>9</v>
      </c>
      <c r="I74" s="17" t="s">
        <v>10</v>
      </c>
      <c r="J74" s="17" t="s">
        <v>16</v>
      </c>
      <c r="K74" s="18" t="s">
        <v>11</v>
      </c>
    </row>
    <row r="75" spans="2:11" ht="30.5" customHeight="1" x14ac:dyDescent="0.35">
      <c r="B75" s="540">
        <f>VLOOKUP(C62,DoorSystem!$A$372:$B$374,2,0)</f>
        <v>9339494</v>
      </c>
      <c r="C75" s="424" t="str">
        <f>VLOOKUP(B75,Цены!$A:$B,2,0)</f>
        <v>Комплект 2 средних петель WingLine L, с регулировкой, цвет антрацит</v>
      </c>
      <c r="D75" s="440">
        <v>1</v>
      </c>
      <c r="E75" s="426">
        <f>IFERROR(VLOOKUP(B75,Sale!$A:$E,5,0),VLOOKUP(B75,Цены!$A:$G,7,0))*D75</f>
        <v>1066.22</v>
      </c>
      <c r="H75" s="540">
        <f>VLOOKUP(I61,DoorSystem!$A$372:$B$374,2,0)</f>
        <v>9339494</v>
      </c>
      <c r="I75" s="424" t="str">
        <f>VLOOKUP(H75,Цены!$A:$B,2,0)</f>
        <v>Комплект 2 средних петель WingLine L, с регулировкой, цвет антрацит</v>
      </c>
      <c r="J75" s="440">
        <v>1</v>
      </c>
      <c r="K75" s="426">
        <f>IFERROR(VLOOKUP(H75,Sale!$A:$E,5,0),VLOOKUP(H75,Цены!$A:$G,7,0))*J75</f>
        <v>1066.22</v>
      </c>
    </row>
    <row r="76" spans="2:11" ht="30.5" customHeight="1" x14ac:dyDescent="0.35">
      <c r="B76" s="540">
        <f>VLOOKUP(C62,DoorSystem!$D$372:$E$374,2,0)</f>
        <v>9339499</v>
      </c>
      <c r="C76" s="424" t="str">
        <f>VLOOKUP(B76,Цены!$A:$B,2,0)</f>
        <v>Комплект 3 средних петель WingLine L, с регулировкой, цвет антрацит</v>
      </c>
      <c r="D76" s="440">
        <v>1</v>
      </c>
      <c r="E76" s="426">
        <f>IFERROR(VLOOKUP(B76,Sale!$A:$E,5,0),VLOOKUP(B76,Цены!$A:$G,7,0))*D76</f>
        <v>1599.3799999999999</v>
      </c>
      <c r="H76" s="540">
        <f>VLOOKUP(I61,DoorSystem!$D$372:$E$374,2,0)</f>
        <v>9339499</v>
      </c>
      <c r="I76" s="424" t="str">
        <f>VLOOKUP(H76,Цены!$A:$B,2,0)</f>
        <v>Комплект 3 средних петель WingLine L, с регулировкой, цвет антрацит</v>
      </c>
      <c r="J76" s="440">
        <v>1</v>
      </c>
      <c r="K76" s="426">
        <f>IFERROR(VLOOKUP(H76,Sale!$A:$E,5,0),VLOOKUP(H76,Цены!$A:$G,7,0))*J76</f>
        <v>1599.3799999999999</v>
      </c>
    </row>
    <row r="77" spans="2:11" ht="30.5" customHeight="1" x14ac:dyDescent="0.35">
      <c r="B77" s="540">
        <v>9278694</v>
      </c>
      <c r="C77" s="424" t="str">
        <f>VLOOKUP(B77,Цены!$A:$B,2,0)</f>
        <v>Комплект 2 средних петель для складных дверей, с регулировкой оси вращения, под прикручивание</v>
      </c>
      <c r="D77" s="440">
        <v>1</v>
      </c>
      <c r="E77" s="426">
        <f>IFERROR(VLOOKUP(B77,Sale!$A:$E,5,0),VLOOKUP(B77,Цены!$A:$G,7,0))*D77</f>
        <v>2422.29</v>
      </c>
      <c r="H77" s="540">
        <v>9278694</v>
      </c>
      <c r="I77" s="424" t="str">
        <f>VLOOKUP(H77,Цены!$A:$B,2,0)</f>
        <v>Комплект 2 средних петель для складных дверей, с регулировкой оси вращения, под прикручивание</v>
      </c>
      <c r="J77" s="440">
        <v>1</v>
      </c>
      <c r="K77" s="426">
        <f>IFERROR(VLOOKUP(H77,Sale!$A:$E,5,0),VLOOKUP(H77,Цены!$A:$G,7,0))*J77</f>
        <v>2422.29</v>
      </c>
    </row>
    <row r="78" spans="2:11" ht="30.5" customHeight="1" thickBot="1" x14ac:dyDescent="0.4">
      <c r="B78" s="541">
        <v>9278742</v>
      </c>
      <c r="C78" s="438" t="str">
        <f>VLOOKUP(B78,Цены!$A:$B,2,0)</f>
        <v>Комплект 3 средних петель для складных дверей, с регулировкой оси вращения, под прикручивание</v>
      </c>
      <c r="D78" s="439">
        <v>1</v>
      </c>
      <c r="E78" s="432">
        <f>IFERROR(VLOOKUP(B78,Sale!$A:$E,5,0),VLOOKUP(B78,Цены!$A:$G,7,0))*D78</f>
        <v>3633.3</v>
      </c>
      <c r="H78" s="541">
        <v>9278742</v>
      </c>
      <c r="I78" s="438" t="str">
        <f>VLOOKUP(H78,Цены!$A:$B,2,0)</f>
        <v>Комплект 3 средних петель для складных дверей, с регулировкой оси вращения, под прикручивание</v>
      </c>
      <c r="J78" s="439">
        <v>1</v>
      </c>
      <c r="K78" s="432">
        <f>IFERROR(VLOOKUP(H78,Sale!$A:$E,5,0),VLOOKUP(H78,Цены!$A:$G,7,0))*J78</f>
        <v>3633.3</v>
      </c>
    </row>
    <row r="79" spans="2:11" x14ac:dyDescent="0.35">
      <c r="H79" s="443"/>
      <c r="I79" s="444"/>
      <c r="J79" s="445"/>
      <c r="K79" s="446"/>
    </row>
    <row r="80" spans="2:11" x14ac:dyDescent="0.35">
      <c r="H80" s="443"/>
      <c r="I80" s="444"/>
      <c r="J80" s="445"/>
      <c r="K80" s="446"/>
    </row>
    <row r="81" spans="1:12" x14ac:dyDescent="0.35">
      <c r="H81" s="443"/>
      <c r="I81" s="444"/>
      <c r="J81" s="445"/>
      <c r="K81" s="446"/>
    </row>
    <row r="82" spans="1:12" s="196" customFormat="1" ht="24.5" customHeight="1" x14ac:dyDescent="0.35">
      <c r="A82" s="752" t="s">
        <v>252</v>
      </c>
      <c r="B82" s="752"/>
      <c r="C82" s="752"/>
      <c r="D82" s="752"/>
      <c r="E82" s="752"/>
      <c r="F82" s="752"/>
      <c r="G82" s="752"/>
      <c r="H82" s="752"/>
      <c r="I82" s="752"/>
      <c r="J82" s="752"/>
      <c r="K82" s="752"/>
      <c r="L82" s="197"/>
    </row>
    <row r="83" spans="1:12" ht="107" customHeight="1" thickBot="1" x14ac:dyDescent="0.4">
      <c r="L83" s="37"/>
    </row>
    <row r="84" spans="1:12" x14ac:dyDescent="0.35">
      <c r="B84" s="548" t="s">
        <v>9</v>
      </c>
      <c r="C84" s="17" t="s">
        <v>10</v>
      </c>
      <c r="D84" s="17" t="s">
        <v>16</v>
      </c>
      <c r="E84" s="18" t="s">
        <v>11</v>
      </c>
      <c r="H84" s="548" t="s">
        <v>9</v>
      </c>
      <c r="I84" s="17" t="s">
        <v>10</v>
      </c>
      <c r="J84" s="17" t="s">
        <v>16</v>
      </c>
      <c r="K84" s="18" t="s">
        <v>11</v>
      </c>
    </row>
    <row r="85" spans="1:12" ht="30.5" customHeight="1" thickBot="1" x14ac:dyDescent="0.4">
      <c r="B85" s="541">
        <v>115365</v>
      </c>
      <c r="C85" s="438" t="str">
        <f>VLOOKUP(B85,Цены!$A:$B,2,0)</f>
        <v>Адаптер для мебельных ручек для раздвижных/складных дверей, сталь хромированная, матовая</v>
      </c>
      <c r="D85" s="434">
        <v>1</v>
      </c>
      <c r="E85" s="432">
        <f>IFERROR(VLOOKUP(B85,Sale!$A:$E,5,0),VLOOKUP(B85,Цены!$A:$G,7,0))*D85</f>
        <v>623.08999999999992</v>
      </c>
      <c r="H85" s="541">
        <v>9252651</v>
      </c>
      <c r="I85" s="438" t="str">
        <f>VLOOKUP(H85,Цены!$A:$B,2,0)</f>
        <v>Комплект стяжек-выпрямителей, алюминий</v>
      </c>
      <c r="J85" s="434">
        <v>1</v>
      </c>
      <c r="K85" s="524">
        <f>IFERROR(VLOOKUP(H85,Sale!$A:$E,5,0),VLOOKUP(H85,Цены!$A:$G,7,0))*J85</f>
        <v>6076.8600000000006</v>
      </c>
    </row>
    <row r="86" spans="1:12" ht="15.5" customHeight="1" x14ac:dyDescent="0.35">
      <c r="B86" s="443"/>
      <c r="C86" s="444"/>
      <c r="D86" s="525"/>
      <c r="E86" s="446"/>
      <c r="H86" s="443"/>
      <c r="I86" s="444"/>
      <c r="J86" s="525"/>
      <c r="K86" s="526"/>
    </row>
    <row r="87" spans="1:12" ht="15.5" customHeight="1" x14ac:dyDescent="0.35">
      <c r="B87" s="443"/>
      <c r="C87" s="444"/>
      <c r="D87" s="525"/>
      <c r="E87" s="446"/>
      <c r="H87" s="443"/>
      <c r="I87" s="444"/>
      <c r="J87" s="525"/>
      <c r="K87" s="526"/>
    </row>
    <row r="88" spans="1:12" ht="15.5" customHeight="1" x14ac:dyDescent="0.35">
      <c r="B88" s="443"/>
      <c r="C88" s="444"/>
      <c r="D88" s="525"/>
      <c r="E88" s="446"/>
      <c r="H88" s="443"/>
      <c r="I88" s="444"/>
      <c r="J88" s="525"/>
      <c r="K88" s="526"/>
    </row>
    <row r="89" spans="1:12" hidden="1" thickBot="1" x14ac:dyDescent="0.35">
      <c r="B89" s="615"/>
      <c r="C89" s="653"/>
      <c r="D89" s="653"/>
      <c r="E89" s="653"/>
      <c r="F89" s="97"/>
      <c r="G89" s="97"/>
      <c r="H89" s="620"/>
      <c r="I89" s="681"/>
    </row>
    <row r="90" spans="1:12" ht="15.5" hidden="1" x14ac:dyDescent="0.35">
      <c r="B90" s="616" t="s">
        <v>310</v>
      </c>
      <c r="C90" s="91">
        <v>680</v>
      </c>
    </row>
    <row r="91" spans="1:12" ht="15.5" hidden="1" x14ac:dyDescent="0.35">
      <c r="B91" s="616" t="s">
        <v>313</v>
      </c>
      <c r="C91" s="91">
        <v>800</v>
      </c>
    </row>
    <row r="92" spans="1:12" ht="15.5" hidden="1" x14ac:dyDescent="0.35">
      <c r="B92" s="617" t="s">
        <v>314</v>
      </c>
      <c r="C92" s="95">
        <v>2600</v>
      </c>
    </row>
    <row r="93" spans="1:12" hidden="1" x14ac:dyDescent="0.35"/>
    <row r="94" spans="1:12" ht="15.5" hidden="1" x14ac:dyDescent="0.35">
      <c r="B94" s="618" t="s">
        <v>239</v>
      </c>
    </row>
    <row r="95" spans="1:12" ht="15.5" hidden="1" x14ac:dyDescent="0.35">
      <c r="B95" s="618" t="s">
        <v>240</v>
      </c>
    </row>
    <row r="96" spans="1:12" ht="15.5" hidden="1" x14ac:dyDescent="0.35">
      <c r="B96" s="618" t="s">
        <v>241</v>
      </c>
    </row>
    <row r="97" spans="2:2" ht="15.5" hidden="1" x14ac:dyDescent="0.35">
      <c r="B97" s="618"/>
    </row>
    <row r="98" spans="2:2" ht="15.5" hidden="1" x14ac:dyDescent="0.35">
      <c r="B98" s="618" t="e">
        <f>IF(AND(#REF!&lt;12,#REF!&lt;= 450),B95,B99)</f>
        <v>#REF!</v>
      </c>
    </row>
    <row r="99" spans="2:2" ht="15.5" hidden="1" x14ac:dyDescent="0.35">
      <c r="B99" s="618" t="e">
        <f>IF(AND(#REF!&lt;12,#REF!&gt; 450,#REF!&lt;= 500,#REF!&lt;= 2000),B95,B100)</f>
        <v>#REF!</v>
      </c>
    </row>
    <row r="100" spans="2:2" ht="15.5" hidden="1" x14ac:dyDescent="0.35">
      <c r="B100" s="618" t="e">
        <f>IF(AND(#REF!&lt;=25,#REF!&gt;= 300,#REF!&lt;= 600),B96,)</f>
        <v>#REF!</v>
      </c>
    </row>
  </sheetData>
  <sheetProtection algorithmName="SHA-512" hashValue="7t3SGiWMWJ5WSoFZOg/G0puheCNscYFs5VOtGpoXzBXtE0JXKJzEXB0hLhpCuWyWtzNz6TM6Z8OwTtMH4TZxzw==" saltValue="CoysJFdRtchQo7gwNMxHDg==" spinCount="100000" sheet="1" objects="1" scenarios="1"/>
  <mergeCells count="26">
    <mergeCell ref="A82:K82"/>
    <mergeCell ref="D34:E35"/>
    <mergeCell ref="J34:K35"/>
    <mergeCell ref="H35:I35"/>
    <mergeCell ref="B36:E36"/>
    <mergeCell ref="H62:K62"/>
    <mergeCell ref="D62:E62"/>
    <mergeCell ref="A56:K56"/>
    <mergeCell ref="D59:D61"/>
    <mergeCell ref="E59:E61"/>
    <mergeCell ref="J59:J61"/>
    <mergeCell ref="K59:K61"/>
    <mergeCell ref="D9:E9"/>
    <mergeCell ref="J9:K9"/>
    <mergeCell ref="A28:K28"/>
    <mergeCell ref="D31:D33"/>
    <mergeCell ref="E31:E33"/>
    <mergeCell ref="J31:J33"/>
    <mergeCell ref="K31:K33"/>
    <mergeCell ref="A1:K1"/>
    <mergeCell ref="B2:K2"/>
    <mergeCell ref="A4:K4"/>
    <mergeCell ref="D6:D8"/>
    <mergeCell ref="E6:E8"/>
    <mergeCell ref="J6:J8"/>
    <mergeCell ref="K6:K8"/>
  </mergeCells>
  <dataValidations count="6">
    <dataValidation type="list" allowBlank="1" showInputMessage="1" showErrorMessage="1" sqref="C33 C8 C61" xr:uid="{731BC4B3-F8E6-4DBB-A65F-A0EE1565DF08}">
      <formula1>"0 комплектов петель,2 комплекта петель,3 комплекта петель,4 комплекта петель,5 комплектов петель,"</formula1>
    </dataValidation>
    <dataValidation type="list" allowBlank="1" showErrorMessage="1" prompt="Выбрать тип петли" sqref="C7 C32 C60" xr:uid="{1E74598E-E216-45E9-A20B-74DCECB300FB}">
      <formula1>"Левая сторона,Правая сторона,"</formula1>
    </dataValidation>
    <dataValidation type="list" allowBlank="1" showInputMessage="1" showErrorMessage="1" sqref="C31 C59 I31 C6 I6 I59" xr:uid="{39CAA070-4768-4702-B362-388D0233FC35}">
      <formula1>"Light,Medium,Heavy,"</formula1>
    </dataValidation>
    <dataValidation type="list" allowBlank="1" showInputMessage="1" showErrorMessage="1" sqref="I7 I32 I60" xr:uid="{C05A47D5-4958-4AF2-A405-3F73B965DF5D}">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C9 I8 C35 I34 C62 I61" xr:uid="{B05B840D-EF2D-4DCF-82F0-3C88EFB44B74}">
      <formula1>"Серый,Белый,Антрацит"</formula1>
    </dataValidation>
    <dataValidation type="list" allowBlank="1" showInputMessage="1" showErrorMessage="1" sqref="C34 I33" xr:uid="{E18C26C9-7E12-4DDD-BB13-7CD4906EC552}">
      <mc:AlternateContent xmlns:x12ac="http://schemas.microsoft.com/office/spreadsheetml/2011/1/ac" xmlns:mc="http://schemas.openxmlformats.org/markup-compatibility/2006">
        <mc:Choice Requires="x12ac">
          <x12ac:list>Механический фиксатор,Магнитный фиксатор,"Магнитный фиксатор, дизайн версия"</x12ac:list>
        </mc:Choice>
        <mc:Fallback>
          <formula1>"Механический фиксатор,Магнитный фиксатор,Магнитный фиксатор, дизайн версия"</formula1>
        </mc:Fallback>
      </mc:AlternateContent>
    </dataValidation>
  </dataValidation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9A296-7C1C-46E5-92D2-9D41A4120875}">
  <sheetPr codeName="Лист50">
    <tabColor theme="9"/>
  </sheetPr>
  <dimension ref="A1:K105"/>
  <sheetViews>
    <sheetView showRowColHeaders="0" zoomScale="70" zoomScaleNormal="70" workbookViewId="0">
      <pane ySplit="1" topLeftCell="A2" activePane="bottomLeft" state="frozen"/>
      <selection pane="bottomLeft" activeCell="A2" sqref="A2"/>
    </sheetView>
  </sheetViews>
  <sheetFormatPr defaultColWidth="9.1796875" defaultRowHeight="14.5" x14ac:dyDescent="0.35"/>
  <cols>
    <col min="1" max="1" width="13.26953125" style="13" customWidth="1"/>
    <col min="2" max="2" width="27.54296875" style="543" customWidth="1"/>
    <col min="3" max="3" width="60.6328125" style="13" customWidth="1"/>
    <col min="4" max="4" width="8.54296875" style="13" customWidth="1"/>
    <col min="5" max="5" width="15.453125" style="13" customWidth="1"/>
    <col min="6" max="7" width="5.6328125" style="13" customWidth="1"/>
    <col min="8" max="8" width="24.6328125" style="543" customWidth="1"/>
    <col min="9" max="9" width="60.6328125" style="13" customWidth="1"/>
    <col min="10" max="10" width="8.1796875" style="13" customWidth="1"/>
    <col min="11" max="11" width="13.36328125" style="13" customWidth="1"/>
    <col min="12" max="12" width="11" style="13" customWidth="1"/>
    <col min="13" max="16384" width="9.1796875" style="13"/>
  </cols>
  <sheetData>
    <row r="1" spans="1:11" s="192" customFormat="1" ht="69.75" customHeight="1" x14ac:dyDescent="0.35">
      <c r="A1" s="691" t="s">
        <v>581</v>
      </c>
      <c r="B1" s="691"/>
      <c r="C1" s="691"/>
      <c r="D1" s="691"/>
      <c r="E1" s="691"/>
      <c r="F1" s="691"/>
      <c r="G1" s="691"/>
      <c r="H1" s="691"/>
      <c r="I1" s="691"/>
      <c r="J1" s="691"/>
      <c r="K1" s="691"/>
    </row>
    <row r="2" spans="1:11" ht="172.5" customHeight="1" x14ac:dyDescent="0.35">
      <c r="C2" s="71"/>
    </row>
    <row r="3" spans="1:11" ht="25" customHeight="1" thickBot="1" x14ac:dyDescent="0.4"/>
    <row r="4" spans="1:11" ht="18.5" customHeight="1" x14ac:dyDescent="0.35">
      <c r="B4" s="544" t="s">
        <v>189</v>
      </c>
      <c r="C4" s="377" t="s">
        <v>582</v>
      </c>
      <c r="D4" s="731">
        <v>1</v>
      </c>
      <c r="E4" s="734">
        <f>SUM(E8:E10)</f>
        <v>40939.760000000002</v>
      </c>
    </row>
    <row r="5" spans="1:11" ht="18.5" customHeight="1" x14ac:dyDescent="0.35">
      <c r="B5" s="545"/>
      <c r="C5" s="378"/>
      <c r="D5" s="732"/>
      <c r="E5" s="735"/>
    </row>
    <row r="6" spans="1:11" ht="30.5" customHeight="1" thickBot="1" x14ac:dyDescent="0.4">
      <c r="B6" s="841"/>
      <c r="C6" s="842"/>
      <c r="D6" s="842"/>
      <c r="E6" s="843"/>
    </row>
    <row r="7" spans="1:11" x14ac:dyDescent="0.35">
      <c r="B7" s="558" t="s">
        <v>9</v>
      </c>
      <c r="C7" s="35" t="s">
        <v>10</v>
      </c>
      <c r="D7" s="35" t="s">
        <v>16</v>
      </c>
      <c r="E7" s="49" t="s">
        <v>11</v>
      </c>
      <c r="H7" s="548" t="s">
        <v>9</v>
      </c>
      <c r="I7" s="17" t="s">
        <v>10</v>
      </c>
      <c r="J7" s="17" t="s">
        <v>16</v>
      </c>
      <c r="K7" s="18" t="s">
        <v>11</v>
      </c>
    </row>
    <row r="8" spans="1:11" ht="30.5" customHeight="1" thickBot="1" x14ac:dyDescent="0.4">
      <c r="B8" s="540">
        <v>9193574</v>
      </c>
      <c r="C8" s="424" t="str">
        <f>VLOOKUP(B8,Цены!$A:$B,2,0)</f>
        <v>Ходовой профиль Wing 77, L3200 мм, с перфорацией, алюминий анодированный</v>
      </c>
      <c r="D8" s="440">
        <f>D4</f>
        <v>1</v>
      </c>
      <c r="E8" s="426">
        <f>IFERROR(VLOOKUP(B8,Sale!$A:$E,5,0),VLOOKUP(B8,Цены!$A:$G,7,0))*D8</f>
        <v>7200.57</v>
      </c>
      <c r="H8" s="541">
        <v>9252651</v>
      </c>
      <c r="I8" s="438" t="str">
        <f>VLOOKUP(H8,Цены!$A:$B,2,0)</f>
        <v>Комплект стяжек-выпрямителей, алюминий</v>
      </c>
      <c r="J8" s="454">
        <f>VLOOKUP(C4,DoorSystem!$H$333:$I$334,2,0)</f>
        <v>4</v>
      </c>
      <c r="K8" s="517">
        <f>IFERROR(VLOOKUP(H8,Sale!$A:$E,5,0),VLOOKUP(H8,Цены!$A:$G,7,0))*J8</f>
        <v>24307.440000000002</v>
      </c>
    </row>
    <row r="9" spans="1:11" ht="30.5" customHeight="1" x14ac:dyDescent="0.35">
      <c r="B9" s="540">
        <v>70985</v>
      </c>
      <c r="C9" s="424" t="str">
        <f>VLOOKUP(B9,Цены!$A:$B,2,0)</f>
        <v>Нижний направляющий профиль Wing 77, L3200 мм, с перфорацией, алюминий анодированный</v>
      </c>
      <c r="D9" s="440">
        <f>D4</f>
        <v>1</v>
      </c>
      <c r="E9" s="426">
        <f>IFERROR(VLOOKUP(B9,Sale!$A:$E,5,0),VLOOKUP(B9,Цены!$A:$G,7,0))*D9</f>
        <v>6799.58</v>
      </c>
    </row>
    <row r="10" spans="1:11" ht="30.5" customHeight="1" thickBot="1" x14ac:dyDescent="0.4">
      <c r="B10" s="541">
        <f>VLOOKUP(C4,DoorSystem!$A$313:$B$314,2,1)</f>
        <v>70987</v>
      </c>
      <c r="C10" s="438" t="str">
        <f>VLOOKUP(B10,Цены!$A:$B,2,0)</f>
        <v>Комплект фурнитуры Wing 77 для 1 складной двери с 4 створками</v>
      </c>
      <c r="D10" s="439">
        <f>D4</f>
        <v>1</v>
      </c>
      <c r="E10" s="432">
        <f>IFERROR(VLOOKUP(B10,Sale!$A:$E,5,0),VLOOKUP(B10,Цены!$A:$G,7,0))*D10</f>
        <v>26939.61</v>
      </c>
    </row>
    <row r="11" spans="1:11" ht="30.5" customHeight="1" thickBot="1" x14ac:dyDescent="0.4"/>
    <row r="12" spans="1:11" x14ac:dyDescent="0.35">
      <c r="H12" s="548" t="s">
        <v>9</v>
      </c>
      <c r="I12" s="17" t="s">
        <v>10</v>
      </c>
      <c r="J12" s="17" t="s">
        <v>16</v>
      </c>
      <c r="K12" s="18" t="s">
        <v>11</v>
      </c>
    </row>
    <row r="13" spans="1:11" ht="30.5" customHeight="1" thickBot="1" x14ac:dyDescent="0.4">
      <c r="H13" s="541">
        <v>115365</v>
      </c>
      <c r="I13" s="438" t="str">
        <f>VLOOKUP(H13,Цены!$A:$B,2,0)</f>
        <v>Адаптер для мебельных ручек для раздвижных/складных дверей, сталь хромированная, матовая</v>
      </c>
      <c r="J13" s="434">
        <v>1</v>
      </c>
      <c r="K13" s="432">
        <f>IFERROR(VLOOKUP(H13,Sale!$A:$E,5,0),VLOOKUP(H13,Цены!$A:$G,7,0))*J13</f>
        <v>623.08999999999992</v>
      </c>
    </row>
    <row r="85" ht="23.25" customHeight="1" x14ac:dyDescent="0.35"/>
    <row r="86" ht="23.25" customHeight="1" x14ac:dyDescent="0.35"/>
    <row r="87" ht="23.25" customHeight="1" x14ac:dyDescent="0.35"/>
    <row r="88" ht="23.25" customHeight="1" x14ac:dyDescent="0.35"/>
    <row r="89" ht="23.25" customHeight="1" x14ac:dyDescent="0.35"/>
    <row r="90" ht="23.25" customHeight="1" x14ac:dyDescent="0.35"/>
    <row r="91" ht="23.25" customHeight="1" x14ac:dyDescent="0.35"/>
    <row r="92" ht="23.25" customHeight="1" x14ac:dyDescent="0.35"/>
    <row r="93" ht="23.25" customHeight="1" x14ac:dyDescent="0.35"/>
    <row r="94" ht="23.25" customHeight="1" x14ac:dyDescent="0.35"/>
    <row r="95" ht="23.25" customHeight="1" x14ac:dyDescent="0.35"/>
    <row r="96" ht="23.25" customHeight="1" x14ac:dyDescent="0.35"/>
    <row r="97" ht="23.25" customHeight="1" x14ac:dyDescent="0.35"/>
    <row r="98" ht="23.25" customHeight="1" x14ac:dyDescent="0.35"/>
    <row r="99" ht="23.25" customHeight="1" x14ac:dyDescent="0.35"/>
    <row r="100" ht="23.25" customHeight="1" x14ac:dyDescent="0.35"/>
    <row r="101" ht="23.25" customHeight="1" x14ac:dyDescent="0.35"/>
    <row r="102" ht="23.25" customHeight="1" x14ac:dyDescent="0.35"/>
    <row r="103" ht="23.25" customHeight="1" x14ac:dyDescent="0.35"/>
    <row r="104" ht="23.25" customHeight="1" x14ac:dyDescent="0.35"/>
    <row r="105" ht="23.25" customHeight="1" x14ac:dyDescent="0.35"/>
  </sheetData>
  <sheetProtection algorithmName="SHA-512" hashValue="spErPT0Eq29UR2KV7VOT6gifqarLqbSTpXN7AnQUqbGppiBHTIZ48tmxscuuepULbhtrlqiaeqv1ph0lHdMgyg==" saltValue="UkYL2CNwEsBotEQZE/FI6g==" spinCount="100000" sheet="1" objects="1" scenarios="1"/>
  <mergeCells count="4">
    <mergeCell ref="A1:K1"/>
    <mergeCell ref="D4:D5"/>
    <mergeCell ref="E4:E5"/>
    <mergeCell ref="B6:E6"/>
  </mergeCells>
  <dataValidations count="1">
    <dataValidation type="list" allowBlank="1" showErrorMessage="1" prompt="Выбрать тип петли" sqref="C4" xr:uid="{E7D24857-0FDC-4279-89EF-EEE0A7BBC753}">
      <formula1>"Комплект фурнитуры 1 дверь две створки,Комплект фурнитуры 1 дверь четыре створки"</formula1>
    </dataValidation>
  </dataValidation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533095-A9C6-446C-84C0-DB852A266E7F}">
  <sheetPr codeName="Лист16">
    <tabColor theme="9"/>
  </sheetPr>
  <dimension ref="A1:L28"/>
  <sheetViews>
    <sheetView showRowColHeaders="0" zoomScale="70" zoomScaleNormal="70" workbookViewId="0">
      <pane ySplit="1" topLeftCell="A2" activePane="bottomLeft" state="frozen"/>
      <selection pane="bottomLeft" activeCell="C22" sqref="C22"/>
    </sheetView>
  </sheetViews>
  <sheetFormatPr defaultColWidth="9.1796875" defaultRowHeight="14.5" x14ac:dyDescent="0.35"/>
  <cols>
    <col min="1" max="1" width="13.26953125" style="13" customWidth="1"/>
    <col min="2" max="2" width="26.81640625" style="543" customWidth="1"/>
    <col min="3" max="3" width="69.26953125" style="13" customWidth="1"/>
    <col min="4" max="4" width="9.1796875" style="13"/>
    <col min="5" max="5" width="13.36328125" style="13" customWidth="1"/>
    <col min="6" max="10" width="9.1796875" style="13"/>
    <col min="11" max="11" width="30.54296875" style="13" customWidth="1"/>
    <col min="12" max="12" width="33.54296875" style="13" customWidth="1"/>
    <col min="13" max="16384" width="9.1796875" style="13"/>
  </cols>
  <sheetData>
    <row r="1" spans="1:12" s="192" customFormat="1" ht="71.25" customHeight="1" x14ac:dyDescent="0.35">
      <c r="A1" s="691" t="s">
        <v>816</v>
      </c>
      <c r="B1" s="691"/>
      <c r="C1" s="691"/>
      <c r="D1" s="691"/>
      <c r="E1" s="691"/>
      <c r="F1" s="691"/>
      <c r="G1" s="691"/>
      <c r="H1" s="691"/>
      <c r="I1" s="691"/>
      <c r="J1" s="691"/>
      <c r="K1" s="691"/>
      <c r="L1" s="691"/>
    </row>
    <row r="2" spans="1:12" ht="172.5" customHeight="1" x14ac:dyDescent="0.35">
      <c r="C2" s="71"/>
    </row>
    <row r="3" spans="1:12" ht="112" customHeight="1" thickBot="1" x14ac:dyDescent="0.4">
      <c r="L3" s="37"/>
    </row>
    <row r="4" spans="1:12" ht="18.5" customHeight="1" x14ac:dyDescent="0.35">
      <c r="B4" s="965" t="s">
        <v>818</v>
      </c>
      <c r="C4" s="538" t="s">
        <v>822</v>
      </c>
      <c r="D4" s="737">
        <v>1</v>
      </c>
      <c r="E4" s="929">
        <f>SUM(E8:E9)</f>
        <v>4343.25</v>
      </c>
    </row>
    <row r="5" spans="1:12" ht="18.5" customHeight="1" x14ac:dyDescent="0.35">
      <c r="B5" s="966"/>
      <c r="C5" s="539"/>
      <c r="D5" s="738"/>
      <c r="E5" s="930"/>
    </row>
    <row r="6" spans="1:12" x14ac:dyDescent="0.35">
      <c r="B6" s="841"/>
      <c r="C6" s="842"/>
      <c r="D6" s="842"/>
      <c r="E6" s="843"/>
    </row>
    <row r="7" spans="1:12" x14ac:dyDescent="0.35">
      <c r="B7" s="558" t="s">
        <v>9</v>
      </c>
      <c r="C7" s="35" t="s">
        <v>10</v>
      </c>
      <c r="D7" s="35" t="s">
        <v>16</v>
      </c>
      <c r="E7" s="49" t="s">
        <v>11</v>
      </c>
    </row>
    <row r="8" spans="1:12" ht="30.5" customHeight="1" x14ac:dyDescent="0.35">
      <c r="B8" s="540">
        <f>VLOOKUP(C4,DoorSystem!$B$331:$C$339,2,0)</f>
        <v>41376</v>
      </c>
      <c r="C8" s="424" t="str">
        <f>VLOOKUP(B8,Цены!$A:$B,2,0)</f>
        <v>Комплект фурнитуры КА 5740, номинальная длина 550 мм, 8 кг</v>
      </c>
      <c r="D8" s="433">
        <f>D4</f>
        <v>1</v>
      </c>
      <c r="E8" s="426">
        <f>IFERROR(VLOOKUP(B8,Sale!$A:$E,5,0),VLOOKUP(B8,Цены!$A:$G,7,0))*D8</f>
        <v>3218.9500000000003</v>
      </c>
    </row>
    <row r="9" spans="1:12" ht="30.5" customHeight="1" thickBot="1" x14ac:dyDescent="0.4">
      <c r="B9" s="541">
        <v>9079526</v>
      </c>
      <c r="C9" s="438" t="str">
        <f>VLOOKUP(B9,Цены!$A:$B,2,0)</f>
        <v>Комплект принадлежностей для фурнитуры КА 5740</v>
      </c>
      <c r="D9" s="434">
        <v>1</v>
      </c>
      <c r="E9" s="432">
        <f>IFERROR(VLOOKUP(B9,Sale!$A:$E,5,0),VLOOKUP(B9,Цены!$A:$G,7,0))*D9</f>
        <v>1124.3</v>
      </c>
    </row>
    <row r="10" spans="1:12" ht="28.5" x14ac:dyDescent="0.65">
      <c r="B10" s="648"/>
      <c r="C10" s="648"/>
      <c r="D10" s="648"/>
      <c r="E10" s="648"/>
    </row>
    <row r="11" spans="1:12" ht="29" thickBot="1" x14ac:dyDescent="0.7">
      <c r="B11" s="648"/>
      <c r="C11" s="648"/>
      <c r="D11" s="648"/>
      <c r="E11" s="648"/>
    </row>
    <row r="12" spans="1:12" ht="18.5" customHeight="1" x14ac:dyDescent="0.35">
      <c r="B12" s="682" t="s">
        <v>7</v>
      </c>
      <c r="C12" s="645" t="s">
        <v>4912</v>
      </c>
      <c r="D12" s="737">
        <v>1</v>
      </c>
      <c r="E12" s="739">
        <f>SUM(E16:E19)</f>
        <v>664.85</v>
      </c>
    </row>
    <row r="13" spans="1:12" ht="18.5" customHeight="1" x14ac:dyDescent="0.35">
      <c r="B13" s="683" t="s">
        <v>570</v>
      </c>
      <c r="C13" s="145" t="s">
        <v>4865</v>
      </c>
      <c r="D13" s="738"/>
      <c r="E13" s="740"/>
    </row>
    <row r="14" spans="1:12" x14ac:dyDescent="0.35">
      <c r="B14" s="862"/>
      <c r="C14" s="863"/>
      <c r="D14" s="863"/>
      <c r="E14" s="864"/>
    </row>
    <row r="15" spans="1:12" x14ac:dyDescent="0.35">
      <c r="B15" s="686" t="s">
        <v>9</v>
      </c>
      <c r="C15" s="35" t="s">
        <v>10</v>
      </c>
      <c r="D15" s="35" t="s">
        <v>16</v>
      </c>
      <c r="E15" s="49" t="s">
        <v>11</v>
      </c>
    </row>
    <row r="16" spans="1:12" ht="30.5" customHeight="1" x14ac:dyDescent="0.35">
      <c r="B16" s="540">
        <v>9090260</v>
      </c>
      <c r="C16" s="424" t="str">
        <f>VLOOKUP(B16,Цены!$A:$B,2,0)</f>
        <v>Петля Sensys 8631i, угол 95°, чашка TH52, D35, накладная навеска (B 12,5), никелированная</v>
      </c>
      <c r="D16" s="428">
        <f>D12</f>
        <v>1</v>
      </c>
      <c r="E16" s="426">
        <f>IFERROR(VLOOKUP(B16,Sale!$A:$E,5,0),VLOOKUP(B16,Цены!$A:$G,7,0))*D16</f>
        <v>554.41999999999996</v>
      </c>
    </row>
    <row r="17" spans="2:5" ht="30.5" customHeight="1" x14ac:dyDescent="0.35">
      <c r="B17" s="540">
        <f>VLOOKUP(C12,Hinges!$L$1:$Q$7,MATCH(C13,Hinges!$L$1:$Q$1,0),0)</f>
        <v>9071576</v>
      </c>
      <c r="C17" s="427" t="str">
        <f>VLOOKUP(B17,Цены!$A:$B,2,0)</f>
        <v>Монтажная планка крестообразная System 8099 для Sensys/Intermat, LR37, D1,5, под прикручивание</v>
      </c>
      <c r="D17" s="428">
        <f>D12</f>
        <v>1</v>
      </c>
      <c r="E17" s="426">
        <f>IFERROR(VLOOKUP(B17,Sale!$A:$E,5,0),VLOOKUP(B17,Цены!$A:$G,7,0))*D17</f>
        <v>60.639999999999993</v>
      </c>
    </row>
    <row r="18" spans="2:5" ht="30.5" customHeight="1" x14ac:dyDescent="0.35">
      <c r="B18" s="540">
        <v>9082614</v>
      </c>
      <c r="C18" s="427" t="str">
        <f>VLOOKUP(B18,Цены!$A:$B,2,0)</f>
        <v>Заглушка для чашки петли Sensys (TH / TS), сталь</v>
      </c>
      <c r="D18" s="433">
        <f>D12</f>
        <v>1</v>
      </c>
      <c r="E18" s="426">
        <f>IFERROR(VLOOKUP(B18,Sale!$A:$E,5,0),VLOOKUP(B18,Цены!$A:$G,7,0))*D18</f>
        <v>27.97</v>
      </c>
    </row>
    <row r="19" spans="2:5" ht="30.5" customHeight="1" thickBot="1" x14ac:dyDescent="0.4">
      <c r="B19" s="541">
        <v>9082774</v>
      </c>
      <c r="C19" s="430" t="str">
        <f>VLOOKUP(B19,Цены!$A:$B,2,0)</f>
        <v>Заглушка на консоль петли Sensys, с логотипом Hettich, сталь</v>
      </c>
      <c r="D19" s="434">
        <f>D12</f>
        <v>1</v>
      </c>
      <c r="E19" s="432">
        <f>IFERROR(VLOOKUP(B19,Sale!$A:$E,5,0),VLOOKUP(B19,Цены!$A:$G,7,0))*D19</f>
        <v>21.82</v>
      </c>
    </row>
    <row r="21" spans="2:5" ht="15" thickBot="1" x14ac:dyDescent="0.4"/>
    <row r="22" spans="2:5" ht="18.5" customHeight="1" x14ac:dyDescent="0.35">
      <c r="B22" s="544" t="s">
        <v>7</v>
      </c>
      <c r="C22" s="645" t="s">
        <v>572</v>
      </c>
      <c r="D22" s="737">
        <v>1</v>
      </c>
      <c r="E22" s="739">
        <f>SUM(E26:E28)</f>
        <v>877.43000000000006</v>
      </c>
    </row>
    <row r="23" spans="2:5" ht="18.5" customHeight="1" x14ac:dyDescent="0.35">
      <c r="B23" s="684" t="s">
        <v>570</v>
      </c>
      <c r="C23" s="145" t="s">
        <v>4866</v>
      </c>
      <c r="D23" s="738"/>
      <c r="E23" s="740"/>
    </row>
    <row r="24" spans="2:5" x14ac:dyDescent="0.35">
      <c r="B24" s="862"/>
      <c r="C24" s="863"/>
      <c r="D24" s="863"/>
      <c r="E24" s="864"/>
    </row>
    <row r="25" spans="2:5" x14ac:dyDescent="0.35">
      <c r="B25" s="558" t="s">
        <v>9</v>
      </c>
      <c r="C25" s="35" t="s">
        <v>10</v>
      </c>
      <c r="D25" s="35" t="s">
        <v>16</v>
      </c>
      <c r="E25" s="49" t="s">
        <v>11</v>
      </c>
    </row>
    <row r="26" spans="2:5" ht="30.5" customHeight="1" x14ac:dyDescent="0.35">
      <c r="B26" s="540">
        <v>9155241</v>
      </c>
      <c r="C26" s="424" t="str">
        <f>VLOOKUP(B26,Цены!$A:$B,2,0)</f>
        <v>Петля Intermat Spezial 9935 для профильных дверей, угол 95°, чашка TH22, D40, накладная навеска (B 18), никелированная</v>
      </c>
      <c r="D26" s="428">
        <f>D22</f>
        <v>1</v>
      </c>
      <c r="E26" s="426">
        <f>IFERROR(VLOOKUP(B26,Sale!$A:$E,5,0),VLOOKUP(B26,Цены!$A:$G,7,0))*D26</f>
        <v>776.48</v>
      </c>
    </row>
    <row r="27" spans="2:5" ht="30.5" customHeight="1" x14ac:dyDescent="0.35">
      <c r="B27" s="540">
        <f>VLOOKUP(C22,Hinges!$L$1:$Q$7,MATCH(C23,Hinges!$L$1:$Q$1,0),0)</f>
        <v>9071627</v>
      </c>
      <c r="C27" s="427" t="str">
        <f>VLOOKUP(B27,Цены!$A:$B,2,0)</f>
        <v>Монтажная планка крестообразная System 8099 для Sensys/Intermat, LR37, D3, с предустановленными евровинтами</v>
      </c>
      <c r="D27" s="428">
        <f>D22</f>
        <v>1</v>
      </c>
      <c r="E27" s="426">
        <f>IFERROR(VLOOKUP(B27,Sale!$A:$E,5,0),VLOOKUP(B27,Цены!$A:$G,7,0))*D27</f>
        <v>75.72</v>
      </c>
    </row>
    <row r="28" spans="2:5" ht="30.5" customHeight="1" thickBot="1" x14ac:dyDescent="0.4">
      <c r="B28" s="541">
        <v>9102082</v>
      </c>
      <c r="C28" s="430" t="str">
        <f>VLOOKUP(B28,Цены!$A:$B,2,0)</f>
        <v>Заглушка на консоль петли Intermat, с логотипом Hettich, сталь</v>
      </c>
      <c r="D28" s="434">
        <f>D22</f>
        <v>1</v>
      </c>
      <c r="E28" s="432">
        <f>IFERROR(VLOOKUP(B28,Sale!$A:$E,5,0),VLOOKUP(B28,Цены!$A:$G,7,0))*D28</f>
        <v>25.23</v>
      </c>
    </row>
  </sheetData>
  <sheetProtection algorithmName="SHA-512" hashValue="DRM37A/A9Hb2qfTsQgzTMTB5Pn/0j7Jb51e+fWhtaRERakSz38tJ7lUB6TPP85kVAnAg0XDGtv8WG+wnGA/Skg==" saltValue="0fWMzktcx1BvXf+933nrmQ==" spinCount="100000" sheet="1" objects="1" scenarios="1"/>
  <mergeCells count="11">
    <mergeCell ref="A1:L1"/>
    <mergeCell ref="D4:D5"/>
    <mergeCell ref="E4:E5"/>
    <mergeCell ref="B6:E6"/>
    <mergeCell ref="B4:B5"/>
    <mergeCell ref="B24:E24"/>
    <mergeCell ref="E22:E23"/>
    <mergeCell ref="D22:D23"/>
    <mergeCell ref="B14:E14"/>
    <mergeCell ref="E12:E13"/>
    <mergeCell ref="D12:D13"/>
  </mergeCells>
  <dataValidations count="5">
    <dataValidation allowBlank="1" showErrorMessage="1" prompt="Выбрать тип петли" sqref="C5" xr:uid="{232FD823-DC59-4D8F-886D-4B6DA8D8D9C3}"/>
    <dataValidation type="list" allowBlank="1" showErrorMessage="1" prompt="Выбрать тип петли" sqref="C4" xr:uid="{99BD75E4-F1D9-4D3B-9883-31C527B2955E}">
      <formula1>"до 300 мм,до 350 мм,до 400 мм,до 450 мм,до 500 мм,до 550 мм,до 600 мм,до 650 мм,до 700 мм,"</formula1>
    </dataValidation>
    <dataValidation type="list" allowBlank="1" showInputMessage="1" showErrorMessage="1" sqref="C13" xr:uid="{0CC57C3C-2E84-4B85-A7A0-FEE5522121B0}">
      <formula1>"D=0.0 mm,D=1.5 mm,"</formula1>
    </dataValidation>
    <dataValidation type="list" allowBlank="1" showInputMessage="1" showErrorMessage="1" sqref="C23" xr:uid="{20A05984-78C6-44FD-ABB2-42EFEC8DE4DB}">
      <formula1>"D=0.0 mm,D=1.5 mm,D=3.0 mm,D=5.0 mm,D=8.0 mm"</formula1>
    </dataValidation>
    <dataValidation type="list" allowBlank="1" showInputMessage="1" showErrorMessage="1" sqref="C22 C12" xr:uid="{2F64061A-85EE-485F-8E4C-0391A55957E3}">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Лист28">
    <tabColor rgb="FFFF0000"/>
  </sheetPr>
  <dimension ref="A1:L207"/>
  <sheetViews>
    <sheetView showGridLines="0" showRowColHeaders="0" zoomScale="70" zoomScaleNormal="70" workbookViewId="0">
      <pane ySplit="2" topLeftCell="A3" activePane="bottomLeft" state="frozen"/>
      <selection pane="bottomLeft" activeCell="A3" sqref="A3"/>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6384" width="9.1796875" style="13"/>
  </cols>
  <sheetData>
    <row r="1" spans="1:12" s="192" customFormat="1" ht="69.75" customHeight="1" x14ac:dyDescent="0.35">
      <c r="A1" s="691" t="s">
        <v>280</v>
      </c>
      <c r="B1" s="691"/>
      <c r="C1" s="691"/>
      <c r="D1" s="691"/>
      <c r="E1" s="691"/>
      <c r="F1" s="691"/>
      <c r="G1" s="691"/>
      <c r="H1" s="691"/>
      <c r="I1" s="691"/>
      <c r="J1" s="691"/>
      <c r="K1" s="691"/>
      <c r="L1" s="691"/>
    </row>
    <row r="2" spans="1:12" s="190" customFormat="1" ht="69.75" customHeight="1" x14ac:dyDescent="0.35">
      <c r="B2" s="932"/>
      <c r="C2" s="932"/>
      <c r="D2" s="932"/>
      <c r="E2" s="932"/>
      <c r="F2" s="932"/>
      <c r="G2" s="932"/>
      <c r="H2" s="932"/>
      <c r="I2" s="932"/>
      <c r="J2" s="932"/>
      <c r="K2" s="932"/>
    </row>
    <row r="3" spans="1:12" ht="172.5" customHeight="1" x14ac:dyDescent="0.35"/>
    <row r="4" spans="1:12" s="192" customFormat="1" ht="28.5" customHeight="1" x14ac:dyDescent="0.55000000000000004">
      <c r="A4" s="984" t="s">
        <v>281</v>
      </c>
      <c r="B4" s="984"/>
      <c r="C4" s="984"/>
      <c r="D4" s="984"/>
      <c r="E4" s="984"/>
      <c r="F4" s="984"/>
      <c r="G4" s="984"/>
      <c r="H4" s="984"/>
      <c r="I4" s="984"/>
      <c r="J4" s="984"/>
      <c r="K4" s="984"/>
      <c r="L4" s="984"/>
    </row>
    <row r="5" spans="1:12" ht="86.25" customHeight="1" thickBot="1" x14ac:dyDescent="0.4"/>
    <row r="6" spans="1:12" ht="18.5" customHeight="1" x14ac:dyDescent="0.35">
      <c r="B6" s="544" t="s">
        <v>176</v>
      </c>
      <c r="C6" s="137" t="s">
        <v>272</v>
      </c>
      <c r="D6" s="737">
        <v>1</v>
      </c>
      <c r="E6" s="739">
        <f>SUM(E10:E10)</f>
        <v>13.54</v>
      </c>
      <c r="H6" s="544" t="s">
        <v>80</v>
      </c>
      <c r="I6" s="139" t="s">
        <v>276</v>
      </c>
      <c r="J6" s="737">
        <v>1</v>
      </c>
      <c r="K6" s="739">
        <f>SUM(K10:K10)</f>
        <v>1.79</v>
      </c>
    </row>
    <row r="7" spans="1:12" ht="15.5" x14ac:dyDescent="0.35">
      <c r="B7" s="621"/>
      <c r="C7" s="84"/>
      <c r="D7" s="738"/>
      <c r="E7" s="740"/>
      <c r="H7" s="621"/>
      <c r="I7" s="84"/>
      <c r="J7" s="738"/>
      <c r="K7" s="740"/>
    </row>
    <row r="8" spans="1:12" ht="15" thickBot="1" x14ac:dyDescent="0.4">
      <c r="B8" s="974"/>
      <c r="C8" s="975"/>
      <c r="D8" s="975"/>
      <c r="E8" s="976"/>
      <c r="H8" s="974"/>
      <c r="I8" s="975"/>
      <c r="J8" s="975"/>
      <c r="K8" s="976"/>
    </row>
    <row r="9" spans="1:12" x14ac:dyDescent="0.35">
      <c r="B9" s="548" t="s">
        <v>9</v>
      </c>
      <c r="C9" s="17" t="s">
        <v>10</v>
      </c>
      <c r="D9" s="17" t="s">
        <v>16</v>
      </c>
      <c r="E9" s="18" t="s">
        <v>11</v>
      </c>
      <c r="H9" s="548" t="s">
        <v>9</v>
      </c>
      <c r="I9" s="17" t="s">
        <v>10</v>
      </c>
      <c r="J9" s="17" t="s">
        <v>16</v>
      </c>
      <c r="K9" s="18" t="s">
        <v>11</v>
      </c>
    </row>
    <row r="10" spans="1:12" ht="30.5" customHeight="1" thickBot="1" x14ac:dyDescent="0.4">
      <c r="B10" s="541">
        <f>VLOOKUP(C6,Connecting!$B$3:$C$6,2,0)</f>
        <v>79462</v>
      </c>
      <c r="C10" s="458" t="str">
        <f>VLOOKUP(B10,Цены!$A:$B,2,0)</f>
        <v>Стяжка эксцентриковая Rastex 15, без буртика, для панелей толщиной 15 мм, цинковое литье</v>
      </c>
      <c r="D10" s="439">
        <f>D6</f>
        <v>1</v>
      </c>
      <c r="E10" s="432">
        <f>IFERROR(VLOOKUP(B10,Sale!$A:$E,5,0),VLOOKUP(B10,Цены!$A:$G,7,0))*D10</f>
        <v>13.54</v>
      </c>
      <c r="H10" s="541">
        <f>VLOOKUP(I6,Connecting!$B$9:$C$12,2,0)</f>
        <v>1008525</v>
      </c>
      <c r="I10" s="458" t="str">
        <f>VLOOKUP(H10,Цены!$A:$B,2,0)</f>
        <v>Заглушка декоративная для Rastex 15, пластик, цвет коричневый</v>
      </c>
      <c r="J10" s="439">
        <f>J6</f>
        <v>1</v>
      </c>
      <c r="K10" s="432">
        <f>IFERROR(VLOOKUP(H10,Sale!$A:$E,5,0),VLOOKUP(H10,Цены!$A:$G,7,0))*J10</f>
        <v>1.79</v>
      </c>
    </row>
    <row r="11" spans="1:12" ht="20.149999999999999" customHeight="1" thickBot="1" x14ac:dyDescent="0.4">
      <c r="B11" s="985" t="s">
        <v>289</v>
      </c>
      <c r="C11" s="986"/>
      <c r="D11" s="986"/>
      <c r="E11" s="987"/>
      <c r="H11" s="43"/>
      <c r="I11" s="48"/>
      <c r="J11" s="32"/>
      <c r="K11" s="45"/>
    </row>
    <row r="14" spans="1:12" ht="86.25" customHeight="1" thickBot="1" x14ac:dyDescent="0.4"/>
    <row r="15" spans="1:12" ht="18.5" customHeight="1" x14ac:dyDescent="0.35">
      <c r="B15" s="544" t="s">
        <v>80</v>
      </c>
      <c r="C15" s="139" t="s">
        <v>285</v>
      </c>
      <c r="D15" s="737">
        <v>1</v>
      </c>
      <c r="E15" s="739">
        <f>SUM(E19:E19)</f>
        <v>59.739999999999995</v>
      </c>
      <c r="H15" s="544" t="s">
        <v>80</v>
      </c>
      <c r="I15" s="139" t="s">
        <v>276</v>
      </c>
      <c r="J15" s="737">
        <v>1</v>
      </c>
      <c r="K15" s="739">
        <f>SUM(K19:K19)</f>
        <v>10.760000000000002</v>
      </c>
    </row>
    <row r="16" spans="1:12" ht="15.5" x14ac:dyDescent="0.35">
      <c r="B16" s="621"/>
      <c r="C16" s="84"/>
      <c r="D16" s="738"/>
      <c r="E16" s="740"/>
      <c r="H16" s="621"/>
      <c r="I16" s="84"/>
      <c r="J16" s="738"/>
      <c r="K16" s="740"/>
    </row>
    <row r="17" spans="1:12" ht="15" thickBot="1" x14ac:dyDescent="0.4">
      <c r="B17" s="974"/>
      <c r="C17" s="975"/>
      <c r="D17" s="975"/>
      <c r="E17" s="976"/>
      <c r="H17" s="974"/>
      <c r="I17" s="975"/>
      <c r="J17" s="975"/>
      <c r="K17" s="976"/>
    </row>
    <row r="18" spans="1:12" x14ac:dyDescent="0.35">
      <c r="B18" s="548" t="s">
        <v>9</v>
      </c>
      <c r="C18" s="17" t="s">
        <v>10</v>
      </c>
      <c r="D18" s="17" t="s">
        <v>16</v>
      </c>
      <c r="E18" s="18" t="s">
        <v>11</v>
      </c>
      <c r="H18" s="548" t="s">
        <v>9</v>
      </c>
      <c r="I18" s="17" t="s">
        <v>10</v>
      </c>
      <c r="J18" s="17" t="s">
        <v>16</v>
      </c>
      <c r="K18" s="18" t="s">
        <v>11</v>
      </c>
    </row>
    <row r="19" spans="1:12" ht="30.5" customHeight="1" thickBot="1" x14ac:dyDescent="0.4">
      <c r="B19" s="541">
        <f>VLOOKUP(C15,Connecting!B19:C25,2,0)</f>
        <v>9117653</v>
      </c>
      <c r="C19" s="458" t="str">
        <f>VLOOKUP(B19,Цены!$A:$B,2,0)</f>
        <v>Стяжка эксцентриковая VB 35 M, для полок 16 мм, с фиксатором, цинковое литье, поверхность никелированная</v>
      </c>
      <c r="D19" s="439">
        <v>1</v>
      </c>
      <c r="E19" s="432">
        <f>IFERROR(VLOOKUP(B19,Sale!$A:$E,5,0),VLOOKUP(B19,Цены!$A:$G,7,0))*D19</f>
        <v>59.739999999999995</v>
      </c>
      <c r="H19" s="541">
        <f>VLOOKUP(I15,Connecting!E20:F23,2,0)</f>
        <v>1016560</v>
      </c>
      <c r="I19" s="458" t="str">
        <f>VLOOKUP(H19,Цены!$A:$B,2,0)</f>
        <v>Стяжка-полкодержатель VB 135, для полок от 16 мм, пластик, цвет коричневый</v>
      </c>
      <c r="J19" s="439">
        <f>J15</f>
        <v>1</v>
      </c>
      <c r="K19" s="432">
        <f>IFERROR(VLOOKUP(H19,Sale!$A:$E,5,0),VLOOKUP(H19,Цены!$A:$G,7,0))*J19</f>
        <v>10.760000000000002</v>
      </c>
    </row>
    <row r="20" spans="1:12" ht="19" thickBot="1" x14ac:dyDescent="0.4">
      <c r="B20" s="977" t="s">
        <v>293</v>
      </c>
      <c r="C20" s="978"/>
      <c r="D20" s="978"/>
      <c r="E20" s="979"/>
      <c r="H20" s="977" t="s">
        <v>293</v>
      </c>
      <c r="I20" s="978"/>
      <c r="J20" s="978"/>
      <c r="K20" s="979"/>
    </row>
    <row r="23" spans="1:12" ht="86.5" customHeight="1" thickBot="1" x14ac:dyDescent="0.4"/>
    <row r="24" spans="1:12" ht="15.5" x14ac:dyDescent="0.35">
      <c r="B24" s="622"/>
      <c r="C24" s="81" t="s">
        <v>711</v>
      </c>
      <c r="D24" s="737">
        <v>1</v>
      </c>
      <c r="E24" s="739">
        <f>SUM(E28:E28)</f>
        <v>103.89999999999999</v>
      </c>
    </row>
    <row r="25" spans="1:12" ht="15.5" x14ac:dyDescent="0.35">
      <c r="B25" s="621"/>
      <c r="C25" s="84"/>
      <c r="D25" s="738"/>
      <c r="E25" s="740"/>
    </row>
    <row r="26" spans="1:12" ht="15" thickBot="1" x14ac:dyDescent="0.4">
      <c r="B26" s="974"/>
      <c r="C26" s="975"/>
      <c r="D26" s="975"/>
      <c r="E26" s="976"/>
    </row>
    <row r="27" spans="1:12" x14ac:dyDescent="0.35">
      <c r="B27" s="548" t="s">
        <v>9</v>
      </c>
      <c r="C27" s="17" t="s">
        <v>10</v>
      </c>
      <c r="D27" s="17" t="s">
        <v>16</v>
      </c>
      <c r="E27" s="18" t="s">
        <v>11</v>
      </c>
    </row>
    <row r="28" spans="1:12" ht="30.5" customHeight="1" thickBot="1" x14ac:dyDescent="0.4">
      <c r="B28" s="541">
        <v>9026602</v>
      </c>
      <c r="C28" s="438" t="str">
        <f>VLOOKUP(B28,Цены!$A:$B,2,0)</f>
        <v>Стяжка эксцентриковая VB 36 M, для полок 16 мм, цинковое литье, никелированная</v>
      </c>
      <c r="D28" s="439">
        <f>D24</f>
        <v>1</v>
      </c>
      <c r="E28" s="432">
        <f>IFERROR(VLOOKUP(B28,Sale!$A:$E,5,0),VLOOKUP(B28,Цены!$A:$G,7,0))*D28</f>
        <v>103.89999999999999</v>
      </c>
    </row>
    <row r="29" spans="1:12" ht="19" thickBot="1" x14ac:dyDescent="0.4">
      <c r="B29" s="977" t="s">
        <v>293</v>
      </c>
      <c r="C29" s="978"/>
      <c r="D29" s="978"/>
      <c r="E29" s="979"/>
    </row>
    <row r="32" spans="1:12" s="192" customFormat="1" ht="28.5" customHeight="1" x14ac:dyDescent="0.35">
      <c r="A32" s="980" t="s">
        <v>712</v>
      </c>
      <c r="B32" s="980"/>
      <c r="C32" s="980"/>
      <c r="D32" s="980"/>
      <c r="E32" s="980"/>
      <c r="F32" s="980"/>
      <c r="G32" s="980"/>
      <c r="H32" s="980"/>
      <c r="I32" s="980"/>
      <c r="J32" s="980"/>
      <c r="K32" s="980"/>
      <c r="L32" s="980"/>
    </row>
    <row r="33" spans="1:12" ht="86.5" customHeight="1" thickBot="1" x14ac:dyDescent="0.4"/>
    <row r="34" spans="1:12" x14ac:dyDescent="0.35">
      <c r="B34" s="548" t="s">
        <v>9</v>
      </c>
      <c r="C34" s="17" t="s">
        <v>10</v>
      </c>
      <c r="D34" s="17" t="s">
        <v>16</v>
      </c>
      <c r="E34" s="18" t="s">
        <v>11</v>
      </c>
    </row>
    <row r="35" spans="1:12" ht="30.5" customHeight="1" thickBot="1" x14ac:dyDescent="0.4">
      <c r="B35" s="541">
        <v>79386</v>
      </c>
      <c r="C35" s="438" t="str">
        <f>VLOOKUP(B35,Цены!$A:$B,2,0)</f>
        <v>Стяжка для столешниц AVB 5, L100 мм, сталь оцинкованная / пластик, цвет серый</v>
      </c>
      <c r="D35" s="434">
        <v>1</v>
      </c>
      <c r="E35" s="432">
        <f>IFERROR(VLOOKUP(B35,Sale!$A:$E,5,0),VLOOKUP(B35,Цены!$A:$G,7,0))*D35</f>
        <v>156.49999999999997</v>
      </c>
    </row>
    <row r="38" spans="1:12" s="192" customFormat="1" ht="28.5" customHeight="1" x14ac:dyDescent="0.35">
      <c r="A38" s="980" t="s">
        <v>290</v>
      </c>
      <c r="B38" s="980"/>
      <c r="C38" s="980"/>
      <c r="D38" s="980"/>
      <c r="E38" s="980"/>
      <c r="F38" s="980"/>
      <c r="G38" s="980"/>
      <c r="H38" s="980"/>
      <c r="I38" s="980"/>
      <c r="J38" s="980"/>
      <c r="K38" s="980"/>
      <c r="L38" s="980"/>
    </row>
    <row r="39" spans="1:12" ht="86.25" customHeight="1" thickBot="1" x14ac:dyDescent="0.4">
      <c r="C39" s="85"/>
      <c r="I39" s="85"/>
    </row>
    <row r="40" spans="1:12" ht="18.5" customHeight="1" x14ac:dyDescent="0.35">
      <c r="B40" s="544" t="s">
        <v>279</v>
      </c>
      <c r="C40" s="137" t="s">
        <v>283</v>
      </c>
      <c r="D40" s="737">
        <v>1</v>
      </c>
      <c r="E40" s="739">
        <f>SUM(E44:E44)</f>
        <v>14.149999999999999</v>
      </c>
      <c r="H40" s="622"/>
      <c r="I40" s="81" t="s">
        <v>284</v>
      </c>
      <c r="J40" s="737">
        <v>1</v>
      </c>
      <c r="K40" s="739">
        <f>SUM(K44:K44)</f>
        <v>14.149999999999999</v>
      </c>
    </row>
    <row r="41" spans="1:12" ht="15.5" x14ac:dyDescent="0.35">
      <c r="B41" s="621"/>
      <c r="C41" s="84"/>
      <c r="D41" s="738"/>
      <c r="E41" s="740"/>
      <c r="H41" s="621"/>
      <c r="I41" s="84"/>
      <c r="J41" s="738"/>
      <c r="K41" s="740"/>
    </row>
    <row r="42" spans="1:12" ht="15" thickBot="1" x14ac:dyDescent="0.4">
      <c r="B42" s="974"/>
      <c r="C42" s="975"/>
      <c r="D42" s="975"/>
      <c r="E42" s="976"/>
      <c r="H42" s="974"/>
      <c r="I42" s="975"/>
      <c r="J42" s="975"/>
      <c r="K42" s="976"/>
    </row>
    <row r="43" spans="1:12" x14ac:dyDescent="0.35">
      <c r="B43" s="548" t="s">
        <v>9</v>
      </c>
      <c r="C43" s="17" t="s">
        <v>10</v>
      </c>
      <c r="D43" s="17" t="s">
        <v>16</v>
      </c>
      <c r="E43" s="18" t="s">
        <v>11</v>
      </c>
      <c r="H43" s="548" t="s">
        <v>9</v>
      </c>
      <c r="I43" s="17" t="s">
        <v>10</v>
      </c>
      <c r="J43" s="17" t="s">
        <v>16</v>
      </c>
      <c r="K43" s="18" t="s">
        <v>11</v>
      </c>
    </row>
    <row r="44" spans="1:12" ht="30.5" customHeight="1" thickBot="1" x14ac:dyDescent="0.4">
      <c r="B44" s="541">
        <f>VLOOKUP(C40,Connecting!$B$15:$C$16,2,0)</f>
        <v>9046182</v>
      </c>
      <c r="C44" s="458" t="str">
        <f>VLOOKUP(B44,Цены!$A:$B,2,0)</f>
        <v>Дюбель для быстрого монтажа Rapid S DU 325, ø8 мм, L30 мм, сталь оцинкованная / пластик, цвет синий</v>
      </c>
      <c r="D44" s="439">
        <f>D40</f>
        <v>1</v>
      </c>
      <c r="E44" s="432">
        <f>IFERROR(VLOOKUP(B44,Sale!$A:$E,5,0),VLOOKUP(B44,Цены!$A:$G,7,0))*D44</f>
        <v>14.149999999999999</v>
      </c>
      <c r="H44" s="541">
        <v>9046186</v>
      </c>
      <c r="I44" s="458" t="str">
        <f>VLOOKUP(H44,Цены!$A:$B,2,0)</f>
        <v>Дюбель для быстрого монтажа Rapid S DU 333, ø10 мм, L30 мм, сталь оцинкованная / пластик, цвет зеленый</v>
      </c>
      <c r="J44" s="439">
        <f>J40</f>
        <v>1</v>
      </c>
      <c r="K44" s="432">
        <f>IFERROR(VLOOKUP(H44,Sale!$A:$E,5,0),VLOOKUP(H44,Цены!$A:$G,7,0))*J44</f>
        <v>14.149999999999999</v>
      </c>
    </row>
    <row r="47" spans="1:12" s="201" customFormat="1" ht="28.5" customHeight="1" x14ac:dyDescent="0.55000000000000004">
      <c r="A47" s="980" t="s">
        <v>291</v>
      </c>
      <c r="B47" s="980"/>
      <c r="C47" s="980"/>
      <c r="D47" s="980"/>
      <c r="E47" s="980"/>
      <c r="F47" s="980"/>
      <c r="G47" s="980"/>
      <c r="H47" s="980"/>
      <c r="I47" s="980"/>
      <c r="J47" s="980"/>
      <c r="K47" s="980"/>
      <c r="L47" s="980"/>
    </row>
    <row r="48" spans="1:12" ht="86.25" customHeight="1" thickBot="1" x14ac:dyDescent="0.4"/>
    <row r="49" spans="1:12" x14ac:dyDescent="0.35">
      <c r="B49" s="548" t="s">
        <v>9</v>
      </c>
      <c r="C49" s="17" t="s">
        <v>10</v>
      </c>
      <c r="D49" s="17" t="s">
        <v>16</v>
      </c>
      <c r="E49" s="18" t="s">
        <v>11</v>
      </c>
      <c r="H49" s="548" t="s">
        <v>9</v>
      </c>
      <c r="I49" s="17" t="s">
        <v>10</v>
      </c>
      <c r="J49" s="17" t="s">
        <v>16</v>
      </c>
      <c r="K49" s="18" t="s">
        <v>11</v>
      </c>
    </row>
    <row r="50" spans="1:12" ht="40" customHeight="1" thickBot="1" x14ac:dyDescent="0.4">
      <c r="B50" s="541">
        <v>9047974</v>
      </c>
      <c r="C50" s="438" t="str">
        <f>VLOOKUP(B50,Цены!$A:$B,2,0)</f>
        <v>Дюбель ввинчиваемый Twister DU 319 T, для отверстия ø5х9 мм, L20 мм, сталь без покрытия / пластик, цвет зеленый</v>
      </c>
      <c r="D50" s="434">
        <v>1</v>
      </c>
      <c r="E50" s="432">
        <f>IFERROR(VLOOKUP(B50,Sale!$A:$E,5,0),VLOOKUP(B50,Цены!$A:$G,7,0))*D50</f>
        <v>10.52</v>
      </c>
      <c r="H50" s="541">
        <v>9047644</v>
      </c>
      <c r="I50" s="438" t="str">
        <f>VLOOKUP(H50,Цены!$A:$B,2,0)</f>
        <v>Дюбель ввинчиваемый Twister DU 232 T, для отверстия ø5х11,5 мм, L30 мм, сталь без покрытия / пластик, цвет черный</v>
      </c>
      <c r="J50" s="434">
        <v>1</v>
      </c>
      <c r="K50" s="432">
        <f>IFERROR(VLOOKUP(H50,Sale!$A:$E,5,0),VLOOKUP(H50,Цены!$A:$G,7,0))*J50</f>
        <v>11.47</v>
      </c>
    </row>
    <row r="53" spans="1:12" ht="86.25" customHeight="1" thickBot="1" x14ac:dyDescent="0.4"/>
    <row r="54" spans="1:12" x14ac:dyDescent="0.35">
      <c r="B54" s="548" t="s">
        <v>9</v>
      </c>
      <c r="C54" s="17" t="s">
        <v>10</v>
      </c>
      <c r="D54" s="17" t="s">
        <v>16</v>
      </c>
      <c r="E54" s="18" t="s">
        <v>11</v>
      </c>
      <c r="H54" s="548" t="s">
        <v>9</v>
      </c>
      <c r="I54" s="17" t="s">
        <v>10</v>
      </c>
      <c r="J54" s="17" t="s">
        <v>16</v>
      </c>
      <c r="K54" s="18" t="s">
        <v>11</v>
      </c>
    </row>
    <row r="55" spans="1:12" ht="30.5" customHeight="1" thickBot="1" x14ac:dyDescent="0.4">
      <c r="B55" s="541">
        <v>9047864</v>
      </c>
      <c r="C55" s="438" t="str">
        <f>VLOOKUP(B55,Цены!$A:$B,2,0)</f>
        <v>Дюбель ввинчиваемый Twister DU 644 T, M6х7,8 мм, L30 мм, сталь без покрытия / пластик, цвет черный</v>
      </c>
      <c r="D55" s="434">
        <v>1</v>
      </c>
      <c r="E55" s="432">
        <f>IFERROR(VLOOKUP(B55,Sale!$A:$E,5,0),VLOOKUP(B55,Цены!$A:$G,7,0))*D55</f>
        <v>13.41</v>
      </c>
      <c r="H55" s="541">
        <v>1056170</v>
      </c>
      <c r="I55" s="438" t="str">
        <f>VLOOKUP(H55,Цены!$A:$B,2,0)</f>
        <v>Дюбель двухсторонний DU 868, для средних панелей толщиной 16 мм, ø8 мм, L46/76 мм, сталь без покрытия</v>
      </c>
      <c r="J55" s="434">
        <v>1</v>
      </c>
      <c r="K55" s="432">
        <f>IFERROR(VLOOKUP(H55,Sale!$A:$E,5,0),VLOOKUP(H55,Цены!$A:$G,7,0))*J55</f>
        <v>70.460000000000008</v>
      </c>
    </row>
    <row r="58" spans="1:12" s="192" customFormat="1" ht="28.5" customHeight="1" x14ac:dyDescent="0.35">
      <c r="A58" s="980" t="s">
        <v>292</v>
      </c>
      <c r="B58" s="980"/>
      <c r="C58" s="980"/>
      <c r="D58" s="980"/>
      <c r="E58" s="980"/>
      <c r="F58" s="980"/>
      <c r="G58" s="980"/>
      <c r="H58" s="980"/>
      <c r="I58" s="980"/>
      <c r="J58" s="980"/>
      <c r="K58" s="980"/>
      <c r="L58" s="980"/>
    </row>
    <row r="59" spans="1:12" ht="86.25" customHeight="1" thickBot="1" x14ac:dyDescent="0.4"/>
    <row r="60" spans="1:12" x14ac:dyDescent="0.35">
      <c r="B60" s="548" t="s">
        <v>9</v>
      </c>
      <c r="C60" s="17" t="s">
        <v>10</v>
      </c>
      <c r="D60" s="17" t="s">
        <v>16</v>
      </c>
      <c r="E60" s="18" t="s">
        <v>11</v>
      </c>
      <c r="H60" s="548" t="s">
        <v>9</v>
      </c>
      <c r="I60" s="17" t="s">
        <v>10</v>
      </c>
      <c r="J60" s="17" t="s">
        <v>16</v>
      </c>
      <c r="K60" s="18" t="s">
        <v>11</v>
      </c>
    </row>
    <row r="61" spans="1:12" ht="30.5" customHeight="1" thickBot="1" x14ac:dyDescent="0.4">
      <c r="B61" s="541">
        <v>9021847</v>
      </c>
      <c r="C61" s="438" t="str">
        <f>VLOOKUP(B61,Цены!$A:$B,2,0)</f>
        <v xml:space="preserve">Дюбель ввинчиваемый DU 321, ø5 мм, L6,7 мм, сталь оцинкованная </v>
      </c>
      <c r="D61" s="434">
        <v>1</v>
      </c>
      <c r="E61" s="432">
        <f>IFERROR(VLOOKUP(B61,Sale!$A:$E,5,0),VLOOKUP(B61,Цены!$A:$G,7,0))*D61</f>
        <v>12.55</v>
      </c>
      <c r="H61" s="541">
        <v>9022370</v>
      </c>
      <c r="I61" s="438" t="str">
        <f>VLOOKUP(H61,Цены!$A:$B,2,0)</f>
        <v xml:space="preserve">Дюбель ввинчиваемый DU 322, ø5 мм, L6,7 мм, сталь оцинкованная </v>
      </c>
      <c r="J61" s="434">
        <v>1</v>
      </c>
      <c r="K61" s="432">
        <f>IFERROR(VLOOKUP(H61,Sale!$A:$E,5,0),VLOOKUP(H61,Цены!$A:$G,7,0))*J61</f>
        <v>28.27</v>
      </c>
    </row>
    <row r="64" spans="1:12" ht="86.25" customHeight="1" thickBot="1" x14ac:dyDescent="0.4"/>
    <row r="65" spans="1:12" x14ac:dyDescent="0.35">
      <c r="B65" s="548" t="s">
        <v>9</v>
      </c>
      <c r="C65" s="17" t="s">
        <v>10</v>
      </c>
      <c r="D65" s="17" t="s">
        <v>16</v>
      </c>
      <c r="E65" s="18" t="s">
        <v>11</v>
      </c>
      <c r="H65" s="548" t="s">
        <v>9</v>
      </c>
      <c r="I65" s="17" t="s">
        <v>10</v>
      </c>
      <c r="J65" s="17" t="s">
        <v>16</v>
      </c>
      <c r="K65" s="18" t="s">
        <v>11</v>
      </c>
    </row>
    <row r="66" spans="1:12" ht="30.5" customHeight="1" thickBot="1" x14ac:dyDescent="0.4">
      <c r="B66" s="541">
        <v>1035241</v>
      </c>
      <c r="C66" s="438" t="str">
        <f>VLOOKUP(B66,Цены!$A:$B,2,0)</f>
        <v>Дюбель ввинчиваемый DU 648, M6х7,8 мм, L6,7 мм, сталь без покрытия</v>
      </c>
      <c r="D66" s="434">
        <v>1</v>
      </c>
      <c r="E66" s="432">
        <f>IFERROR(VLOOKUP(B66,Sale!$A:$E,5,0),VLOOKUP(B66,Цены!$A:$G,7,0))*D66</f>
        <v>26.2</v>
      </c>
      <c r="H66" s="541">
        <v>1019462</v>
      </c>
      <c r="I66" s="438" t="str">
        <f>VLOOKUP(H66,Цены!$A:$B,2,0)</f>
        <v>Дюбель двухсторонний DU 712, для средних панелей толщиной 16 мм, ø5 мм, L6,7/6,7 мм, сталь без покрытия</v>
      </c>
      <c r="J66" s="434">
        <v>1</v>
      </c>
      <c r="K66" s="432">
        <f>IFERROR(VLOOKUP(H66,Sale!$A:$E,5,0),VLOOKUP(H66,Цены!$A:$G,7,0))*J66</f>
        <v>71.16</v>
      </c>
    </row>
    <row r="69" spans="1:12" s="192" customFormat="1" ht="28.5" x14ac:dyDescent="0.35">
      <c r="A69" s="691" t="s">
        <v>295</v>
      </c>
      <c r="B69" s="691"/>
      <c r="C69" s="691"/>
      <c r="D69" s="691"/>
      <c r="E69" s="691"/>
      <c r="F69" s="691"/>
      <c r="G69" s="691"/>
      <c r="H69" s="691"/>
      <c r="I69" s="691"/>
      <c r="J69" s="691"/>
      <c r="K69" s="691"/>
      <c r="L69" s="691"/>
    </row>
    <row r="70" spans="1:12" ht="172.5" customHeight="1" thickBot="1" x14ac:dyDescent="0.4"/>
    <row r="71" spans="1:12" ht="15.5" x14ac:dyDescent="0.35">
      <c r="B71" s="544"/>
      <c r="C71" s="83" t="s">
        <v>296</v>
      </c>
      <c r="D71" s="737">
        <v>1</v>
      </c>
      <c r="E71" s="739">
        <f>SUM(E75:E76)</f>
        <v>706.48</v>
      </c>
      <c r="H71" s="544"/>
      <c r="I71" s="83" t="s">
        <v>297</v>
      </c>
      <c r="J71" s="737">
        <v>1</v>
      </c>
      <c r="K71" s="739">
        <f>SUM(K75:K76)</f>
        <v>812</v>
      </c>
    </row>
    <row r="72" spans="1:12" ht="15.5" x14ac:dyDescent="0.35">
      <c r="B72" s="621"/>
      <c r="C72" s="84"/>
      <c r="D72" s="738"/>
      <c r="E72" s="740"/>
      <c r="H72" s="621"/>
      <c r="I72" s="84"/>
      <c r="J72" s="738"/>
      <c r="K72" s="740"/>
    </row>
    <row r="73" spans="1:12" x14ac:dyDescent="0.35">
      <c r="B73" s="970"/>
      <c r="C73" s="971"/>
      <c r="D73" s="972"/>
      <c r="E73" s="973"/>
      <c r="H73" s="970"/>
      <c r="I73" s="971"/>
      <c r="J73" s="972"/>
      <c r="K73" s="973"/>
    </row>
    <row r="74" spans="1:12" x14ac:dyDescent="0.35">
      <c r="B74" s="558" t="s">
        <v>9</v>
      </c>
      <c r="C74" s="35" t="s">
        <v>10</v>
      </c>
      <c r="D74" s="35" t="s">
        <v>16</v>
      </c>
      <c r="E74" s="49" t="s">
        <v>11</v>
      </c>
      <c r="H74" s="558" t="s">
        <v>9</v>
      </c>
      <c r="I74" s="35" t="s">
        <v>10</v>
      </c>
      <c r="J74" s="35" t="s">
        <v>16</v>
      </c>
      <c r="K74" s="49" t="s">
        <v>11</v>
      </c>
    </row>
    <row r="75" spans="1:12" ht="30.5" customHeight="1" x14ac:dyDescent="0.35">
      <c r="B75" s="540">
        <v>1069643</v>
      </c>
      <c r="C75" s="424" t="str">
        <f>VLOOKUP(B75,Цены!$A:$B,2,0)</f>
        <v>Подвес для шкафа SAH 215, монтаж за задней панелью, сталь оцинкованная, левый</v>
      </c>
      <c r="D75" s="440">
        <f>D71</f>
        <v>1</v>
      </c>
      <c r="E75" s="426">
        <f>IFERROR(VLOOKUP(B75,Sale!$A:$E,5,0),VLOOKUP(B75,Цены!$A:$G,7,0))*D75</f>
        <v>353.24</v>
      </c>
      <c r="H75" s="540">
        <v>1069641</v>
      </c>
      <c r="I75" s="424" t="str">
        <f>VLOOKUP(H75,Цены!$A:$B,2,0)</f>
        <v>Подвес для шкафа SAH 216, монтаж за задней панелью, сталь оцинкованная, левый</v>
      </c>
      <c r="J75" s="440">
        <f>J71</f>
        <v>1</v>
      </c>
      <c r="K75" s="426">
        <f>IFERROR(VLOOKUP(H75,Sale!$A:$E,5,0),VLOOKUP(H75,Цены!$A:$G,7,0))*J75</f>
        <v>406</v>
      </c>
    </row>
    <row r="76" spans="1:12" ht="30.5" customHeight="1" x14ac:dyDescent="0.35">
      <c r="B76" s="550">
        <v>1069644</v>
      </c>
      <c r="C76" s="468" t="str">
        <f>VLOOKUP(B76,Цены!$A:$B,2,0)</f>
        <v>Подвес для шкафа SAH 215, монтаж за задней панелью, сталь оцинкованная, правый</v>
      </c>
      <c r="D76" s="510">
        <f>D71</f>
        <v>1</v>
      </c>
      <c r="E76" s="449">
        <f>IFERROR(VLOOKUP(B76,Sale!$A:$E,5,0),VLOOKUP(B76,Цены!$A:$G,7,0))*D76</f>
        <v>353.24</v>
      </c>
      <c r="H76" s="550">
        <v>1069642</v>
      </c>
      <c r="I76" s="468" t="str">
        <f>VLOOKUP(H76,Цены!$A:$B,2,0)</f>
        <v>Подвес для шкафа SAH 216, монтаж за задней панелью, сталь оцинкованная, правый</v>
      </c>
      <c r="J76" s="510">
        <f>J71</f>
        <v>1</v>
      </c>
      <c r="K76" s="449">
        <f>IFERROR(VLOOKUP(H76,Sale!$A:$E,5,0),VLOOKUP(H76,Цены!$A:$G,7,0))*J76</f>
        <v>406</v>
      </c>
    </row>
    <row r="77" spans="1:12" ht="30.5" customHeight="1" thickBot="1" x14ac:dyDescent="0.4">
      <c r="B77" s="541">
        <v>79719</v>
      </c>
      <c r="C77" s="438" t="str">
        <f>VLOOKUP(B77,Цены!$A:$B,2,0)</f>
        <v>Заглушка для подвеса SAH 215/216, ø15 мм, пластик, цвет белый</v>
      </c>
      <c r="D77" s="439">
        <f>D71*6</f>
        <v>6</v>
      </c>
      <c r="E77" s="432">
        <f>IFERROR(VLOOKUP(B77,Sale!$A:$E,5,0),VLOOKUP(B77,Цены!$A:$G,7,0))*D77</f>
        <v>47.4</v>
      </c>
      <c r="H77" s="541">
        <v>79719</v>
      </c>
      <c r="I77" s="438" t="str">
        <f>VLOOKUP(H77,Цены!$A:$B,2,0)</f>
        <v>Заглушка для подвеса SAH 215/216, ø15 мм, пластик, цвет белый</v>
      </c>
      <c r="J77" s="439">
        <f>J71*6</f>
        <v>6</v>
      </c>
      <c r="K77" s="432">
        <f>IFERROR(VLOOKUP(H77,Sale!$A:$E,5,0),VLOOKUP(H77,Цены!$A:$G,7,0))*J77</f>
        <v>47.4</v>
      </c>
    </row>
    <row r="80" spans="1:12" ht="172.5" customHeight="1" thickBot="1" x14ac:dyDescent="0.4"/>
    <row r="81" spans="2:11" ht="18.5" customHeight="1" x14ac:dyDescent="0.35">
      <c r="B81" s="544"/>
      <c r="C81" s="83" t="s">
        <v>298</v>
      </c>
      <c r="D81" s="737">
        <v>1</v>
      </c>
      <c r="E81" s="739">
        <f>SUM(E85:E86)</f>
        <v>273.44</v>
      </c>
      <c r="H81" s="544" t="s">
        <v>80</v>
      </c>
      <c r="I81" s="139" t="s">
        <v>69</v>
      </c>
      <c r="J81" s="737">
        <v>1</v>
      </c>
      <c r="K81" s="739">
        <f>SUM(K85:K86)</f>
        <v>35.699999999999996</v>
      </c>
    </row>
    <row r="82" spans="2:11" ht="15.5" x14ac:dyDescent="0.35">
      <c r="B82" s="621"/>
      <c r="C82" s="84"/>
      <c r="D82" s="738"/>
      <c r="E82" s="740"/>
      <c r="H82" s="545"/>
      <c r="I82" s="133"/>
      <c r="J82" s="738"/>
      <c r="K82" s="740"/>
    </row>
    <row r="83" spans="2:11" ht="15" thickBot="1" x14ac:dyDescent="0.4">
      <c r="B83" s="970"/>
      <c r="C83" s="971"/>
      <c r="D83" s="972"/>
      <c r="E83" s="973"/>
      <c r="H83" s="981"/>
      <c r="I83" s="982"/>
      <c r="J83" s="982"/>
      <c r="K83" s="983"/>
    </row>
    <row r="84" spans="2:11" x14ac:dyDescent="0.35">
      <c r="B84" s="558" t="s">
        <v>9</v>
      </c>
      <c r="C84" s="35" t="s">
        <v>10</v>
      </c>
      <c r="D84" s="35" t="s">
        <v>16</v>
      </c>
      <c r="E84" s="49" t="s">
        <v>11</v>
      </c>
      <c r="H84" s="548" t="s">
        <v>9</v>
      </c>
      <c r="I84" s="17" t="s">
        <v>10</v>
      </c>
      <c r="J84" s="17" t="s">
        <v>16</v>
      </c>
      <c r="K84" s="18" t="s">
        <v>11</v>
      </c>
    </row>
    <row r="85" spans="2:11" ht="30.5" customHeight="1" x14ac:dyDescent="0.35">
      <c r="B85" s="540">
        <v>1066278</v>
      </c>
      <c r="C85" s="424" t="str">
        <f>VLOOKUP(B85,Цены!$A:$B,2,0)</f>
        <v>Подвес для шкафа SAH 130, под запрессовку, сталь оцинкованная / пластик, цвет белый, левый</v>
      </c>
      <c r="D85" s="440">
        <f>D81</f>
        <v>1</v>
      </c>
      <c r="E85" s="426">
        <f>IFERROR(VLOOKUP(B85,Sale!$A:$E,5,0),VLOOKUP(B85,Цены!$A:$G,7,0))*D85</f>
        <v>136.72</v>
      </c>
      <c r="H85" s="540">
        <f>VLOOKUP(I81,Connecting!$B$29:$D$32,2,0)</f>
        <v>1066339</v>
      </c>
      <c r="I85" s="424" t="str">
        <f>VLOOKUP(H85,Цены!$A:$B,2,0)</f>
        <v>Заглушка для подвеса SAH 130/131, пластик, цвет белый, левая</v>
      </c>
      <c r="J85" s="440">
        <f>J81</f>
        <v>1</v>
      </c>
      <c r="K85" s="426">
        <f>IFERROR(VLOOKUP(H85,Sale!$A:$E,5,0),VLOOKUP(H85,Цены!$A:$G,7,0))*J85</f>
        <v>17.849999999999998</v>
      </c>
    </row>
    <row r="86" spans="2:11" ht="30.5" customHeight="1" thickBot="1" x14ac:dyDescent="0.4">
      <c r="B86" s="541">
        <v>1066279</v>
      </c>
      <c r="C86" s="438" t="str">
        <f>VLOOKUP(B86,Цены!$A:$B,2,0)</f>
        <v>Подвес для шкафа SAH 130, под запрессовку, сталь оцинкованная / пластик, цвет белый, правый</v>
      </c>
      <c r="D86" s="439">
        <f>D81</f>
        <v>1</v>
      </c>
      <c r="E86" s="432">
        <f>IFERROR(VLOOKUP(B86,Sale!$A:$E,5,0),VLOOKUP(B86,Цены!$A:$G,7,0))*D86</f>
        <v>136.72</v>
      </c>
      <c r="H86" s="541">
        <f>VLOOKUP(I81,Connecting!B29:D32,3,0)</f>
        <v>1066338</v>
      </c>
      <c r="I86" s="438" t="str">
        <f>VLOOKUP(H86,Цены!$A:$B,2,0)</f>
        <v>Заглушка для подвеса SAH 130/131, пластик, цвет белый, правая</v>
      </c>
      <c r="J86" s="439">
        <f>J81</f>
        <v>1</v>
      </c>
      <c r="K86" s="432">
        <f>IFERROR(VLOOKUP(H86,Sale!$A:$E,5,0),VLOOKUP(H86,Цены!$A:$G,7,0))*J86</f>
        <v>17.849999999999998</v>
      </c>
    </row>
    <row r="89" spans="2:11" ht="172.5" customHeight="1" thickBot="1" x14ac:dyDescent="0.4"/>
    <row r="90" spans="2:11" x14ac:dyDescent="0.35">
      <c r="B90" s="548" t="s">
        <v>9</v>
      </c>
      <c r="C90" s="17" t="s">
        <v>10</v>
      </c>
      <c r="D90" s="17" t="s">
        <v>16</v>
      </c>
      <c r="E90" s="18" t="s">
        <v>11</v>
      </c>
      <c r="H90" s="548" t="s">
        <v>9</v>
      </c>
      <c r="I90" s="17" t="s">
        <v>10</v>
      </c>
      <c r="J90" s="17" t="s">
        <v>16</v>
      </c>
      <c r="K90" s="18" t="s">
        <v>11</v>
      </c>
    </row>
    <row r="91" spans="2:11" ht="30.5" customHeight="1" thickBot="1" x14ac:dyDescent="0.4">
      <c r="B91" s="541">
        <v>1000791</v>
      </c>
      <c r="C91" s="438" t="str">
        <f>VLOOKUP(B91,Цены!$A:$B,2,0)</f>
        <v>Подвес для шкафа SAH 302, цвет белый</v>
      </c>
      <c r="D91" s="434">
        <v>1</v>
      </c>
      <c r="E91" s="432">
        <f>IFERROR(VLOOKUP(B91,Sale!$A:$E,5,0),VLOOKUP(B91,Цены!$A:$G,7,0))*D91</f>
        <v>117.50999999999999</v>
      </c>
      <c r="H91" s="541">
        <v>1005729</v>
      </c>
      <c r="I91" s="438" t="str">
        <f>VLOOKUP(H91,Цены!$A:$B,2,0)</f>
        <v>Подвес для шкафа SAH 305, цинковое литье</v>
      </c>
      <c r="J91" s="434">
        <v>1</v>
      </c>
      <c r="K91" s="432">
        <f>IFERROR(VLOOKUP(H91,Sale!$A:$E,5,0),VLOOKUP(H91,Цены!$A:$G,7,0))*J91</f>
        <v>90.410000000000011</v>
      </c>
    </row>
    <row r="94" spans="2:11" ht="86" customHeight="1" thickBot="1" x14ac:dyDescent="0.4"/>
    <row r="95" spans="2:11" x14ac:dyDescent="0.35">
      <c r="B95" s="548" t="s">
        <v>9</v>
      </c>
      <c r="C95" s="17" t="s">
        <v>10</v>
      </c>
      <c r="D95" s="17" t="s">
        <v>16</v>
      </c>
      <c r="E95" s="18" t="s">
        <v>11</v>
      </c>
      <c r="H95" s="556"/>
      <c r="I95" s="348"/>
      <c r="J95" s="348"/>
      <c r="K95" s="348"/>
    </row>
    <row r="96" spans="2:11" ht="30.5" customHeight="1" thickBot="1" x14ac:dyDescent="0.4">
      <c r="B96" s="541">
        <v>1004973</v>
      </c>
      <c r="C96" s="438" t="str">
        <f>VLOOKUP(B96,Цены!$A:$B,2,0)</f>
        <v>Подвесной крюк, ø6×50 мм, сталь оцинкованная</v>
      </c>
      <c r="D96" s="434">
        <v>1</v>
      </c>
      <c r="E96" s="432">
        <f>IFERROR(VLOOKUP(B96,Sale!$A:$E,5,0),VLOOKUP(B96,Цены!$A:$G,7,0))*D96</f>
        <v>24.24</v>
      </c>
      <c r="H96" s="203"/>
      <c r="I96" s="44"/>
      <c r="J96" s="32"/>
      <c r="K96" s="45"/>
    </row>
    <row r="99" spans="1:12" ht="106" customHeight="1" thickBot="1" x14ac:dyDescent="0.4"/>
    <row r="100" spans="1:12" x14ac:dyDescent="0.35">
      <c r="B100" s="548" t="s">
        <v>9</v>
      </c>
      <c r="C100" s="17" t="s">
        <v>10</v>
      </c>
      <c r="D100" s="17" t="s">
        <v>16</v>
      </c>
      <c r="E100" s="18" t="s">
        <v>11</v>
      </c>
      <c r="H100" s="548" t="s">
        <v>9</v>
      </c>
      <c r="I100" s="17" t="s">
        <v>10</v>
      </c>
      <c r="J100" s="17" t="s">
        <v>16</v>
      </c>
      <c r="K100" s="18" t="s">
        <v>11</v>
      </c>
    </row>
    <row r="101" spans="1:12" ht="30.5" customHeight="1" thickBot="1" x14ac:dyDescent="0.4">
      <c r="B101" s="541">
        <v>9208678</v>
      </c>
      <c r="C101" s="438" t="str">
        <f>VLOOKUP(B101,Цены!$A:$B,2,0)</f>
        <v>Подвесная шина, тип L, L130 мм, сталь оцинкованная</v>
      </c>
      <c r="D101" s="434">
        <v>1</v>
      </c>
      <c r="E101" s="432">
        <f>IFERROR(VLOOKUP(B101,Sale!$A:$E,5,0),VLOOKUP(B101,Цены!$A:$G,7,0))*D101</f>
        <v>131.19</v>
      </c>
      <c r="H101" s="541">
        <v>1007403</v>
      </c>
      <c r="I101" s="438" t="str">
        <f>VLOOKUP(H101,Цены!$A:$B,2,0)</f>
        <v>Подвесная шина, тип B, L3000 мм, сталь оцинкованная</v>
      </c>
      <c r="J101" s="434">
        <v>1</v>
      </c>
      <c r="K101" s="432">
        <f>IFERROR(VLOOKUP(H101,Sale!$A:$E,5,0),VLOOKUP(H101,Цены!$A:$G,7,0))*J101</f>
        <v>2500.3199999999997</v>
      </c>
    </row>
    <row r="104" spans="1:12" s="192" customFormat="1" ht="28.5" x14ac:dyDescent="0.35">
      <c r="A104" s="691" t="s">
        <v>723</v>
      </c>
      <c r="B104" s="691"/>
      <c r="C104" s="691"/>
      <c r="D104" s="691"/>
      <c r="E104" s="691"/>
      <c r="F104" s="691"/>
      <c r="G104" s="691"/>
      <c r="H104" s="691"/>
      <c r="I104" s="691"/>
      <c r="J104" s="691"/>
      <c r="K104" s="691"/>
      <c r="L104" s="691"/>
    </row>
    <row r="105" spans="1:12" ht="86.5" customHeight="1" thickBot="1" x14ac:dyDescent="0.4"/>
    <row r="106" spans="1:12" x14ac:dyDescent="0.35">
      <c r="B106" s="780" t="s">
        <v>724</v>
      </c>
      <c r="C106" s="918"/>
      <c r="D106" s="918"/>
      <c r="E106" s="967"/>
    </row>
    <row r="107" spans="1:12" x14ac:dyDescent="0.35">
      <c r="B107" s="895"/>
      <c r="C107" s="968"/>
      <c r="D107" s="968"/>
      <c r="E107" s="969"/>
    </row>
    <row r="108" spans="1:12" x14ac:dyDescent="0.35">
      <c r="B108" s="558" t="s">
        <v>9</v>
      </c>
      <c r="C108" s="35" t="s">
        <v>10</v>
      </c>
      <c r="D108" s="35" t="s">
        <v>16</v>
      </c>
      <c r="E108" s="49" t="s">
        <v>11</v>
      </c>
    </row>
    <row r="109" spans="1:12" ht="30.5" customHeight="1" thickBot="1" x14ac:dyDescent="0.4">
      <c r="B109" s="541">
        <v>1009684</v>
      </c>
      <c r="C109" s="438" t="str">
        <f>VLOOKUP(B109,Цены!$A:$B,2,0)</f>
        <v>Соединительная фурнитура Multi Clip, пластик, цвет черный</v>
      </c>
      <c r="D109" s="434">
        <v>1</v>
      </c>
      <c r="E109" s="432">
        <f>IFERROR(VLOOKUP(B109,Sale!$A:$E,5,0),VLOOKUP(B109,Цены!$A:$G,7,0))*D109</f>
        <v>43.08</v>
      </c>
    </row>
    <row r="116" spans="1:12" s="192" customFormat="1" ht="28.5" x14ac:dyDescent="0.35">
      <c r="A116" s="691" t="s">
        <v>713</v>
      </c>
      <c r="B116" s="691"/>
      <c r="C116" s="691"/>
      <c r="D116" s="691"/>
      <c r="E116" s="691"/>
      <c r="F116" s="691"/>
      <c r="G116" s="691"/>
      <c r="H116" s="691"/>
      <c r="I116" s="691"/>
      <c r="J116" s="691"/>
      <c r="K116" s="691"/>
      <c r="L116" s="691"/>
    </row>
    <row r="117" spans="1:12" ht="86.25" customHeight="1" thickBot="1" x14ac:dyDescent="0.4"/>
    <row r="118" spans="1:12" ht="15.75" customHeight="1" x14ac:dyDescent="0.35">
      <c r="B118" s="544"/>
      <c r="C118" s="318" t="s">
        <v>714</v>
      </c>
      <c r="D118" s="737">
        <v>1</v>
      </c>
      <c r="E118" s="739">
        <f>SUM(E122:E123)</f>
        <v>48.33</v>
      </c>
      <c r="H118" s="544"/>
      <c r="I118" s="318" t="s">
        <v>715</v>
      </c>
      <c r="J118" s="737">
        <v>1</v>
      </c>
      <c r="K118" s="739">
        <f>SUM(K122:K123)</f>
        <v>70.13000000000001</v>
      </c>
    </row>
    <row r="119" spans="1:12" ht="26.25" customHeight="1" x14ac:dyDescent="0.35">
      <c r="B119" s="566"/>
      <c r="C119" s="38"/>
      <c r="D119" s="738"/>
      <c r="E119" s="740"/>
      <c r="H119" s="566"/>
      <c r="I119" s="38"/>
      <c r="J119" s="738"/>
      <c r="K119" s="740"/>
    </row>
    <row r="120" spans="1:12" x14ac:dyDescent="0.35">
      <c r="B120" s="970"/>
      <c r="C120" s="971"/>
      <c r="D120" s="972"/>
      <c r="E120" s="973"/>
      <c r="H120" s="970"/>
      <c r="I120" s="971"/>
      <c r="J120" s="972"/>
      <c r="K120" s="973"/>
    </row>
    <row r="121" spans="1:12" x14ac:dyDescent="0.35">
      <c r="B121" s="558" t="s">
        <v>9</v>
      </c>
      <c r="C121" s="35" t="s">
        <v>10</v>
      </c>
      <c r="D121" s="35" t="s">
        <v>16</v>
      </c>
      <c r="E121" s="49" t="s">
        <v>11</v>
      </c>
      <c r="H121" s="558" t="s">
        <v>9</v>
      </c>
      <c r="I121" s="35" t="s">
        <v>10</v>
      </c>
      <c r="J121" s="35" t="s">
        <v>16</v>
      </c>
      <c r="K121" s="49" t="s">
        <v>11</v>
      </c>
    </row>
    <row r="122" spans="1:12" ht="30.5" customHeight="1" thickBot="1" x14ac:dyDescent="0.4">
      <c r="B122" s="540">
        <v>1006505</v>
      </c>
      <c r="C122" s="424" t="str">
        <f>VLOOKUP(B122,Цены!$A:$B,2,0)</f>
        <v>Соединитель задней стенки RV 3, цинковое литье, поверхность никелированная</v>
      </c>
      <c r="D122" s="20">
        <f>D118</f>
        <v>1</v>
      </c>
      <c r="E122" s="21">
        <f>IFERROR(VLOOKUP(B122,Sale!$A:$E,5,0),VLOOKUP(B122,Цены!$A:$G,7,0))*D122</f>
        <v>41.07</v>
      </c>
      <c r="H122" s="541">
        <v>1019812</v>
      </c>
      <c r="I122" s="438" t="str">
        <f>VLOOKUP(H122,Цены!$A:$B,2,0)</f>
        <v>Соединитель задней стенки RV 7 D, цинковое литье, поверхность никелированная</v>
      </c>
      <c r="J122" s="439">
        <f>J118</f>
        <v>1</v>
      </c>
      <c r="K122" s="432">
        <f>IFERROR(VLOOKUP(H122,Sale!$A:$E,5,0),VLOOKUP(H122,Цены!$A:$G,7,0))*J122</f>
        <v>70.13000000000001</v>
      </c>
    </row>
    <row r="123" spans="1:12" ht="30.5" customHeight="1" thickBot="1" x14ac:dyDescent="0.4">
      <c r="B123" s="541">
        <v>1004991</v>
      </c>
      <c r="C123" s="438" t="str">
        <f>VLOOKUP(B123,Цены!$A:$B,2,0)</f>
        <v>Винт прямого крепления с потайной головкой, ø6,3х11 мм, сталь никелированная</v>
      </c>
      <c r="D123" s="22">
        <f>D118</f>
        <v>1</v>
      </c>
      <c r="E123" s="23">
        <f>IFERROR(VLOOKUP(B123,Sale!$A:$E,5,0),VLOOKUP(B123,Цены!$A:$G,7,0))*D123</f>
        <v>7.26</v>
      </c>
      <c r="H123" s="203"/>
      <c r="I123" s="44"/>
      <c r="J123" s="32"/>
      <c r="K123" s="45"/>
    </row>
    <row r="126" spans="1:12" ht="86.5" customHeight="1" thickBot="1" x14ac:dyDescent="0.4"/>
    <row r="127" spans="1:12" ht="15.5" x14ac:dyDescent="0.35">
      <c r="B127" s="544"/>
      <c r="C127" s="318" t="s">
        <v>716</v>
      </c>
      <c r="D127" s="737">
        <v>1</v>
      </c>
      <c r="E127" s="739">
        <f>SUM(E131:E132)</f>
        <v>8.89</v>
      </c>
    </row>
    <row r="128" spans="1:12" ht="15.5" x14ac:dyDescent="0.35">
      <c r="B128" s="566"/>
      <c r="C128" s="38"/>
      <c r="D128" s="738"/>
      <c r="E128" s="740"/>
    </row>
    <row r="129" spans="1:12" x14ac:dyDescent="0.35">
      <c r="B129" s="970"/>
      <c r="C129" s="971"/>
      <c r="D129" s="972"/>
      <c r="E129" s="973"/>
    </row>
    <row r="130" spans="1:12" ht="14" customHeight="1" x14ac:dyDescent="0.35">
      <c r="B130" s="558" t="s">
        <v>9</v>
      </c>
      <c r="C130" s="35" t="s">
        <v>10</v>
      </c>
      <c r="D130" s="35" t="s">
        <v>16</v>
      </c>
      <c r="E130" s="49" t="s">
        <v>11</v>
      </c>
    </row>
    <row r="131" spans="1:12" ht="30.5" customHeight="1" thickBot="1" x14ac:dyDescent="0.4">
      <c r="B131" s="541">
        <v>1075850</v>
      </c>
      <c r="C131" s="438" t="str">
        <f>VLOOKUP(B131,Цены!$A:$B,2,0)</f>
        <v>Соединитель задней стенки RV 8, пластик, белый</v>
      </c>
      <c r="D131" s="439">
        <f>D127</f>
        <v>1</v>
      </c>
      <c r="E131" s="432">
        <f>IFERROR(VLOOKUP(B131,Sale!$A:$E,5,0),VLOOKUP(B131,Цены!$A:$G,7,0))*D131</f>
        <v>8.89</v>
      </c>
    </row>
    <row r="134" spans="1:12" s="192" customFormat="1" ht="28.5" x14ac:dyDescent="0.35">
      <c r="A134" s="691" t="s">
        <v>717</v>
      </c>
      <c r="B134" s="691"/>
      <c r="C134" s="691"/>
      <c r="D134" s="691"/>
      <c r="E134" s="691"/>
      <c r="F134" s="691"/>
      <c r="G134" s="691"/>
      <c r="H134" s="691"/>
      <c r="I134" s="691"/>
      <c r="J134" s="691"/>
      <c r="K134" s="691"/>
      <c r="L134" s="691"/>
    </row>
    <row r="135" spans="1:12" ht="101" customHeight="1" x14ac:dyDescent="0.35"/>
    <row r="136" spans="1:12" x14ac:dyDescent="0.35">
      <c r="B136" s="558" t="s">
        <v>9</v>
      </c>
      <c r="C136" s="35" t="s">
        <v>10</v>
      </c>
      <c r="D136" s="35" t="s">
        <v>16</v>
      </c>
      <c r="E136" s="49" t="s">
        <v>11</v>
      </c>
    </row>
    <row r="137" spans="1:12" ht="30.5" customHeight="1" x14ac:dyDescent="0.35">
      <c r="B137" s="540">
        <v>1054519</v>
      </c>
      <c r="C137" s="424" t="str">
        <f>VLOOKUP(B137,Цены!$A:$B,2,0)</f>
        <v>Стяжка межсекционная VHS 32, ø5 мм, для панелей 28-36 мм, сталь никелированная</v>
      </c>
      <c r="D137" s="433">
        <v>1</v>
      </c>
      <c r="E137" s="426">
        <f>IFERROR(VLOOKUP(B137,Sale!$A:$E,5,0),VLOOKUP(B137,Цены!$A:$G,7,0))*D137</f>
        <v>24.92</v>
      </c>
    </row>
    <row r="138" spans="1:12" ht="30.5" customHeight="1" thickBot="1" x14ac:dyDescent="0.4">
      <c r="B138" s="541">
        <v>1054520</v>
      </c>
      <c r="C138" s="438" t="str">
        <f>VLOOKUP(B138,Цены!$A:$B,2,0)</f>
        <v>Стяжка межсекционная VHS 32, ø5 мм, для панелей 36-44 мм, сталь никелированная</v>
      </c>
      <c r="D138" s="434">
        <v>1</v>
      </c>
      <c r="E138" s="432">
        <f>IFERROR(VLOOKUP(B138,Sale!$A:$E,5,0),VLOOKUP(B138,Цены!$A:$G,7,0))*D138</f>
        <v>24.92</v>
      </c>
    </row>
    <row r="141" spans="1:12" s="192" customFormat="1" ht="28.5" x14ac:dyDescent="0.35">
      <c r="A141" s="691" t="s">
        <v>718</v>
      </c>
      <c r="B141" s="691"/>
      <c r="C141" s="691"/>
      <c r="D141" s="691"/>
      <c r="E141" s="691"/>
      <c r="F141" s="691"/>
      <c r="G141" s="691"/>
      <c r="H141" s="691"/>
      <c r="I141" s="691"/>
      <c r="J141" s="691"/>
      <c r="K141" s="691"/>
      <c r="L141" s="691"/>
    </row>
    <row r="142" spans="1:12" ht="86.5" customHeight="1" thickBot="1" x14ac:dyDescent="0.4"/>
    <row r="143" spans="1:12" ht="15.5" customHeight="1" x14ac:dyDescent="0.35">
      <c r="B143" s="780" t="s">
        <v>719</v>
      </c>
      <c r="C143" s="918"/>
      <c r="D143" s="918"/>
      <c r="E143" s="967"/>
      <c r="H143" s="780" t="s">
        <v>720</v>
      </c>
      <c r="I143" s="918"/>
      <c r="J143" s="918"/>
      <c r="K143" s="967"/>
    </row>
    <row r="144" spans="1:12" ht="15.5" customHeight="1" x14ac:dyDescent="0.35">
      <c r="B144" s="895"/>
      <c r="C144" s="968"/>
      <c r="D144" s="968"/>
      <c r="E144" s="969"/>
      <c r="H144" s="895"/>
      <c r="I144" s="968"/>
      <c r="J144" s="968"/>
      <c r="K144" s="969"/>
    </row>
    <row r="145" spans="2:11" x14ac:dyDescent="0.35">
      <c r="B145" s="558" t="s">
        <v>9</v>
      </c>
      <c r="C145" s="35" t="s">
        <v>10</v>
      </c>
      <c r="D145" s="35" t="s">
        <v>16</v>
      </c>
      <c r="E145" s="49" t="s">
        <v>11</v>
      </c>
      <c r="H145" s="558" t="s">
        <v>9</v>
      </c>
      <c r="I145" s="35" t="s">
        <v>10</v>
      </c>
      <c r="J145" s="35" t="s">
        <v>16</v>
      </c>
      <c r="K145" s="49" t="s">
        <v>11</v>
      </c>
    </row>
    <row r="146" spans="2:11" ht="30.5" customHeight="1" x14ac:dyDescent="0.35">
      <c r="B146" s="540">
        <v>51265</v>
      </c>
      <c r="C146" s="424" t="str">
        <f>VLOOKUP(B146,Цены!$A:$B,2,0)</f>
        <v>Винт прямого крепления с потайной головкой, ø6,3х14 мм, сталь оцинкованная</v>
      </c>
      <c r="D146" s="433">
        <v>1</v>
      </c>
      <c r="E146" s="426">
        <f>IFERROR(VLOOKUP(B146,Sale!$A:$E,5,0),VLOOKUP(B146,Цены!$A:$G,7,0))*D146</f>
        <v>6.330000000000001</v>
      </c>
      <c r="H146" s="540">
        <v>45167</v>
      </c>
      <c r="I146" s="424" t="str">
        <f>VLOOKUP(H146,Цены!$A:$B,2,0)</f>
        <v>Саморез с плоской головкой для ДСП, ø3,5х12 мм, сталь оцинкованная</v>
      </c>
      <c r="J146" s="433">
        <v>1</v>
      </c>
      <c r="K146" s="426">
        <f>IFERROR(VLOOKUP(H146,Sale!$A:$E,5,0),VLOOKUP(H146,Цены!$A:$G,7,0))*J146</f>
        <v>5.3899999999999988</v>
      </c>
    </row>
    <row r="147" spans="2:11" ht="30.5" customHeight="1" x14ac:dyDescent="0.35">
      <c r="B147" s="540">
        <v>1008313</v>
      </c>
      <c r="C147" s="424" t="str">
        <f>VLOOKUP(B147,Цены!$A:$B,2,0)</f>
        <v>Винт прямого крепления с потайной головкой, ø6,3х14 мм, сталь оцинкованная</v>
      </c>
      <c r="D147" s="433">
        <v>1</v>
      </c>
      <c r="E147" s="426">
        <f>IFERROR(VLOOKUP(B147,Sale!$A:$E,5,0),VLOOKUP(B147,Цены!$A:$G,7,0))*D147</f>
        <v>3.19</v>
      </c>
      <c r="H147" s="540">
        <v>45168</v>
      </c>
      <c r="I147" s="424" t="str">
        <f>VLOOKUP(H147,Цены!$A:$B,2,0)</f>
        <v>Саморез с плоской головкой для ДСП, ø3,5х20 мм, сталь оцинкованная</v>
      </c>
      <c r="J147" s="433">
        <v>1</v>
      </c>
      <c r="K147" s="426">
        <f>IFERROR(VLOOKUP(H147,Sale!$A:$E,5,0),VLOOKUP(H147,Цены!$A:$G,7,0))*J147</f>
        <v>6.99</v>
      </c>
    </row>
    <row r="148" spans="2:11" ht="30.5" customHeight="1" thickBot="1" x14ac:dyDescent="0.4">
      <c r="B148" s="541">
        <v>9137114</v>
      </c>
      <c r="C148" s="438" t="str">
        <f>VLOOKUP(B148,Цены!$A:$B,2,0)</f>
        <v>Винт прямого крепления с потайной головкой, ø6х14 мм, сталь никелированная</v>
      </c>
      <c r="D148" s="434">
        <v>1</v>
      </c>
      <c r="E148" s="432">
        <f>IFERROR(VLOOKUP(B148,Sale!$A:$E,5,0),VLOOKUP(B148,Цены!$A:$G,7,0))*D148</f>
        <v>11.88</v>
      </c>
      <c r="H148" s="540">
        <v>9278225</v>
      </c>
      <c r="I148" s="424" t="str">
        <f>VLOOKUP(H148,Цены!$A:$B,2,0)</f>
        <v>Саморез с плоской головкой для ДСП, ø3,5х6,5 мм, сталь оцинкованная</v>
      </c>
      <c r="J148" s="433">
        <v>1</v>
      </c>
      <c r="K148" s="426">
        <f>IFERROR(VLOOKUP(H148,Sale!$A:$E,5,0),VLOOKUP(H148,Цены!$A:$G,7,0))*J148</f>
        <v>7.22</v>
      </c>
    </row>
    <row r="149" spans="2:11" ht="30.5" customHeight="1" thickBot="1" x14ac:dyDescent="0.4">
      <c r="H149" s="541">
        <v>9278224</v>
      </c>
      <c r="I149" s="438" t="str">
        <f>VLOOKUP(H149,Цены!$A:$B,2,0)</f>
        <v>Саморез с плоской головкой для ДСП, ø3,5х30 мм, сталь оцинкованная</v>
      </c>
      <c r="J149" s="434">
        <v>1</v>
      </c>
      <c r="K149" s="432">
        <f>IFERROR(VLOOKUP(H149,Sale!$A:$E,5,0),VLOOKUP(H149,Цены!$A:$G,7,0))*J149</f>
        <v>7.22</v>
      </c>
    </row>
    <row r="152" spans="2:11" ht="86.5" customHeight="1" thickBot="1" x14ac:dyDescent="0.4"/>
    <row r="153" spans="2:11" ht="15.5" customHeight="1" x14ac:dyDescent="0.35">
      <c r="B153" s="780" t="s">
        <v>719</v>
      </c>
      <c r="C153" s="918"/>
      <c r="D153" s="918"/>
      <c r="E153" s="967"/>
    </row>
    <row r="154" spans="2:11" ht="15.5" customHeight="1" x14ac:dyDescent="0.35">
      <c r="B154" s="895"/>
      <c r="C154" s="968"/>
      <c r="D154" s="968"/>
      <c r="E154" s="969"/>
    </row>
    <row r="155" spans="2:11" x14ac:dyDescent="0.35">
      <c r="B155" s="558" t="s">
        <v>9</v>
      </c>
      <c r="C155" s="35" t="s">
        <v>10</v>
      </c>
      <c r="D155" s="35" t="s">
        <v>16</v>
      </c>
      <c r="E155" s="49" t="s">
        <v>11</v>
      </c>
    </row>
    <row r="156" spans="2:11" ht="30.5" customHeight="1" x14ac:dyDescent="0.35">
      <c r="B156" s="540">
        <v>71925</v>
      </c>
      <c r="C156" s="424" t="str">
        <f>VLOOKUP(B156,Цены!$A:$B,2,0)</f>
        <v>Саморез с потайной головкой для ДСП, ø3,5х16 мм, шлиц тип PZ, сталь никелированная</v>
      </c>
      <c r="D156" s="440">
        <v>1</v>
      </c>
      <c r="E156" s="426">
        <f>IFERROR(VLOOKUP(B156,Sale!$A:$E,5,0),VLOOKUP(B156,Цены!$A:$G,7,0))*D156</f>
        <v>6.0500000000000007</v>
      </c>
    </row>
    <row r="157" spans="2:11" ht="30.5" customHeight="1" x14ac:dyDescent="0.35">
      <c r="B157" s="540">
        <v>41296</v>
      </c>
      <c r="C157" s="424" t="str">
        <f>VLOOKUP(B157,Цены!$A:$B,2,0)</f>
        <v>Саморез с потайной головкой для алюминиевых рам, ø3,5х9,5 мм, шлиц тип PZ, сталь никелированная</v>
      </c>
      <c r="D157" s="440">
        <v>1</v>
      </c>
      <c r="E157" s="426">
        <f>IFERROR(VLOOKUP(B157,Sale!$A:$E,5,0),VLOOKUP(B157,Цены!$A:$G,7,0))*D157</f>
        <v>13.84</v>
      </c>
    </row>
    <row r="158" spans="2:11" ht="30.5" customHeight="1" thickBot="1" x14ac:dyDescent="0.4">
      <c r="B158" s="541">
        <v>10085</v>
      </c>
      <c r="C158" s="438" t="str">
        <f>VLOOKUP(B158,Цены!$A:$B,2,0)</f>
        <v>Саморез с потайной головкой для ДСП, ø4х16 мм, шлиц тип PZ, сталь никелированная</v>
      </c>
      <c r="D158" s="439">
        <v>1</v>
      </c>
      <c r="E158" s="432">
        <f>IFERROR(VLOOKUP(B158,Sale!$A:$E,5,0),VLOOKUP(B158,Цены!$A:$G,7,0))*D158</f>
        <v>7.26</v>
      </c>
    </row>
    <row r="194" spans="2:2" hidden="1" x14ac:dyDescent="0.35">
      <c r="B194" s="623" t="s">
        <v>276</v>
      </c>
    </row>
    <row r="195" spans="2:2" hidden="1" x14ac:dyDescent="0.35">
      <c r="B195" s="551" t="s">
        <v>277</v>
      </c>
    </row>
    <row r="196" spans="2:2" hidden="1" x14ac:dyDescent="0.35">
      <c r="B196" s="624" t="s">
        <v>278</v>
      </c>
    </row>
    <row r="197" spans="2:2" hidden="1" x14ac:dyDescent="0.35">
      <c r="B197" s="625" t="s">
        <v>288</v>
      </c>
    </row>
    <row r="198" spans="2:2" hidden="1" x14ac:dyDescent="0.35">
      <c r="B198" s="626" t="s">
        <v>82</v>
      </c>
    </row>
    <row r="199" spans="2:2" hidden="1" x14ac:dyDescent="0.35">
      <c r="B199" s="543" t="s">
        <v>287</v>
      </c>
    </row>
    <row r="200" spans="2:2" hidden="1" x14ac:dyDescent="0.35">
      <c r="B200" s="627" t="s">
        <v>285</v>
      </c>
    </row>
    <row r="201" spans="2:2" hidden="1" x14ac:dyDescent="0.35"/>
    <row r="202" spans="2:2" hidden="1" x14ac:dyDescent="0.35"/>
    <row r="203" spans="2:2" hidden="1" x14ac:dyDescent="0.35"/>
    <row r="204" spans="2:2" hidden="1" x14ac:dyDescent="0.35"/>
    <row r="205" spans="2:2" hidden="1" x14ac:dyDescent="0.35"/>
    <row r="206" spans="2:2" hidden="1" x14ac:dyDescent="0.35"/>
    <row r="207" spans="2:2" hidden="1" x14ac:dyDescent="0.35"/>
  </sheetData>
  <sheetProtection algorithmName="SHA-512" hashValue="kYaUVO8mZhjteUzWFKf1r6l9ref+BUUFV4IwhR0JV34Lk+iOCMDXL7sbo6fvmvG4+wmNoXdwA7NYaFF1Kx3uIg==" saltValue="R1eJBiyd+q0DGnmjA7RmPA==" spinCount="100000" sheet="1" objects="1" scenarios="1"/>
  <mergeCells count="62">
    <mergeCell ref="A1:L1"/>
    <mergeCell ref="A4:L4"/>
    <mergeCell ref="A38:L38"/>
    <mergeCell ref="A47:L47"/>
    <mergeCell ref="A58:L58"/>
    <mergeCell ref="B2:K2"/>
    <mergeCell ref="B8:E8"/>
    <mergeCell ref="D6:D7"/>
    <mergeCell ref="E6:E7"/>
    <mergeCell ref="J6:J7"/>
    <mergeCell ref="K6:K7"/>
    <mergeCell ref="H8:K8"/>
    <mergeCell ref="D24:D25"/>
    <mergeCell ref="E24:E25"/>
    <mergeCell ref="B11:E11"/>
    <mergeCell ref="H73:K73"/>
    <mergeCell ref="D15:D16"/>
    <mergeCell ref="E15:E16"/>
    <mergeCell ref="B17:E17"/>
    <mergeCell ref="D40:D41"/>
    <mergeCell ref="E40:E41"/>
    <mergeCell ref="B42:E42"/>
    <mergeCell ref="J40:J41"/>
    <mergeCell ref="K40:K41"/>
    <mergeCell ref="H42:K42"/>
    <mergeCell ref="B20:E20"/>
    <mergeCell ref="J15:J16"/>
    <mergeCell ref="K15:K16"/>
    <mergeCell ref="H17:K17"/>
    <mergeCell ref="H20:K20"/>
    <mergeCell ref="A116:L116"/>
    <mergeCell ref="B26:E26"/>
    <mergeCell ref="B29:E29"/>
    <mergeCell ref="A32:L32"/>
    <mergeCell ref="K71:K72"/>
    <mergeCell ref="A69:L69"/>
    <mergeCell ref="D71:D72"/>
    <mergeCell ref="E71:E72"/>
    <mergeCell ref="D81:D82"/>
    <mergeCell ref="E81:E82"/>
    <mergeCell ref="B83:E83"/>
    <mergeCell ref="J81:J82"/>
    <mergeCell ref="K81:K82"/>
    <mergeCell ref="H83:K83"/>
    <mergeCell ref="B73:E73"/>
    <mergeCell ref="J71:J72"/>
    <mergeCell ref="A104:L104"/>
    <mergeCell ref="B106:E107"/>
    <mergeCell ref="A141:L141"/>
    <mergeCell ref="B153:E154"/>
    <mergeCell ref="B143:E144"/>
    <mergeCell ref="H143:K144"/>
    <mergeCell ref="A134:L134"/>
    <mergeCell ref="K118:K119"/>
    <mergeCell ref="H120:K120"/>
    <mergeCell ref="D127:D128"/>
    <mergeCell ref="E127:E128"/>
    <mergeCell ref="B129:E129"/>
    <mergeCell ref="D118:D119"/>
    <mergeCell ref="E118:E119"/>
    <mergeCell ref="B120:E120"/>
    <mergeCell ref="J118:J119"/>
  </mergeCells>
  <dataValidations count="7">
    <dataValidation type="list" allowBlank="1" showErrorMessage="1" prompt="Выбрать тип петли" sqref="C6" xr:uid="{00000000-0002-0000-2500-000000000000}">
      <formula1>"Для панелей толщиной 12 мм,Для панелей толщиной 15-16 мм,Для панелей толщиной 18-19 мм,Для панелей толщиной 22 мм,"</formula1>
    </dataValidation>
    <dataValidation type="list" allowBlank="1" showErrorMessage="1" prompt="Выбрать тип петли" sqref="I6" xr:uid="{00000000-0002-0000-2500-000001000000}">
      <formula1>"Белый,Коричневый,Черный,Бежевый,"</formula1>
    </dataValidation>
    <dataValidation type="list" allowBlank="1" showErrorMessage="1" prompt="Выбрать тип петли" sqref="C40" xr:uid="{00000000-0002-0000-2500-000002000000}">
      <formula1>"Rapid S DU 324 дина 20 мм,Rapid S DU 325 длина 30 мм,"</formula1>
    </dataValidation>
    <dataValidation allowBlank="1" showErrorMessage="1" prompt="Выбрать тип петли" sqref="I40 C71 I71 C81 C24 C118 I118 C127 B143 H143 B153 B106" xr:uid="{00000000-0002-0000-2500-000003000000}"/>
    <dataValidation type="list" allowBlank="1" showErrorMessage="1" prompt="Выбрать тип петли" sqref="C15" xr:uid="{00000000-0002-0000-2500-000004000000}">
      <formula1>"Черный,Серый,Никелированная,Белый,Коричневый,Орех,Бук,"</formula1>
    </dataValidation>
    <dataValidation type="list" allowBlank="1" showErrorMessage="1" prompt="Выбрать тип петли" sqref="I15" xr:uid="{00000000-0002-0000-2500-000005000000}">
      <formula1>"Коричневый,Серебристый,Черный,Серый,"</formula1>
    </dataValidation>
    <dataValidation type="list" allowBlank="1" showErrorMessage="1" prompt="Выбрать тип петли" sqref="I81" xr:uid="{00000000-0002-0000-2500-000006000000}">
      <formula1>"Серебристый,Белый,"</formula1>
    </dataValidation>
  </dataValidations>
  <hyperlinks>
    <hyperlink ref="B11:E11" location="'Соединительная фурнитура'!A50" display="Выбрать Rapid или Twister" xr:uid="{00000000-0004-0000-2500-000000000000}"/>
    <hyperlink ref="B20:E20" location="'Соединительная фурнитура'!A59" display="Выбор дюбеля" xr:uid="{00000000-0004-0000-2500-000001000000}"/>
    <hyperlink ref="H20:K20" location="'Соединительная фурнитура'!A59" display="Выбор дюбеля" xr:uid="{B9BA75D6-BF70-45CD-B7CE-80BBEBCA1CED}"/>
    <hyperlink ref="B29:E29" location="'Соединительная фурнитура'!A59" display="Выбор дюбеля" xr:uid="{6D057DE0-F851-4CE9-8F89-C42CEA9A6EB7}"/>
  </hyperlink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Лист29"/>
  <dimension ref="B2:F33"/>
  <sheetViews>
    <sheetView topLeftCell="A7" workbookViewId="0">
      <selection activeCell="E24" sqref="E24"/>
    </sheetView>
  </sheetViews>
  <sheetFormatPr defaultRowHeight="14.5" x14ac:dyDescent="0.35"/>
  <cols>
    <col min="2" max="2" width="33.54296875" customWidth="1"/>
    <col min="3" max="3" width="21.7265625" customWidth="1"/>
    <col min="4" max="4" width="15" customWidth="1"/>
    <col min="5" max="5" width="21.26953125" customWidth="1"/>
    <col min="6" max="6" width="20.453125" customWidth="1"/>
  </cols>
  <sheetData>
    <row r="2" spans="2:3" x14ac:dyDescent="0.35">
      <c r="B2" s="723" t="s">
        <v>275</v>
      </c>
      <c r="C2" s="723"/>
    </row>
    <row r="3" spans="2:3" x14ac:dyDescent="0.35">
      <c r="B3" s="28" t="s">
        <v>271</v>
      </c>
      <c r="C3" s="28">
        <v>9116019</v>
      </c>
    </row>
    <row r="4" spans="2:3" x14ac:dyDescent="0.35">
      <c r="B4" s="28" t="s">
        <v>272</v>
      </c>
      <c r="C4" s="204">
        <v>79462</v>
      </c>
    </row>
    <row r="5" spans="2:3" x14ac:dyDescent="0.35">
      <c r="B5" s="28" t="s">
        <v>274</v>
      </c>
      <c r="C5" s="204">
        <v>13962</v>
      </c>
    </row>
    <row r="6" spans="2:3" x14ac:dyDescent="0.35">
      <c r="B6" s="28" t="s">
        <v>273</v>
      </c>
      <c r="C6" s="28">
        <v>1048254</v>
      </c>
    </row>
    <row r="8" spans="2:3" x14ac:dyDescent="0.35">
      <c r="B8" s="723" t="s">
        <v>15</v>
      </c>
      <c r="C8" s="723"/>
    </row>
    <row r="9" spans="2:3" x14ac:dyDescent="0.35">
      <c r="B9" s="28" t="s">
        <v>69</v>
      </c>
      <c r="C9" s="28">
        <v>1008524</v>
      </c>
    </row>
    <row r="10" spans="2:3" x14ac:dyDescent="0.35">
      <c r="B10" s="28" t="s">
        <v>276</v>
      </c>
      <c r="C10" s="28">
        <v>1008525</v>
      </c>
    </row>
    <row r="11" spans="2:3" x14ac:dyDescent="0.35">
      <c r="B11" s="28" t="s">
        <v>277</v>
      </c>
      <c r="C11" s="28">
        <v>1009563</v>
      </c>
    </row>
    <row r="12" spans="2:3" x14ac:dyDescent="0.35">
      <c r="B12" s="28" t="s">
        <v>278</v>
      </c>
      <c r="C12" s="28">
        <v>1028226</v>
      </c>
    </row>
    <row r="14" spans="2:3" x14ac:dyDescent="0.35">
      <c r="B14" s="722"/>
      <c r="C14" s="722"/>
    </row>
    <row r="15" spans="2:3" x14ac:dyDescent="0.35">
      <c r="B15" s="28" t="s">
        <v>282</v>
      </c>
      <c r="C15" s="28">
        <v>9046180</v>
      </c>
    </row>
    <row r="16" spans="2:3" x14ac:dyDescent="0.35">
      <c r="B16" s="28" t="s">
        <v>283</v>
      </c>
      <c r="C16" s="28">
        <v>9046182</v>
      </c>
    </row>
    <row r="18" spans="2:6" x14ac:dyDescent="0.35">
      <c r="B18" s="722" t="s">
        <v>286</v>
      </c>
      <c r="C18" s="722"/>
      <c r="E18" s="722" t="s">
        <v>294</v>
      </c>
      <c r="F18" s="722"/>
    </row>
    <row r="19" spans="2:6" x14ac:dyDescent="0.35">
      <c r="B19" s="28" t="s">
        <v>285</v>
      </c>
      <c r="C19" s="28">
        <v>9117653</v>
      </c>
      <c r="E19" s="28" t="s">
        <v>285</v>
      </c>
      <c r="F19" s="28"/>
    </row>
    <row r="20" spans="2:6" x14ac:dyDescent="0.35">
      <c r="B20" s="82" t="s">
        <v>69</v>
      </c>
      <c r="C20" s="28">
        <v>9064890</v>
      </c>
      <c r="E20" s="82" t="s">
        <v>82</v>
      </c>
      <c r="F20" s="28">
        <v>9022077</v>
      </c>
    </row>
    <row r="21" spans="2:6" x14ac:dyDescent="0.35">
      <c r="B21" s="82" t="s">
        <v>276</v>
      </c>
      <c r="C21" s="28">
        <v>9066718</v>
      </c>
      <c r="E21" s="82" t="s">
        <v>276</v>
      </c>
      <c r="F21" s="28">
        <v>1016560</v>
      </c>
    </row>
    <row r="22" spans="2:6" x14ac:dyDescent="0.35">
      <c r="B22" s="28" t="s">
        <v>287</v>
      </c>
      <c r="C22" s="28">
        <v>9066716</v>
      </c>
      <c r="E22" s="649" t="s">
        <v>277</v>
      </c>
      <c r="F22" s="649">
        <v>1028915</v>
      </c>
    </row>
    <row r="23" spans="2:6" x14ac:dyDescent="0.35">
      <c r="B23" s="28" t="s">
        <v>288</v>
      </c>
      <c r="C23" s="28">
        <v>9067608</v>
      </c>
      <c r="E23" s="649" t="s">
        <v>629</v>
      </c>
      <c r="F23" s="649">
        <v>1016559</v>
      </c>
    </row>
    <row r="24" spans="2:6" x14ac:dyDescent="0.35">
      <c r="B24" s="387" t="s">
        <v>277</v>
      </c>
      <c r="C24" s="387">
        <v>9066720</v>
      </c>
      <c r="E24" s="58"/>
      <c r="F24" s="58"/>
    </row>
    <row r="25" spans="2:6" x14ac:dyDescent="0.35">
      <c r="B25" s="387" t="s">
        <v>629</v>
      </c>
      <c r="C25" s="387">
        <v>9066712</v>
      </c>
      <c r="E25" s="58"/>
      <c r="F25" s="58"/>
    </row>
    <row r="26" spans="2:6" x14ac:dyDescent="0.35">
      <c r="B26" s="58"/>
      <c r="C26" s="58"/>
      <c r="E26" s="58"/>
      <c r="F26" s="58"/>
    </row>
    <row r="28" spans="2:6" x14ac:dyDescent="0.35">
      <c r="B28" s="722" t="s">
        <v>299</v>
      </c>
      <c r="C28" s="722"/>
    </row>
    <row r="29" spans="2:6" x14ac:dyDescent="0.35">
      <c r="B29" s="28" t="s">
        <v>288</v>
      </c>
      <c r="C29" s="28">
        <v>1066290</v>
      </c>
      <c r="D29" s="28">
        <v>1066291</v>
      </c>
    </row>
    <row r="30" spans="2:6" x14ac:dyDescent="0.35">
      <c r="B30" s="28" t="s">
        <v>82</v>
      </c>
      <c r="C30" s="28">
        <v>1067732</v>
      </c>
      <c r="D30" s="28">
        <v>1067733</v>
      </c>
    </row>
    <row r="31" spans="2:6" x14ac:dyDescent="0.35">
      <c r="B31" s="82" t="s">
        <v>276</v>
      </c>
      <c r="C31" s="28">
        <v>1066293</v>
      </c>
      <c r="D31" s="28">
        <v>1066294</v>
      </c>
    </row>
    <row r="32" spans="2:6" x14ac:dyDescent="0.35">
      <c r="B32" s="28" t="s">
        <v>69</v>
      </c>
      <c r="C32" s="28">
        <v>1066339</v>
      </c>
      <c r="D32" s="28">
        <v>1066338</v>
      </c>
    </row>
    <row r="33" spans="2:4" x14ac:dyDescent="0.35">
      <c r="B33" s="28"/>
      <c r="C33" s="28" t="s">
        <v>300</v>
      </c>
      <c r="D33" s="28" t="s">
        <v>301</v>
      </c>
    </row>
  </sheetData>
  <mergeCells count="6">
    <mergeCell ref="E18:F18"/>
    <mergeCell ref="B28:C28"/>
    <mergeCell ref="B2:C2"/>
    <mergeCell ref="B8:C8"/>
    <mergeCell ref="B14:C14"/>
    <mergeCell ref="B18:C18"/>
  </mergeCell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Лист30">
    <tabColor rgb="FFC00000"/>
  </sheetPr>
  <dimension ref="A1:L46"/>
  <sheetViews>
    <sheetView showRowColHeaders="0" zoomScale="70" zoomScaleNormal="70" workbookViewId="0">
      <pane ySplit="1" topLeftCell="A2" activePane="bottomLeft" state="frozen"/>
      <selection pane="bottomLeft" activeCell="A13" sqref="A13:L13"/>
    </sheetView>
  </sheetViews>
  <sheetFormatPr defaultColWidth="9.1796875" defaultRowHeight="14.5" x14ac:dyDescent="0.35"/>
  <cols>
    <col min="1" max="1" width="6.6328125" style="13" customWidth="1"/>
    <col min="2" max="2" width="24.7265625" style="543" customWidth="1"/>
    <col min="3" max="3" width="60.6328125" style="13" customWidth="1"/>
    <col min="4" max="4" width="8.54296875" style="13" customWidth="1"/>
    <col min="5" max="5" width="16.54296875" style="13" customWidth="1"/>
    <col min="6" max="7" width="7.6328125" style="13" customWidth="1"/>
    <col min="8" max="8" width="24.7265625" style="543" customWidth="1"/>
    <col min="9" max="9" width="60.6328125" style="13" customWidth="1"/>
    <col min="10" max="10" width="8.54296875" style="13" customWidth="1"/>
    <col min="11" max="11" width="15.1796875" style="13" customWidth="1"/>
    <col min="12" max="16384" width="9.1796875" style="13"/>
  </cols>
  <sheetData>
    <row r="1" spans="1:12" s="192" customFormat="1" ht="69" customHeight="1" x14ac:dyDescent="0.35">
      <c r="A1" s="691" t="s">
        <v>302</v>
      </c>
      <c r="B1" s="691"/>
      <c r="C1" s="691"/>
      <c r="D1" s="691"/>
      <c r="E1" s="691"/>
      <c r="F1" s="691"/>
      <c r="G1" s="691"/>
      <c r="H1" s="691"/>
      <c r="I1" s="691"/>
      <c r="J1" s="691"/>
      <c r="K1" s="691"/>
      <c r="L1" s="691"/>
    </row>
    <row r="3" spans="1:12" s="201" customFormat="1" ht="24.75" customHeight="1" x14ac:dyDescent="0.55000000000000004">
      <c r="A3" s="691" t="s">
        <v>385</v>
      </c>
      <c r="B3" s="691"/>
      <c r="C3" s="691"/>
      <c r="D3" s="691"/>
      <c r="E3" s="691"/>
      <c r="F3" s="691"/>
      <c r="G3" s="691"/>
      <c r="H3" s="691"/>
      <c r="I3" s="691"/>
      <c r="J3" s="691"/>
      <c r="K3" s="691"/>
      <c r="L3" s="691"/>
    </row>
    <row r="4" spans="1:12" ht="86.5" customHeight="1" thickBot="1" x14ac:dyDescent="0.4"/>
    <row r="5" spans="1:12" ht="15.5" x14ac:dyDescent="0.35">
      <c r="B5" s="622"/>
      <c r="C5" s="81" t="s">
        <v>303</v>
      </c>
      <c r="D5" s="737">
        <v>1</v>
      </c>
      <c r="E5" s="739">
        <f>SUM(E9:E9)</f>
        <v>7543.1100000000006</v>
      </c>
      <c r="H5" s="622"/>
      <c r="I5" s="81" t="s">
        <v>721</v>
      </c>
      <c r="J5" s="737">
        <v>1</v>
      </c>
      <c r="K5" s="739">
        <f>SUM(K9:K9)</f>
        <v>40110.729999999996</v>
      </c>
    </row>
    <row r="6" spans="1:12" ht="15.5" x14ac:dyDescent="0.35">
      <c r="B6" s="621"/>
      <c r="C6" s="134"/>
      <c r="D6" s="738"/>
      <c r="E6" s="740"/>
      <c r="H6" s="621"/>
      <c r="I6" s="134"/>
      <c r="J6" s="738"/>
      <c r="K6" s="740"/>
    </row>
    <row r="7" spans="1:12" ht="15" thickBot="1" x14ac:dyDescent="0.4">
      <c r="B7" s="974"/>
      <c r="C7" s="975"/>
      <c r="D7" s="975"/>
      <c r="E7" s="976"/>
      <c r="H7" s="974"/>
      <c r="I7" s="975"/>
      <c r="J7" s="975"/>
      <c r="K7" s="976"/>
    </row>
    <row r="8" spans="1:12" x14ac:dyDescent="0.35">
      <c r="B8" s="548" t="s">
        <v>9</v>
      </c>
      <c r="C8" s="17" t="s">
        <v>10</v>
      </c>
      <c r="D8" s="17" t="s">
        <v>16</v>
      </c>
      <c r="E8" s="18" t="s">
        <v>11</v>
      </c>
      <c r="H8" s="548" t="s">
        <v>9</v>
      </c>
      <c r="I8" s="17" t="s">
        <v>10</v>
      </c>
      <c r="J8" s="17" t="s">
        <v>16</v>
      </c>
      <c r="K8" s="18" t="s">
        <v>11</v>
      </c>
    </row>
    <row r="9" spans="1:12" ht="30.5" customHeight="1" thickBot="1" x14ac:dyDescent="0.4">
      <c r="B9" s="541">
        <v>45555</v>
      </c>
      <c r="C9" s="438" t="str">
        <f>VLOOKUP(B9,Цены!$A:$B,2,0)</f>
        <v>Монтажное приспособление InnoFit 100 для InnoTech/InnoTech Atira</v>
      </c>
      <c r="D9" s="439">
        <f>D5</f>
        <v>1</v>
      </c>
      <c r="E9" s="432">
        <f>IFERROR(VLOOKUP(B9,Sale!$A:$E,5,0),VLOOKUP(B9,Цены!$A:$G,7,0))*D9</f>
        <v>7543.1100000000006</v>
      </c>
      <c r="H9" s="541">
        <v>9219678</v>
      </c>
      <c r="I9" s="438" t="str">
        <f>VLOOKUP(H9,Цены!$A:$B,2,0)</f>
        <v>Монтажное приспособление AvanFit 100 для AvanTech</v>
      </c>
      <c r="J9" s="439">
        <f>J5</f>
        <v>1</v>
      </c>
      <c r="K9" s="432">
        <f>IFERROR(VLOOKUP(H9,Sale!$A:$E,5,0),VLOOKUP(H9,Цены!$A:$G,7,0))*J9</f>
        <v>40110.729999999996</v>
      </c>
    </row>
    <row r="13" spans="1:12" s="201" customFormat="1" ht="24.75" customHeight="1" x14ac:dyDescent="0.55000000000000004">
      <c r="A13" s="691" t="s">
        <v>386</v>
      </c>
      <c r="B13" s="691"/>
      <c r="C13" s="691"/>
      <c r="D13" s="691"/>
      <c r="E13" s="691"/>
      <c r="F13" s="691"/>
      <c r="G13" s="691"/>
      <c r="H13" s="691"/>
      <c r="I13" s="691"/>
      <c r="J13" s="691"/>
      <c r="K13" s="691"/>
      <c r="L13" s="691"/>
    </row>
    <row r="14" spans="1:12" ht="171" customHeight="1" thickBot="1" x14ac:dyDescent="0.4"/>
    <row r="15" spans="1:12" ht="15.75" customHeight="1" x14ac:dyDescent="0.35">
      <c r="B15" s="622"/>
      <c r="C15" s="205" t="s">
        <v>505</v>
      </c>
      <c r="D15" s="737">
        <v>1</v>
      </c>
      <c r="E15" s="739">
        <f>SUM(E19:E19)</f>
        <v>253.17999999999995</v>
      </c>
      <c r="H15" s="622"/>
      <c r="I15" s="81" t="s">
        <v>504</v>
      </c>
      <c r="J15" s="737">
        <v>1</v>
      </c>
      <c r="K15" s="739">
        <f>SUM(K19:K19)</f>
        <v>1890.99</v>
      </c>
    </row>
    <row r="16" spans="1:12" ht="15.75" customHeight="1" x14ac:dyDescent="0.35">
      <c r="B16" s="621"/>
      <c r="C16" s="84"/>
      <c r="D16" s="738"/>
      <c r="E16" s="740"/>
      <c r="H16" s="621"/>
      <c r="I16" s="84"/>
      <c r="J16" s="738"/>
      <c r="K16" s="740"/>
    </row>
    <row r="17" spans="2:11" ht="15" thickBot="1" x14ac:dyDescent="0.4">
      <c r="B17" s="974"/>
      <c r="C17" s="975"/>
      <c r="D17" s="975"/>
      <c r="E17" s="976"/>
      <c r="H17" s="974"/>
      <c r="I17" s="975"/>
      <c r="J17" s="975"/>
      <c r="K17" s="976"/>
    </row>
    <row r="18" spans="2:11" x14ac:dyDescent="0.35">
      <c r="B18" s="548" t="s">
        <v>9</v>
      </c>
      <c r="C18" s="17" t="s">
        <v>10</v>
      </c>
      <c r="D18" s="17" t="s">
        <v>16</v>
      </c>
      <c r="E18" s="18" t="s">
        <v>11</v>
      </c>
      <c r="H18" s="548" t="s">
        <v>9</v>
      </c>
      <c r="I18" s="17" t="s">
        <v>10</v>
      </c>
      <c r="J18" s="17" t="s">
        <v>16</v>
      </c>
      <c r="K18" s="18" t="s">
        <v>11</v>
      </c>
    </row>
    <row r="19" spans="2:11" ht="30.5" customHeight="1" thickBot="1" x14ac:dyDescent="0.4">
      <c r="B19" s="541">
        <v>351</v>
      </c>
      <c r="C19" s="438" t="str">
        <f>VLOOKUP(B19,Цены!$A:$B,2,0)</f>
        <v>Разметочный шаблон MultiBlue</v>
      </c>
      <c r="D19" s="439">
        <f>D15</f>
        <v>1</v>
      </c>
      <c r="E19" s="432">
        <f>IFERROR(VLOOKUP(B19,Sale!$A:$E,5,0),VLOOKUP(B19,Цены!$A:$G,7,0))*D19</f>
        <v>253.17999999999995</v>
      </c>
      <c r="H19" s="541">
        <v>48771</v>
      </c>
      <c r="I19" s="438" t="str">
        <f>VLOOKUP(H19,Цены!$A:$B,2,0)</f>
        <v>Разметочный шаблон BlueJig Handle для ручек</v>
      </c>
      <c r="J19" s="439">
        <f>J15</f>
        <v>1</v>
      </c>
      <c r="K19" s="432">
        <f>IFERROR(VLOOKUP(H19,Sale!$A:$E,5,0),VLOOKUP(H19,Цены!$A:$G,7,0))*J19</f>
        <v>1890.99</v>
      </c>
    </row>
    <row r="23" spans="2:11" ht="170.5" customHeight="1" thickBot="1" x14ac:dyDescent="0.4"/>
    <row r="24" spans="2:11" ht="15.5" x14ac:dyDescent="0.35">
      <c r="B24" s="622"/>
      <c r="C24" s="205" t="s">
        <v>506</v>
      </c>
      <c r="D24" s="737">
        <v>1</v>
      </c>
      <c r="E24" s="739">
        <f>SUM(E28:E28)</f>
        <v>334.92000000000007</v>
      </c>
      <c r="H24" s="622"/>
      <c r="I24" s="205" t="s">
        <v>507</v>
      </c>
      <c r="J24" s="737">
        <v>1</v>
      </c>
      <c r="K24" s="739">
        <f>SUM(K28:K28)</f>
        <v>6774.9299999999994</v>
      </c>
    </row>
    <row r="25" spans="2:11" ht="15.5" x14ac:dyDescent="0.35">
      <c r="B25" s="621"/>
      <c r="C25" s="84"/>
      <c r="D25" s="738"/>
      <c r="E25" s="740"/>
      <c r="H25" s="621"/>
      <c r="I25" s="84"/>
      <c r="J25" s="738"/>
      <c r="K25" s="740"/>
    </row>
    <row r="26" spans="2:11" ht="15" thickBot="1" x14ac:dyDescent="0.4">
      <c r="B26" s="974"/>
      <c r="C26" s="975"/>
      <c r="D26" s="975"/>
      <c r="E26" s="976"/>
      <c r="H26" s="974"/>
      <c r="I26" s="975"/>
      <c r="J26" s="975"/>
      <c r="K26" s="976"/>
    </row>
    <row r="27" spans="2:11" x14ac:dyDescent="0.35">
      <c r="B27" s="548" t="s">
        <v>9</v>
      </c>
      <c r="C27" s="17" t="s">
        <v>10</v>
      </c>
      <c r="D27" s="17" t="s">
        <v>16</v>
      </c>
      <c r="E27" s="18" t="s">
        <v>11</v>
      </c>
      <c r="H27" s="548" t="s">
        <v>9</v>
      </c>
      <c r="I27" s="17" t="s">
        <v>10</v>
      </c>
      <c r="J27" s="17" t="s">
        <v>16</v>
      </c>
      <c r="K27" s="18" t="s">
        <v>11</v>
      </c>
    </row>
    <row r="28" spans="2:11" ht="30.5" customHeight="1" thickBot="1" x14ac:dyDescent="0.4">
      <c r="B28" s="541">
        <v>45150</v>
      </c>
      <c r="C28" s="438" t="str">
        <f>VLOOKUP(B28,Цены!$A:$B,2,0)</f>
        <v>Разметочный шаблон BlueJig Hinge для петель</v>
      </c>
      <c r="D28" s="439">
        <f>D24</f>
        <v>1</v>
      </c>
      <c r="E28" s="432">
        <f>IFERROR(VLOOKUP(B28,Sale!$A:$E,5,0),VLOOKUP(B28,Цены!$A:$G,7,0))*D28</f>
        <v>334.92000000000007</v>
      </c>
      <c r="H28" s="541">
        <v>9079402</v>
      </c>
      <c r="I28" s="438" t="str">
        <f>VLOOKUP(H28,Цены!$A:$B,2,0)</f>
        <v>Сверлильный кондуктор BlueJig Dowel для дюбелей стяжки Rastex 15/25</v>
      </c>
      <c r="J28" s="439">
        <f>J24</f>
        <v>1</v>
      </c>
      <c r="K28" s="432">
        <f>IFERROR(VLOOKUP(H28,Sale!$A:$E,5,0),VLOOKUP(H28,Цены!$A:$G,7,0))*J28</f>
        <v>6774.9299999999994</v>
      </c>
    </row>
    <row r="32" spans="2:11" ht="170.5" customHeight="1" thickBot="1" x14ac:dyDescent="0.4"/>
    <row r="33" spans="2:11" ht="29" x14ac:dyDescent="0.35">
      <c r="B33" s="622"/>
      <c r="C33" s="205" t="s">
        <v>508</v>
      </c>
      <c r="D33" s="737">
        <v>1</v>
      </c>
      <c r="E33" s="739">
        <f>SUM(E37:E37)</f>
        <v>2011.05</v>
      </c>
      <c r="H33" s="622"/>
      <c r="I33" s="206" t="s">
        <v>509</v>
      </c>
      <c r="J33" s="737">
        <v>1</v>
      </c>
      <c r="K33" s="739">
        <f>SUM(K37:K37)</f>
        <v>8696.9699999999993</v>
      </c>
    </row>
    <row r="34" spans="2:11" ht="15.5" x14ac:dyDescent="0.35">
      <c r="B34" s="621"/>
      <c r="C34" s="84"/>
      <c r="D34" s="738"/>
      <c r="E34" s="740"/>
      <c r="H34" s="621"/>
      <c r="I34" s="84"/>
      <c r="J34" s="738"/>
      <c r="K34" s="740"/>
    </row>
    <row r="35" spans="2:11" ht="15" thickBot="1" x14ac:dyDescent="0.4">
      <c r="B35" s="974"/>
      <c r="C35" s="975"/>
      <c r="D35" s="975"/>
      <c r="E35" s="976"/>
      <c r="H35" s="974"/>
      <c r="I35" s="975"/>
      <c r="J35" s="975"/>
      <c r="K35" s="976"/>
    </row>
    <row r="36" spans="2:11" x14ac:dyDescent="0.35">
      <c r="B36" s="548" t="s">
        <v>9</v>
      </c>
      <c r="C36" s="17" t="s">
        <v>10</v>
      </c>
      <c r="D36" s="17" t="s">
        <v>16</v>
      </c>
      <c r="E36" s="18" t="s">
        <v>11</v>
      </c>
      <c r="H36" s="548" t="s">
        <v>9</v>
      </c>
      <c r="I36" s="17" t="s">
        <v>10</v>
      </c>
      <c r="J36" s="17" t="s">
        <v>16</v>
      </c>
      <c r="K36" s="18" t="s">
        <v>11</v>
      </c>
    </row>
    <row r="37" spans="2:11" ht="46" customHeight="1" thickBot="1" x14ac:dyDescent="0.4">
      <c r="B37" s="541">
        <v>9084515</v>
      </c>
      <c r="C37" s="438" t="str">
        <f>VLOOKUP(B37,Цены!$A:$B,2,0)</f>
        <v>Сверлильный кондуктор для направляющих BlueJig Quadro EB20 Start</v>
      </c>
      <c r="D37" s="439">
        <f>D33</f>
        <v>1</v>
      </c>
      <c r="E37" s="432">
        <f>IFERROR(VLOOKUP(B37,Sale!$A:$E,5,0),VLOOKUP(B37,Цены!$A:$G,7,0))*D37</f>
        <v>2011.05</v>
      </c>
      <c r="H37" s="541">
        <v>9257321</v>
      </c>
      <c r="I37" s="438" t="str">
        <f>VLOOKUP(H37,Цены!$A:$B,2,0)</f>
        <v>Сверлильный кондуктор Practica 275 для задних стенок ящиков и коробов AvanTech YOU, с высотой боковины 101-251 мм</v>
      </c>
      <c r="J37" s="439">
        <f>J33</f>
        <v>1</v>
      </c>
      <c r="K37" s="432">
        <f>IFERROR(VLOOKUP(H37,Sale!$A:$E,5,0),VLOOKUP(H37,Цены!$A:$G,7,0))*J37</f>
        <v>8696.9699999999993</v>
      </c>
    </row>
    <row r="41" spans="2:11" ht="170.5" customHeight="1" thickBot="1" x14ac:dyDescent="0.4"/>
    <row r="42" spans="2:11" ht="15.5" x14ac:dyDescent="0.35">
      <c r="B42" s="622"/>
      <c r="C42" s="205" t="s">
        <v>510</v>
      </c>
      <c r="D42" s="737">
        <v>1</v>
      </c>
      <c r="E42" s="739">
        <f>SUM(E46:E46)</f>
        <v>1063.99</v>
      </c>
    </row>
    <row r="43" spans="2:11" ht="15.5" x14ac:dyDescent="0.35">
      <c r="B43" s="621"/>
      <c r="C43" s="84"/>
      <c r="D43" s="738"/>
      <c r="E43" s="740"/>
    </row>
    <row r="44" spans="2:11" ht="15" thickBot="1" x14ac:dyDescent="0.4">
      <c r="B44" s="974"/>
      <c r="C44" s="975"/>
      <c r="D44" s="975"/>
      <c r="E44" s="976"/>
    </row>
    <row r="45" spans="2:11" x14ac:dyDescent="0.35">
      <c r="B45" s="548" t="s">
        <v>9</v>
      </c>
      <c r="C45" s="17" t="s">
        <v>10</v>
      </c>
      <c r="D45" s="17" t="s">
        <v>16</v>
      </c>
      <c r="E45" s="18" t="s">
        <v>11</v>
      </c>
    </row>
    <row r="46" spans="2:11" ht="30.5" customHeight="1" thickBot="1" x14ac:dyDescent="0.4">
      <c r="B46" s="541">
        <v>9257327</v>
      </c>
      <c r="C46" s="438" t="str">
        <f>VLOOKUP(B46,Цены!$A:$B,2,0)</f>
        <v>Сверлильный шаблон для направляющих, пластик</v>
      </c>
      <c r="D46" s="439">
        <f>D42</f>
        <v>1</v>
      </c>
      <c r="E46" s="432">
        <f>IFERROR(VLOOKUP(B46,Sale!$A:$E,5,0),VLOOKUP(B46,Цены!$A:$G,7,0))*D46</f>
        <v>1063.99</v>
      </c>
    </row>
  </sheetData>
  <sheetProtection algorithmName="SHA-512" hashValue="e0baha6q5nU6htttlH2jrhn78SUfl1PGeTwH8scCVtk5VY8f6u/aOLOdtIrudVt3key17hY5eb1WB5H6Pfp/6Q==" saltValue="BcCwPsh3oGA3kiWbIFWbBw==" spinCount="100000" sheet="1" objects="1" scenarios="1"/>
  <mergeCells count="30">
    <mergeCell ref="A1:L1"/>
    <mergeCell ref="K15:K16"/>
    <mergeCell ref="J5:J6"/>
    <mergeCell ref="K5:K6"/>
    <mergeCell ref="H7:K7"/>
    <mergeCell ref="H17:K17"/>
    <mergeCell ref="D24:D25"/>
    <mergeCell ref="E24:E25"/>
    <mergeCell ref="A3:L3"/>
    <mergeCell ref="A13:L13"/>
    <mergeCell ref="B17:E17"/>
    <mergeCell ref="D5:D6"/>
    <mergeCell ref="E5:E6"/>
    <mergeCell ref="B7:E7"/>
    <mergeCell ref="D15:D16"/>
    <mergeCell ref="E15:E16"/>
    <mergeCell ref="J15:J16"/>
    <mergeCell ref="B44:E44"/>
    <mergeCell ref="B35:E35"/>
    <mergeCell ref="J33:J34"/>
    <mergeCell ref="K33:K34"/>
    <mergeCell ref="H35:K35"/>
    <mergeCell ref="D42:D43"/>
    <mergeCell ref="E42:E43"/>
    <mergeCell ref="B26:E26"/>
    <mergeCell ref="J24:J25"/>
    <mergeCell ref="K24:K25"/>
    <mergeCell ref="H26:K26"/>
    <mergeCell ref="D33:D34"/>
    <mergeCell ref="E33:E34"/>
  </mergeCells>
  <dataValidations count="1">
    <dataValidation allowBlank="1" showErrorMessage="1" prompt="Выбрать тип петли" sqref="C5 C15 I5 I15 C24 I24 C33 I33 C42" xr:uid="{00000000-0002-0000-2700-000000000000}"/>
  </dataValidation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Лист32">
    <tabColor rgb="FF800080"/>
  </sheetPr>
  <dimension ref="A1:L14"/>
  <sheetViews>
    <sheetView showRowColHeaders="0" zoomScale="70" zoomScaleNormal="70" workbookViewId="0">
      <pane ySplit="1" topLeftCell="A2" activePane="bottomLeft" state="frozen"/>
      <selection pane="bottomLeft" activeCell="H12" sqref="H12"/>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7" width="8.6328125" style="13" customWidth="1"/>
    <col min="8" max="8" width="24.7265625" style="543" customWidth="1"/>
    <col min="9" max="9" width="60.6328125" style="13" customWidth="1"/>
    <col min="10" max="10" width="8.54296875" style="13" customWidth="1"/>
    <col min="11" max="11" width="13.26953125" style="13" customWidth="1"/>
    <col min="12" max="16384" width="9.1796875" style="13"/>
  </cols>
  <sheetData>
    <row r="1" spans="1:12" s="192" customFormat="1" ht="68.25" customHeight="1" x14ac:dyDescent="0.35">
      <c r="A1" s="691" t="s">
        <v>342</v>
      </c>
      <c r="B1" s="691"/>
      <c r="C1" s="691"/>
      <c r="D1" s="691"/>
      <c r="E1" s="691"/>
      <c r="F1" s="691"/>
      <c r="G1" s="691"/>
      <c r="H1" s="691"/>
      <c r="I1" s="691"/>
      <c r="J1" s="691"/>
      <c r="K1" s="691"/>
      <c r="L1" s="691"/>
    </row>
    <row r="2" spans="1:12" ht="68.25" customHeight="1" thickBot="1" x14ac:dyDescent="0.4">
      <c r="C2" s="69"/>
      <c r="I2" s="69"/>
    </row>
    <row r="3" spans="1:12" x14ac:dyDescent="0.35">
      <c r="B3" s="548" t="s">
        <v>9</v>
      </c>
      <c r="C3" s="17" t="s">
        <v>10</v>
      </c>
      <c r="D3" s="17" t="s">
        <v>16</v>
      </c>
      <c r="E3" s="18" t="s">
        <v>11</v>
      </c>
      <c r="H3" s="548" t="s">
        <v>9</v>
      </c>
      <c r="I3" s="17" t="s">
        <v>10</v>
      </c>
      <c r="J3" s="17" t="s">
        <v>16</v>
      </c>
      <c r="K3" s="18" t="s">
        <v>11</v>
      </c>
    </row>
    <row r="4" spans="1:12" ht="30.5" customHeight="1" thickBot="1" x14ac:dyDescent="0.4">
      <c r="B4" s="541">
        <v>9061704</v>
      </c>
      <c r="C4" s="530" t="str">
        <f>VLOOKUP(B4,Цены!$A:$B,2,0)</f>
        <v>Штанга для вешалок 30х15х0,7 мм, L3000 мм, сталь, цвет серый титан</v>
      </c>
      <c r="D4" s="531">
        <v>1</v>
      </c>
      <c r="E4" s="480">
        <f>IFERROR(VLOOKUP(B4,Sale!$A:$E,5,0),VLOOKUP(B4,Цены!$A:$G,7,0))*D4</f>
        <v>1612.4899999999998</v>
      </c>
      <c r="H4" s="541">
        <v>9056579</v>
      </c>
      <c r="I4" s="458" t="str">
        <f>VLOOKUP(H4,Цены!$A:$B,2,0)</f>
        <v>Штангодержатель SL 322, цинковое литье, никелированный</v>
      </c>
      <c r="J4" s="434">
        <v>1</v>
      </c>
      <c r="K4" s="432">
        <f>IFERROR(VLOOKUP(H4,Sale!$A:$E,5,0),VLOOKUP(H4,Цены!$A:$G,7,0))*J4</f>
        <v>42.669999999999995</v>
      </c>
    </row>
    <row r="5" spans="1:12" ht="30.5" customHeight="1" x14ac:dyDescent="0.35">
      <c r="F5" s="107"/>
      <c r="G5" s="107"/>
    </row>
    <row r="7" spans="1:12" ht="86.25" customHeight="1" thickBot="1" x14ac:dyDescent="0.4">
      <c r="C7" s="69"/>
      <c r="I7" s="69"/>
    </row>
    <row r="8" spans="1:12" x14ac:dyDescent="0.35">
      <c r="B8" s="548" t="s">
        <v>9</v>
      </c>
      <c r="C8" s="17" t="s">
        <v>10</v>
      </c>
      <c r="D8" s="17" t="s">
        <v>16</v>
      </c>
      <c r="E8" s="18" t="s">
        <v>11</v>
      </c>
      <c r="H8" s="548" t="s">
        <v>9</v>
      </c>
      <c r="I8" s="17" t="s">
        <v>10</v>
      </c>
      <c r="J8" s="17" t="s">
        <v>16</v>
      </c>
      <c r="K8" s="18" t="s">
        <v>11</v>
      </c>
    </row>
    <row r="9" spans="1:12" ht="30.5" customHeight="1" thickBot="1" x14ac:dyDescent="0.4">
      <c r="B9" s="541">
        <v>9056568</v>
      </c>
      <c r="C9" s="438" t="str">
        <f>VLOOKUP(B9,Цены!$A:$B,2,0)</f>
        <v>Штангодержатель SL 786, цинковое литье, никелированный</v>
      </c>
      <c r="D9" s="434">
        <v>1</v>
      </c>
      <c r="E9" s="432">
        <f>IFERROR(VLOOKUP(B9,Sale!$A:$E,5,0),VLOOKUP(B9,Цены!$A:$G,7,0))*D9</f>
        <v>73.22999999999999</v>
      </c>
      <c r="H9" s="541">
        <v>9056573</v>
      </c>
      <c r="I9" s="438" t="str">
        <f>VLOOKUP(H9,Цены!$A:$B,2,0)</f>
        <v>Штангодержатель SL 323, цинковое литье, никелированный</v>
      </c>
      <c r="J9" s="434">
        <v>1</v>
      </c>
      <c r="K9" s="432">
        <f>IFERROR(VLOOKUP(H9,Sale!$A:$E,5,0),VLOOKUP(H9,Цены!$A:$G,7,0))*J9</f>
        <v>49.74</v>
      </c>
    </row>
    <row r="12" spans="1:12" ht="86.25" customHeight="1" thickBot="1" x14ac:dyDescent="0.4">
      <c r="C12" s="69"/>
    </row>
    <row r="13" spans="1:12" x14ac:dyDescent="0.35">
      <c r="B13" s="548" t="s">
        <v>9</v>
      </c>
      <c r="C13" s="17" t="s">
        <v>10</v>
      </c>
      <c r="D13" s="17" t="s">
        <v>16</v>
      </c>
      <c r="E13" s="18" t="s">
        <v>11</v>
      </c>
    </row>
    <row r="14" spans="1:12" ht="30.5" customHeight="1" thickBot="1" x14ac:dyDescent="0.4">
      <c r="B14" s="541">
        <v>1066631</v>
      </c>
      <c r="C14" s="438" t="str">
        <f>VLOOKUP(B14,Цены!$A:$B,2,0)</f>
        <v>Штангодержатель средний SL 781, цинковое литье, никелированный</v>
      </c>
      <c r="D14" s="434">
        <v>1</v>
      </c>
      <c r="E14" s="432">
        <f>IFERROR(VLOOKUP(B14,Sale!$A:$E,5,0),VLOOKUP(B14,Цены!$A:$G,7,0))*D14</f>
        <v>111.37</v>
      </c>
    </row>
  </sheetData>
  <sheetProtection algorithmName="SHA-512" hashValue="RdxTiilCHYSWNk4VmJgd8TzLTC2ACN7sf0Tb278sGG7AW9rJDtNS/lrZkfK6ea/kkIQkHXYRP7xzWNCapbc9tQ==" saltValue="MN+gV2r9x9rCvZE9ygcoHQ==" spinCount="100000" sheet="1" objects="1" scenarios="1"/>
  <mergeCells count="1">
    <mergeCell ref="A1:L1"/>
  </mergeCells>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288E4-B865-4773-86AF-94AFEAFC4EEB}">
  <sheetPr codeName="Лист2"/>
  <dimension ref="A1:C9"/>
  <sheetViews>
    <sheetView workbookViewId="0">
      <selection activeCell="A10" sqref="A10"/>
    </sheetView>
  </sheetViews>
  <sheetFormatPr defaultRowHeight="14.5" x14ac:dyDescent="0.35"/>
  <cols>
    <col min="1" max="1" width="23.7265625" bestFit="1" customWidth="1"/>
  </cols>
  <sheetData>
    <row r="1" spans="1:3" x14ac:dyDescent="0.35">
      <c r="B1" t="s">
        <v>300</v>
      </c>
      <c r="C1" t="s">
        <v>301</v>
      </c>
    </row>
    <row r="2" spans="1:3" x14ac:dyDescent="0.35">
      <c r="A2" t="s">
        <v>512</v>
      </c>
      <c r="B2">
        <v>21575</v>
      </c>
      <c r="C2">
        <v>21698</v>
      </c>
    </row>
    <row r="3" spans="1:3" x14ac:dyDescent="0.35">
      <c r="A3" t="s">
        <v>513</v>
      </c>
      <c r="B3">
        <v>21577</v>
      </c>
      <c r="C3">
        <v>21699</v>
      </c>
    </row>
    <row r="4" spans="1:3" x14ac:dyDescent="0.35">
      <c r="A4" t="s">
        <v>514</v>
      </c>
      <c r="B4">
        <v>21579</v>
      </c>
      <c r="C4">
        <v>21700</v>
      </c>
    </row>
    <row r="5" spans="1:3" x14ac:dyDescent="0.35">
      <c r="A5" t="s">
        <v>515</v>
      </c>
      <c r="B5">
        <v>21581</v>
      </c>
      <c r="C5">
        <v>21701</v>
      </c>
    </row>
    <row r="8" spans="1:3" x14ac:dyDescent="0.35">
      <c r="A8" t="s">
        <v>605</v>
      </c>
      <c r="B8" s="222">
        <v>45025</v>
      </c>
    </row>
    <row r="9" spans="1:3" x14ac:dyDescent="0.35">
      <c r="A9" t="s">
        <v>606</v>
      </c>
      <c r="B9">
        <v>45026</v>
      </c>
    </row>
  </sheetData>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05ADF8-872E-4181-8F87-3383BEDF84C4}">
  <sheetPr codeName="Лист46">
    <tabColor rgb="FF339966"/>
  </sheetPr>
  <dimension ref="A1:R36"/>
  <sheetViews>
    <sheetView showRowColHeaders="0" zoomScale="70" zoomScaleNormal="70" workbookViewId="0">
      <pane ySplit="1" topLeftCell="A32" activePane="bottomLeft" state="frozen"/>
      <selection pane="bottomLeft" activeCell="M9" sqref="M9"/>
    </sheetView>
  </sheetViews>
  <sheetFormatPr defaultColWidth="9.1796875" defaultRowHeight="14.5" x14ac:dyDescent="0.35"/>
  <cols>
    <col min="1" max="1" width="13.26953125" style="13" customWidth="1"/>
    <col min="2" max="2" width="24.7265625" style="543" customWidth="1"/>
    <col min="3" max="3" width="60.6328125" style="13" customWidth="1"/>
    <col min="4" max="4" width="8.54296875" style="13" customWidth="1"/>
    <col min="5" max="5" width="13.26953125" style="13" customWidth="1"/>
    <col min="6" max="11" width="9.1796875" style="13"/>
    <col min="12" max="12" width="19" style="13" customWidth="1"/>
    <col min="13" max="16384" width="9.1796875" style="13"/>
  </cols>
  <sheetData>
    <row r="1" spans="1:18" s="192" customFormat="1" ht="70.5" customHeight="1" x14ac:dyDescent="0.35">
      <c r="A1" s="691" t="s">
        <v>517</v>
      </c>
      <c r="B1" s="691"/>
      <c r="C1" s="691"/>
      <c r="D1" s="691"/>
      <c r="E1" s="691"/>
      <c r="F1" s="691"/>
      <c r="G1" s="691"/>
      <c r="H1" s="691"/>
      <c r="I1" s="691"/>
      <c r="J1" s="691"/>
      <c r="K1" s="691"/>
      <c r="L1" s="691"/>
      <c r="M1" s="691"/>
      <c r="N1" s="691"/>
      <c r="O1" s="691"/>
      <c r="P1" s="691"/>
      <c r="Q1" s="691"/>
      <c r="R1" s="691"/>
    </row>
    <row r="2" spans="1:18" s="209" customFormat="1" ht="22.5" customHeight="1" x14ac:dyDescent="0.35">
      <c r="A2" s="208"/>
      <c r="B2" s="601"/>
      <c r="C2" s="208"/>
      <c r="D2" s="208"/>
      <c r="E2" s="208"/>
      <c r="F2" s="208"/>
      <c r="G2" s="208"/>
      <c r="H2" s="208"/>
      <c r="I2" s="208"/>
      <c r="J2" s="208"/>
      <c r="K2" s="208"/>
    </row>
    <row r="3" spans="1:18" s="192" customFormat="1" ht="26" customHeight="1" x14ac:dyDescent="0.35">
      <c r="A3" s="691" t="s">
        <v>516</v>
      </c>
      <c r="B3" s="691"/>
      <c r="C3" s="691"/>
      <c r="D3" s="691"/>
      <c r="E3" s="691"/>
      <c r="F3" s="691"/>
      <c r="G3" s="691"/>
      <c r="H3" s="691"/>
      <c r="I3" s="691"/>
      <c r="J3" s="691"/>
      <c r="K3" s="691"/>
      <c r="L3" s="691"/>
      <c r="M3" s="691"/>
      <c r="N3" s="691"/>
      <c r="O3" s="691"/>
      <c r="P3" s="691"/>
      <c r="Q3" s="691"/>
      <c r="R3" s="691"/>
    </row>
    <row r="4" spans="1:18" ht="172.5" customHeight="1" thickBot="1" x14ac:dyDescent="0.4">
      <c r="B4" s="557"/>
      <c r="C4" s="86"/>
      <c r="D4" s="26"/>
      <c r="E4" s="26"/>
      <c r="L4" s="37"/>
    </row>
    <row r="5" spans="1:18" ht="18.75" customHeight="1" x14ac:dyDescent="0.35">
      <c r="B5" s="989" t="s">
        <v>511</v>
      </c>
      <c r="C5" s="207" t="s">
        <v>512</v>
      </c>
      <c r="D5" s="737">
        <v>1</v>
      </c>
      <c r="E5" s="734">
        <f>SUM(E9:E10)</f>
        <v>3573.36</v>
      </c>
    </row>
    <row r="6" spans="1:18" ht="18.75" customHeight="1" thickBot="1" x14ac:dyDescent="0.4">
      <c r="B6" s="990"/>
      <c r="C6" s="141"/>
      <c r="D6" s="790"/>
      <c r="E6" s="779"/>
    </row>
    <row r="7" spans="1:18" ht="18.75" customHeight="1" thickBot="1" x14ac:dyDescent="0.4">
      <c r="B7" s="757"/>
      <c r="C7" s="758"/>
      <c r="D7" s="758"/>
      <c r="E7" s="759"/>
    </row>
    <row r="8" spans="1:18" x14ac:dyDescent="0.35">
      <c r="B8" s="548" t="s">
        <v>9</v>
      </c>
      <c r="C8" s="17" t="s">
        <v>10</v>
      </c>
      <c r="D8" s="17" t="s">
        <v>16</v>
      </c>
      <c r="E8" s="18" t="s">
        <v>11</v>
      </c>
    </row>
    <row r="9" spans="1:18" ht="30.5" customHeight="1" x14ac:dyDescent="0.35">
      <c r="B9" s="540">
        <f>VLOOKUP(C5,Flap!$A$2:$C$5,2,0)</f>
        <v>21575</v>
      </c>
      <c r="C9" s="455" t="str">
        <f>VLOOKUP(B9,Цены!$A:$B,2,0)</f>
        <v>Кронштейн нижний Klassik D/290, H290-340, левый</v>
      </c>
      <c r="D9" s="428">
        <f>D5</f>
        <v>1</v>
      </c>
      <c r="E9" s="426">
        <f>IFERROR(VLOOKUP(B9,Sale!$A:$E,5,0),VLOOKUP(B9,Цены!$A:$G,7,0))*D9</f>
        <v>1786.68</v>
      </c>
    </row>
    <row r="10" spans="1:18" ht="30.5" customHeight="1" thickBot="1" x14ac:dyDescent="0.4">
      <c r="B10" s="541">
        <f>VLOOKUP(C5,Flap!$A$2:$C$5,3,0)</f>
        <v>21698</v>
      </c>
      <c r="C10" s="460" t="str">
        <f>VLOOKUP(B10,Цены!$A:$B,2,0)</f>
        <v>Кронштейн нижний Klassik D/290, H290-340, правый</v>
      </c>
      <c r="D10" s="454">
        <f>D5</f>
        <v>1</v>
      </c>
      <c r="E10" s="432">
        <f>IFERROR(VLOOKUP(B10,Sale!$A:$E,5,0),VLOOKUP(B10,Цены!$A:$G,7,0))*D10</f>
        <v>1786.68</v>
      </c>
    </row>
    <row r="12" spans="1:18" x14ac:dyDescent="0.35">
      <c r="B12" s="553"/>
      <c r="C12" s="32"/>
      <c r="D12" s="32"/>
      <c r="E12" s="32"/>
      <c r="F12" s="32"/>
      <c r="G12" s="32"/>
      <c r="H12" s="32"/>
      <c r="I12" s="32"/>
      <c r="J12" s="32"/>
      <c r="K12" s="32"/>
    </row>
    <row r="14" spans="1:18" s="210" customFormat="1" ht="28.5" x14ac:dyDescent="0.35">
      <c r="A14" s="988" t="s">
        <v>518</v>
      </c>
      <c r="B14" s="988"/>
      <c r="C14" s="988"/>
      <c r="D14" s="988"/>
      <c r="E14" s="988"/>
      <c r="F14" s="988"/>
      <c r="G14" s="988"/>
      <c r="H14" s="988"/>
      <c r="I14" s="988"/>
      <c r="J14" s="988"/>
      <c r="K14" s="988"/>
      <c r="L14" s="988"/>
      <c r="M14" s="988"/>
      <c r="N14" s="988"/>
      <c r="O14" s="988"/>
      <c r="P14" s="988"/>
      <c r="Q14" s="988"/>
      <c r="R14" s="988"/>
    </row>
    <row r="15" spans="1:18" ht="173" customHeight="1" thickBot="1" x14ac:dyDescent="0.4">
      <c r="B15" s="557"/>
      <c r="C15" s="86"/>
      <c r="D15" s="26"/>
      <c r="E15" s="26"/>
      <c r="L15" s="37"/>
    </row>
    <row r="16" spans="1:18" x14ac:dyDescent="0.35">
      <c r="B16" s="628" t="s">
        <v>9</v>
      </c>
      <c r="C16" s="211" t="s">
        <v>10</v>
      </c>
      <c r="D16" s="211" t="s">
        <v>16</v>
      </c>
      <c r="E16" s="212" t="s">
        <v>11</v>
      </c>
    </row>
    <row r="17" spans="1:18" ht="30.5" customHeight="1" thickBot="1" x14ac:dyDescent="0.4">
      <c r="B17" s="629">
        <v>13235</v>
      </c>
      <c r="C17" s="529" t="str">
        <f>VLOOKUP(B17,Цены!$A:$B,2,0)</f>
        <v>Кронштейн нижний KH, L250</v>
      </c>
      <c r="D17" s="687">
        <v>1</v>
      </c>
      <c r="E17" s="497">
        <f>IFERROR(VLOOKUP(B17,Sale!$A:$E,5,0),VLOOKUP(B17,Цены!$A:$G,7,0))*D17</f>
        <v>368.8</v>
      </c>
    </row>
    <row r="20" spans="1:18" s="210" customFormat="1" ht="68" customHeight="1" x14ac:dyDescent="0.35">
      <c r="A20" s="988" t="s">
        <v>603</v>
      </c>
      <c r="B20" s="988"/>
      <c r="C20" s="988"/>
      <c r="D20" s="988"/>
      <c r="E20" s="988"/>
      <c r="F20" s="988"/>
      <c r="G20" s="988"/>
      <c r="H20" s="988"/>
      <c r="I20" s="988"/>
      <c r="J20" s="988"/>
      <c r="K20" s="988"/>
      <c r="L20" s="988"/>
      <c r="M20" s="988"/>
      <c r="N20" s="988"/>
      <c r="O20" s="988"/>
      <c r="P20" s="988"/>
      <c r="Q20" s="988"/>
      <c r="R20" s="988"/>
    </row>
    <row r="21" spans="1:18" ht="172" customHeight="1" thickBot="1" x14ac:dyDescent="0.4">
      <c r="B21" s="557"/>
      <c r="C21" s="86"/>
      <c r="D21" s="26"/>
      <c r="E21" s="26"/>
    </row>
    <row r="22" spans="1:18" ht="18.5" customHeight="1" x14ac:dyDescent="0.35">
      <c r="B22" s="989" t="s">
        <v>604</v>
      </c>
      <c r="C22" s="207" t="s">
        <v>605</v>
      </c>
      <c r="D22" s="737">
        <v>1</v>
      </c>
      <c r="E22" s="734">
        <f>SUM(E26:E26)</f>
        <v>2417.6899999999996</v>
      </c>
    </row>
    <row r="23" spans="1:18" ht="16" thickBot="1" x14ac:dyDescent="0.4">
      <c r="B23" s="990"/>
      <c r="C23" s="324"/>
      <c r="D23" s="790"/>
      <c r="E23" s="779"/>
    </row>
    <row r="24" spans="1:18" ht="15" thickBot="1" x14ac:dyDescent="0.4">
      <c r="B24" s="757"/>
      <c r="C24" s="758"/>
      <c r="D24" s="758"/>
      <c r="E24" s="759"/>
    </row>
    <row r="25" spans="1:18" x14ac:dyDescent="0.35">
      <c r="B25" s="548" t="s">
        <v>9</v>
      </c>
      <c r="C25" s="17" t="s">
        <v>10</v>
      </c>
      <c r="D25" s="17" t="s">
        <v>16</v>
      </c>
      <c r="E25" s="18" t="s">
        <v>11</v>
      </c>
    </row>
    <row r="26" spans="1:18" ht="30.5" customHeight="1" thickBot="1" x14ac:dyDescent="0.4">
      <c r="B26" s="541">
        <f>VLOOKUP(C22,Flap!$A$8:$B$9,2,0)</f>
        <v>45025</v>
      </c>
      <c r="C26" s="458" t="str">
        <f>VLOOKUP(B26,Цены!$A:$B,2,0)</f>
        <v>Комплект фурнитуры для подъемно-задвижных створок Lift Up, толщина створки 15-16 мм, пластик, цвет серый</v>
      </c>
      <c r="D26" s="454">
        <f>D22</f>
        <v>1</v>
      </c>
      <c r="E26" s="432">
        <f>IFERROR(VLOOKUP(B26,Sale!$A:$E,5,0),VLOOKUP(B26,Цены!$A:$G,7,0))*D26</f>
        <v>2417.6899999999996</v>
      </c>
    </row>
    <row r="29" spans="1:18" s="210" customFormat="1" ht="68" customHeight="1" x14ac:dyDescent="0.35">
      <c r="A29" s="988" t="s">
        <v>607</v>
      </c>
      <c r="B29" s="988"/>
      <c r="C29" s="988"/>
      <c r="D29" s="988"/>
      <c r="E29" s="988"/>
      <c r="F29" s="988"/>
      <c r="G29" s="988"/>
      <c r="H29" s="988"/>
      <c r="I29" s="988"/>
      <c r="J29" s="988"/>
      <c r="K29" s="988"/>
      <c r="L29" s="988"/>
      <c r="M29" s="988"/>
      <c r="N29" s="988"/>
      <c r="O29" s="988"/>
      <c r="P29" s="988"/>
      <c r="Q29" s="988"/>
      <c r="R29" s="988"/>
    </row>
    <row r="30" spans="1:18" ht="172" customHeight="1" thickBot="1" x14ac:dyDescent="0.4">
      <c r="B30" s="557"/>
      <c r="C30" s="86"/>
      <c r="D30" s="26"/>
      <c r="E30" s="26"/>
    </row>
    <row r="31" spans="1:18" x14ac:dyDescent="0.35">
      <c r="B31" s="991"/>
      <c r="C31" s="992"/>
      <c r="D31" s="737">
        <v>1</v>
      </c>
      <c r="E31" s="739">
        <f>SUM(E35:E35)</f>
        <v>520.18999999999994</v>
      </c>
    </row>
    <row r="32" spans="1:18" x14ac:dyDescent="0.35">
      <c r="B32" s="993"/>
      <c r="C32" s="994"/>
      <c r="D32" s="738"/>
      <c r="E32" s="740"/>
    </row>
    <row r="33" spans="2:5" x14ac:dyDescent="0.35">
      <c r="B33" s="862"/>
      <c r="C33" s="863"/>
      <c r="D33" s="863"/>
      <c r="E33" s="864"/>
    </row>
    <row r="34" spans="2:5" x14ac:dyDescent="0.35">
      <c r="B34" s="558" t="s">
        <v>9</v>
      </c>
      <c r="C34" s="35" t="s">
        <v>10</v>
      </c>
      <c r="D34" s="35" t="s">
        <v>16</v>
      </c>
      <c r="E34" s="49" t="s">
        <v>11</v>
      </c>
    </row>
    <row r="35" spans="2:5" ht="30.5" customHeight="1" x14ac:dyDescent="0.35">
      <c r="B35" s="540">
        <v>1001142</v>
      </c>
      <c r="C35" s="455" t="str">
        <f>VLOOKUP(B35,Цены!$A:$B,2,0)</f>
        <v>Подъемный механизм Lift Junior, угол открывания 75°, левый, сталь никелированная</v>
      </c>
      <c r="D35" s="428">
        <f>D31</f>
        <v>1</v>
      </c>
      <c r="E35" s="426">
        <f>IFERROR(VLOOKUP(B35,Sale!$A:$E,5,0),VLOOKUP(B35,Цены!$A:$G,7,0))*D35</f>
        <v>520.18999999999994</v>
      </c>
    </row>
    <row r="36" spans="2:5" ht="30.5" customHeight="1" thickBot="1" x14ac:dyDescent="0.4">
      <c r="B36" s="541">
        <v>1001143</v>
      </c>
      <c r="C36" s="458" t="str">
        <f>VLOOKUP(B36,Цены!$A:$B,2,0)</f>
        <v>Подъемный механизм Lift Junior, угол открывания 75°, правый, сталь никелированная</v>
      </c>
      <c r="D36" s="454">
        <f>D31</f>
        <v>1</v>
      </c>
      <c r="E36" s="432">
        <f>IFERROR(VLOOKUP(B36,Sale!$A:$E,5,0),VLOOKUP(B36,Цены!$A:$G,7,0))*D36</f>
        <v>520.18999999999994</v>
      </c>
    </row>
  </sheetData>
  <sheetProtection algorithmName="SHA-512" hashValue="AuE0U87+ta/S5tDye9qpK9gkBC2sHpUTOAcHxVhc21HBYQzKIxrl2IProp+ch4IRor0kYBfVM3UQqpB0a0ykuQ==" saltValue="/YjvN67344BwWZY18AKkfg==" spinCount="100000" sheet="1" objects="1" scenarios="1"/>
  <mergeCells count="17">
    <mergeCell ref="A29:R29"/>
    <mergeCell ref="B31:C32"/>
    <mergeCell ref="D31:D32"/>
    <mergeCell ref="E31:E32"/>
    <mergeCell ref="B33:E33"/>
    <mergeCell ref="A20:R20"/>
    <mergeCell ref="B22:B23"/>
    <mergeCell ref="D22:D23"/>
    <mergeCell ref="E22:E23"/>
    <mergeCell ref="B24:E24"/>
    <mergeCell ref="A1:R1"/>
    <mergeCell ref="A3:R3"/>
    <mergeCell ref="A14:R14"/>
    <mergeCell ref="D5:D6"/>
    <mergeCell ref="E5:E6"/>
    <mergeCell ref="B7:E7"/>
    <mergeCell ref="B5:B6"/>
  </mergeCells>
  <dataValidations count="2">
    <dataValidation type="list" allowBlank="1" showErrorMessage="1" prompt="Выбрать тип петли" sqref="C5" xr:uid="{EEFD38DA-6E13-44C1-8497-9579A8D8C526}">
      <formula1>"290мм - 340мм,"</formula1>
    </dataValidation>
    <dataValidation type="list" allowBlank="1" showErrorMessage="1" prompt="Выбрать тип петли" sqref="C22" xr:uid="{26967C31-9E03-45CE-A32E-5B73CABFA319}">
      <formula1>"Фасад толщиной 15-16 мм,Фасад толщиной 18-19 мм,"</formula1>
    </dataValidation>
  </dataValidation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DF04CB4B-8AAF-4645-93D3-E77AA37F0222}">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40</vt:i4>
      </vt:variant>
    </vt:vector>
  </HeadingPairs>
  <TitlesOfParts>
    <vt:vector size="40" baseType="lpstr">
      <vt:lpstr>Help</vt:lpstr>
      <vt:lpstr>Цены</vt:lpstr>
      <vt:lpstr>Sale</vt:lpstr>
      <vt:lpstr>Main</vt:lpstr>
      <vt:lpstr>Sensys</vt:lpstr>
      <vt:lpstr>Sensys Black</vt:lpstr>
      <vt:lpstr>Sensys glass door</vt:lpstr>
      <vt:lpstr>Intermat</vt:lpstr>
      <vt:lpstr>SlideOn</vt:lpstr>
      <vt:lpstr>Спец.Петли</vt:lpstr>
      <vt:lpstr>Veosys</vt:lpstr>
      <vt:lpstr>ComfortSpin</vt:lpstr>
      <vt:lpstr>AvanTech YOU</vt:lpstr>
      <vt:lpstr>DrawerSystem</vt:lpstr>
      <vt:lpstr>AVT</vt:lpstr>
      <vt:lpstr>Организации</vt:lpstr>
      <vt:lpstr>InnoTech Atira</vt:lpstr>
      <vt:lpstr>Atira</vt:lpstr>
      <vt:lpstr>Cargo IQ</vt:lpstr>
      <vt:lpstr>Системы сортировки мусора</vt:lpstr>
      <vt:lpstr>Системы сортировки белья</vt:lpstr>
      <vt:lpstr>Actro 5D</vt:lpstr>
      <vt:lpstr>Actro|Quadro YOU</vt:lpstr>
      <vt:lpstr>Quadro</vt:lpstr>
      <vt:lpstr>TL XL</vt:lpstr>
      <vt:lpstr>TL L</vt:lpstr>
      <vt:lpstr>TL 27</vt:lpstr>
      <vt:lpstr>SL M</vt:lpstr>
      <vt:lpstr>SL S</vt:lpstr>
      <vt:lpstr>SL 56</vt:lpstr>
      <vt:lpstr>SL 55Plus</vt:lpstr>
      <vt:lpstr>WL 230</vt:lpstr>
      <vt:lpstr>WL L</vt:lpstr>
      <vt:lpstr>WL L 2024</vt:lpstr>
      <vt:lpstr>W77</vt:lpstr>
      <vt:lpstr>KA 5740</vt:lpstr>
      <vt:lpstr>Соединительная фурнитура</vt:lpstr>
      <vt:lpstr>Производственная техника</vt:lpstr>
      <vt:lpstr>Штанги</vt:lpstr>
      <vt:lpstr>Klassik</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Прайс-лист 2020</dc:title>
  <dc:creator>Ivan Artemiev</dc:creator>
  <cp:lastModifiedBy>Артемьев Иван</cp:lastModifiedBy>
  <dcterms:created xsi:type="dcterms:W3CDTF">2019-10-10T06:03:58Z</dcterms:created>
  <dcterms:modified xsi:type="dcterms:W3CDTF">2024-12-02T05:34:09Z</dcterms:modified>
  <cp:contentStatus/>
</cp:coreProperties>
</file>